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hance\Dropbox\My Documents\Papers\Lit Digest\v3\"/>
    </mc:Choice>
  </mc:AlternateContent>
  <xr:revisionPtr revIDLastSave="0" documentId="13_ncr:1_{2B895461-EDBB-43D9-AC6B-B5CC3E3F2C3B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Literary Digest data 1936" sheetId="1" r:id="rId1"/>
    <sheet name="Literary Digest data 193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9" i="1" l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8" i="1"/>
  <c r="AW7" i="1"/>
  <c r="AW6" i="1"/>
  <c r="AW5" i="1"/>
  <c r="AW4" i="1"/>
  <c r="AW3" i="1"/>
  <c r="AQ3" i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3" i="2"/>
  <c r="AG51" i="1" l="1"/>
  <c r="AG52" i="1" s="1"/>
  <c r="AK6" i="1"/>
  <c r="AK7" i="1"/>
  <c r="AK10" i="1"/>
  <c r="AK11" i="1"/>
  <c r="AK14" i="1"/>
  <c r="AK15" i="1"/>
  <c r="AK18" i="1"/>
  <c r="AK19" i="1"/>
  <c r="AK22" i="1"/>
  <c r="AK23" i="1"/>
  <c r="AK26" i="1"/>
  <c r="AK27" i="1"/>
  <c r="AK30" i="1"/>
  <c r="AK31" i="1"/>
  <c r="AK34" i="1"/>
  <c r="AK35" i="1"/>
  <c r="AK38" i="1"/>
  <c r="AK39" i="1"/>
  <c r="AK42" i="1"/>
  <c r="AK43" i="1"/>
  <c r="AK46" i="1"/>
  <c r="AK47" i="1"/>
  <c r="AK50" i="1"/>
  <c r="O4" i="2"/>
  <c r="AQ4" i="1" s="1"/>
  <c r="O5" i="2"/>
  <c r="AQ5" i="1" s="1"/>
  <c r="O6" i="2"/>
  <c r="AQ6" i="1" s="1"/>
  <c r="O7" i="2"/>
  <c r="AQ7" i="1" s="1"/>
  <c r="O8" i="2"/>
  <c r="AQ8" i="1" s="1"/>
  <c r="O9" i="2"/>
  <c r="AQ9" i="1" s="1"/>
  <c r="O10" i="2"/>
  <c r="AQ10" i="1" s="1"/>
  <c r="O11" i="2"/>
  <c r="AQ11" i="1" s="1"/>
  <c r="O12" i="2"/>
  <c r="AQ12" i="1" s="1"/>
  <c r="O13" i="2"/>
  <c r="AQ13" i="1" s="1"/>
  <c r="O14" i="2"/>
  <c r="AQ14" i="1" s="1"/>
  <c r="O15" i="2"/>
  <c r="AQ15" i="1" s="1"/>
  <c r="O16" i="2"/>
  <c r="AQ16" i="1" s="1"/>
  <c r="O17" i="2"/>
  <c r="AQ17" i="1" s="1"/>
  <c r="O18" i="2"/>
  <c r="AQ18" i="1" s="1"/>
  <c r="O19" i="2"/>
  <c r="AQ19" i="1" s="1"/>
  <c r="O20" i="2"/>
  <c r="AQ20" i="1" s="1"/>
  <c r="O21" i="2"/>
  <c r="AQ21" i="1" s="1"/>
  <c r="O22" i="2"/>
  <c r="AQ22" i="1" s="1"/>
  <c r="O23" i="2"/>
  <c r="AQ23" i="1" s="1"/>
  <c r="O24" i="2"/>
  <c r="AQ24" i="1" s="1"/>
  <c r="O25" i="2"/>
  <c r="AQ25" i="1" s="1"/>
  <c r="O26" i="2"/>
  <c r="AQ26" i="1" s="1"/>
  <c r="O27" i="2"/>
  <c r="AQ27" i="1" s="1"/>
  <c r="O28" i="2"/>
  <c r="AQ28" i="1" s="1"/>
  <c r="O29" i="2"/>
  <c r="AQ29" i="1" s="1"/>
  <c r="O30" i="2"/>
  <c r="AQ30" i="1" s="1"/>
  <c r="O31" i="2"/>
  <c r="AQ31" i="1" s="1"/>
  <c r="O32" i="2"/>
  <c r="AQ32" i="1" s="1"/>
  <c r="O33" i="2"/>
  <c r="AQ33" i="1" s="1"/>
  <c r="O34" i="2"/>
  <c r="AQ34" i="1" s="1"/>
  <c r="O35" i="2"/>
  <c r="AQ35" i="1" s="1"/>
  <c r="O36" i="2"/>
  <c r="AQ36" i="1" s="1"/>
  <c r="O37" i="2"/>
  <c r="AQ37" i="1" s="1"/>
  <c r="O38" i="2"/>
  <c r="AQ38" i="1" s="1"/>
  <c r="O39" i="2"/>
  <c r="AQ39" i="1" s="1"/>
  <c r="O40" i="2"/>
  <c r="AQ40" i="1" s="1"/>
  <c r="O41" i="2"/>
  <c r="AQ41" i="1" s="1"/>
  <c r="O42" i="2"/>
  <c r="AQ42" i="1" s="1"/>
  <c r="O43" i="2"/>
  <c r="AQ43" i="1" s="1"/>
  <c r="O44" i="2"/>
  <c r="AQ44" i="1" s="1"/>
  <c r="O45" i="2"/>
  <c r="AQ45" i="1" s="1"/>
  <c r="O46" i="2"/>
  <c r="AQ46" i="1" s="1"/>
  <c r="O47" i="2"/>
  <c r="AQ47" i="1" s="1"/>
  <c r="O48" i="2"/>
  <c r="AQ48" i="1" s="1"/>
  <c r="O49" i="2"/>
  <c r="AQ49" i="1" s="1"/>
  <c r="O50" i="2"/>
  <c r="AQ50" i="1" s="1"/>
  <c r="O51" i="2"/>
  <c r="O52" i="2"/>
  <c r="O3" i="2"/>
  <c r="H4" i="2"/>
  <c r="AK4" i="1" s="1"/>
  <c r="H5" i="2"/>
  <c r="AK5" i="1" s="1"/>
  <c r="H6" i="2"/>
  <c r="H7" i="2"/>
  <c r="H8" i="2"/>
  <c r="AK8" i="1" s="1"/>
  <c r="H9" i="2"/>
  <c r="AK9" i="1" s="1"/>
  <c r="H10" i="2"/>
  <c r="H11" i="2"/>
  <c r="H12" i="2"/>
  <c r="AK12" i="1" s="1"/>
  <c r="H13" i="2"/>
  <c r="AK13" i="1" s="1"/>
  <c r="H14" i="2"/>
  <c r="H15" i="2"/>
  <c r="H16" i="2"/>
  <c r="AK16" i="1" s="1"/>
  <c r="H17" i="2"/>
  <c r="AK17" i="1" s="1"/>
  <c r="H18" i="2"/>
  <c r="H19" i="2"/>
  <c r="H20" i="2"/>
  <c r="AK20" i="1" s="1"/>
  <c r="H21" i="2"/>
  <c r="AK21" i="1" s="1"/>
  <c r="H22" i="2"/>
  <c r="H23" i="2"/>
  <c r="H24" i="2"/>
  <c r="AK24" i="1" s="1"/>
  <c r="H25" i="2"/>
  <c r="AK25" i="1" s="1"/>
  <c r="H26" i="2"/>
  <c r="H27" i="2"/>
  <c r="H28" i="2"/>
  <c r="AK28" i="1" s="1"/>
  <c r="H29" i="2"/>
  <c r="AK29" i="1" s="1"/>
  <c r="H30" i="2"/>
  <c r="H31" i="2"/>
  <c r="H32" i="2"/>
  <c r="AK32" i="1" s="1"/>
  <c r="H33" i="2"/>
  <c r="AK33" i="1" s="1"/>
  <c r="H34" i="2"/>
  <c r="H35" i="2"/>
  <c r="H36" i="2"/>
  <c r="AK36" i="1" s="1"/>
  <c r="H37" i="2"/>
  <c r="AK37" i="1" s="1"/>
  <c r="H38" i="2"/>
  <c r="H39" i="2"/>
  <c r="H40" i="2"/>
  <c r="AK40" i="1" s="1"/>
  <c r="H41" i="2"/>
  <c r="AK41" i="1" s="1"/>
  <c r="H42" i="2"/>
  <c r="H43" i="2"/>
  <c r="H44" i="2"/>
  <c r="AK44" i="1" s="1"/>
  <c r="H45" i="2"/>
  <c r="AK45" i="1" s="1"/>
  <c r="H46" i="2"/>
  <c r="H47" i="2"/>
  <c r="H48" i="2"/>
  <c r="AK48" i="1" s="1"/>
  <c r="H49" i="2"/>
  <c r="AK49" i="1" s="1"/>
  <c r="H50" i="2"/>
  <c r="H51" i="2"/>
  <c r="H52" i="2"/>
  <c r="H3" i="2"/>
  <c r="AK3" i="1" s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3" i="1"/>
  <c r="AU4" i="1"/>
  <c r="AV4" i="1" s="1"/>
  <c r="AU5" i="1"/>
  <c r="AV5" i="1" s="1"/>
  <c r="AU6" i="1"/>
  <c r="AV6" i="1" s="1"/>
  <c r="AU7" i="1"/>
  <c r="AV7" i="1" s="1"/>
  <c r="AU8" i="1"/>
  <c r="AV8" i="1" s="1"/>
  <c r="AU9" i="1"/>
  <c r="AV9" i="1" s="1"/>
  <c r="AU10" i="1"/>
  <c r="AV10" i="1" s="1"/>
  <c r="AU11" i="1"/>
  <c r="AV11" i="1" s="1"/>
  <c r="AU12" i="1"/>
  <c r="AV12" i="1" s="1"/>
  <c r="AU13" i="1"/>
  <c r="AV13" i="1" s="1"/>
  <c r="AU14" i="1"/>
  <c r="AV14" i="1" s="1"/>
  <c r="AU15" i="1"/>
  <c r="AU16" i="1"/>
  <c r="AV16" i="1" s="1"/>
  <c r="AU17" i="1"/>
  <c r="AV17" i="1" s="1"/>
  <c r="AU18" i="1"/>
  <c r="AV18" i="1" s="1"/>
  <c r="AU19" i="1"/>
  <c r="AV19" i="1" s="1"/>
  <c r="AU20" i="1"/>
  <c r="AV20" i="1" s="1"/>
  <c r="AU21" i="1"/>
  <c r="AV21" i="1" s="1"/>
  <c r="AU22" i="1"/>
  <c r="AV22" i="1" s="1"/>
  <c r="AU23" i="1"/>
  <c r="AV23" i="1" s="1"/>
  <c r="AU24" i="1"/>
  <c r="AV24" i="1" s="1"/>
  <c r="AU25" i="1"/>
  <c r="AV25" i="1" s="1"/>
  <c r="AU26" i="1"/>
  <c r="AV26" i="1" s="1"/>
  <c r="AU27" i="1"/>
  <c r="AV27" i="1" s="1"/>
  <c r="AU28" i="1"/>
  <c r="AV28" i="1" s="1"/>
  <c r="AU29" i="1"/>
  <c r="AV29" i="1" s="1"/>
  <c r="AU30" i="1"/>
  <c r="AV30" i="1" s="1"/>
  <c r="AU31" i="1"/>
  <c r="AV31" i="1" s="1"/>
  <c r="AU32" i="1"/>
  <c r="AV32" i="1" s="1"/>
  <c r="AU33" i="1"/>
  <c r="AV33" i="1" s="1"/>
  <c r="AU34" i="1"/>
  <c r="AV34" i="1" s="1"/>
  <c r="AU35" i="1"/>
  <c r="AV35" i="1" s="1"/>
  <c r="AU36" i="1"/>
  <c r="AV36" i="1" s="1"/>
  <c r="AU37" i="1"/>
  <c r="AV37" i="1" s="1"/>
  <c r="AU38" i="1"/>
  <c r="AV38" i="1" s="1"/>
  <c r="AU39" i="1"/>
  <c r="AV39" i="1" s="1"/>
  <c r="AU40" i="1"/>
  <c r="AV40" i="1" s="1"/>
  <c r="AU41" i="1"/>
  <c r="AV41" i="1" s="1"/>
  <c r="AU42" i="1"/>
  <c r="AV42" i="1" s="1"/>
  <c r="AU43" i="1"/>
  <c r="AU44" i="1"/>
  <c r="AV44" i="1" s="1"/>
  <c r="AU45" i="1"/>
  <c r="AV45" i="1" s="1"/>
  <c r="AU46" i="1"/>
  <c r="AV46" i="1" s="1"/>
  <c r="AU47" i="1"/>
  <c r="AV47" i="1" s="1"/>
  <c r="AU48" i="1"/>
  <c r="AV48" i="1" s="1"/>
  <c r="AU49" i="1"/>
  <c r="AV49" i="1" s="1"/>
  <c r="AU50" i="1"/>
  <c r="AV50" i="1" s="1"/>
  <c r="AU3" i="1"/>
  <c r="BB4" i="1"/>
  <c r="BC4" i="1" s="1"/>
  <c r="BB5" i="1"/>
  <c r="BC5" i="1" s="1"/>
  <c r="BB6" i="1"/>
  <c r="BC6" i="1" s="1"/>
  <c r="BB7" i="1"/>
  <c r="BC7" i="1" s="1"/>
  <c r="BB8" i="1"/>
  <c r="BC8" i="1" s="1"/>
  <c r="BB9" i="1"/>
  <c r="BC9" i="1" s="1"/>
  <c r="BB10" i="1"/>
  <c r="BC10" i="1" s="1"/>
  <c r="BB11" i="1"/>
  <c r="BC11" i="1" s="1"/>
  <c r="BB12" i="1"/>
  <c r="BC12" i="1" s="1"/>
  <c r="BB13" i="1"/>
  <c r="BC13" i="1" s="1"/>
  <c r="BB14" i="1"/>
  <c r="BC14" i="1" s="1"/>
  <c r="BB15" i="1"/>
  <c r="BC15" i="1" s="1"/>
  <c r="BB16" i="1"/>
  <c r="BC16" i="1" s="1"/>
  <c r="BB17" i="1"/>
  <c r="BC17" i="1" s="1"/>
  <c r="BB18" i="1"/>
  <c r="BC18" i="1" s="1"/>
  <c r="BB19" i="1"/>
  <c r="BC19" i="1" s="1"/>
  <c r="BB20" i="1"/>
  <c r="BC20" i="1" s="1"/>
  <c r="BB21" i="1"/>
  <c r="BC21" i="1" s="1"/>
  <c r="BB22" i="1"/>
  <c r="BC22" i="1" s="1"/>
  <c r="BB23" i="1"/>
  <c r="BC23" i="1" s="1"/>
  <c r="BB24" i="1"/>
  <c r="BC24" i="1" s="1"/>
  <c r="BB25" i="1"/>
  <c r="BC25" i="1" s="1"/>
  <c r="BB26" i="1"/>
  <c r="BC26" i="1" s="1"/>
  <c r="BB27" i="1"/>
  <c r="BC27" i="1" s="1"/>
  <c r="BB28" i="1"/>
  <c r="BC28" i="1" s="1"/>
  <c r="BB29" i="1"/>
  <c r="BC29" i="1" s="1"/>
  <c r="BB30" i="1"/>
  <c r="BC30" i="1" s="1"/>
  <c r="BB31" i="1"/>
  <c r="BC31" i="1" s="1"/>
  <c r="BB32" i="1"/>
  <c r="BC32" i="1" s="1"/>
  <c r="BB33" i="1"/>
  <c r="BC33" i="1" s="1"/>
  <c r="BB34" i="1"/>
  <c r="BC34" i="1" s="1"/>
  <c r="BB35" i="1"/>
  <c r="BC35" i="1" s="1"/>
  <c r="BB36" i="1"/>
  <c r="BC36" i="1" s="1"/>
  <c r="BB37" i="1"/>
  <c r="BC37" i="1" s="1"/>
  <c r="BB38" i="1"/>
  <c r="BC38" i="1" s="1"/>
  <c r="BB39" i="1"/>
  <c r="BC39" i="1" s="1"/>
  <c r="BB40" i="1"/>
  <c r="BC40" i="1" s="1"/>
  <c r="BB41" i="1"/>
  <c r="BC41" i="1" s="1"/>
  <c r="BB42" i="1"/>
  <c r="BC42" i="1" s="1"/>
  <c r="BB43" i="1"/>
  <c r="BC43" i="1" s="1"/>
  <c r="BB44" i="1"/>
  <c r="BC44" i="1" s="1"/>
  <c r="BB45" i="1"/>
  <c r="BC45" i="1" s="1"/>
  <c r="BB46" i="1"/>
  <c r="BC46" i="1" s="1"/>
  <c r="BB47" i="1"/>
  <c r="BC47" i="1" s="1"/>
  <c r="BB48" i="1"/>
  <c r="BC48" i="1" s="1"/>
  <c r="BB49" i="1"/>
  <c r="BC49" i="1" s="1"/>
  <c r="BB50" i="1"/>
  <c r="BC50" i="1" s="1"/>
  <c r="BB3" i="1"/>
  <c r="BC3" i="1" s="1"/>
  <c r="AO4" i="1"/>
  <c r="AP4" i="1" s="1"/>
  <c r="AO5" i="1"/>
  <c r="AP5" i="1" s="1"/>
  <c r="AO6" i="1"/>
  <c r="AO7" i="1"/>
  <c r="AP7" i="1" s="1"/>
  <c r="AO8" i="1"/>
  <c r="AO9" i="1"/>
  <c r="AO10" i="1"/>
  <c r="AP10" i="1" s="1"/>
  <c r="AO11" i="1"/>
  <c r="AP11" i="1" s="1"/>
  <c r="AO12" i="1"/>
  <c r="AO13" i="1"/>
  <c r="AP13" i="1" s="1"/>
  <c r="AO14" i="1"/>
  <c r="AP14" i="1" s="1"/>
  <c r="AO15" i="1"/>
  <c r="AP15" i="1" s="1"/>
  <c r="AO16" i="1"/>
  <c r="AP16" i="1" s="1"/>
  <c r="AO17" i="1"/>
  <c r="AP17" i="1" s="1"/>
  <c r="AO18" i="1"/>
  <c r="AO19" i="1"/>
  <c r="AP19" i="1" s="1"/>
  <c r="AO20" i="1"/>
  <c r="AO21" i="1"/>
  <c r="AP21" i="1" s="1"/>
  <c r="AO22" i="1"/>
  <c r="AP22" i="1" s="1"/>
  <c r="AO23" i="1"/>
  <c r="AP23" i="1" s="1"/>
  <c r="AO24" i="1"/>
  <c r="AO25" i="1"/>
  <c r="AP25" i="1" s="1"/>
  <c r="AO26" i="1"/>
  <c r="AO27" i="1"/>
  <c r="AO28" i="1"/>
  <c r="AP28" i="1" s="1"/>
  <c r="AO29" i="1"/>
  <c r="AP29" i="1" s="1"/>
  <c r="AO30" i="1"/>
  <c r="AO31" i="1"/>
  <c r="AP31" i="1" s="1"/>
  <c r="AO32" i="1"/>
  <c r="AO33" i="1"/>
  <c r="AO34" i="1"/>
  <c r="AP34" i="1" s="1"/>
  <c r="AO35" i="1"/>
  <c r="AP35" i="1" s="1"/>
  <c r="AO36" i="1"/>
  <c r="AO37" i="1"/>
  <c r="AP37" i="1" s="1"/>
  <c r="AO38" i="1"/>
  <c r="AP38" i="1" s="1"/>
  <c r="AO39" i="1"/>
  <c r="AP39" i="1" s="1"/>
  <c r="AO40" i="1"/>
  <c r="AP40" i="1" s="1"/>
  <c r="AO41" i="1"/>
  <c r="AP41" i="1" s="1"/>
  <c r="AO42" i="1"/>
  <c r="AO43" i="1"/>
  <c r="AP43" i="1" s="1"/>
  <c r="AO44" i="1"/>
  <c r="AO45" i="1"/>
  <c r="AP45" i="1" s="1"/>
  <c r="AO46" i="1"/>
  <c r="AP46" i="1" s="1"/>
  <c r="AO47" i="1"/>
  <c r="AP47" i="1" s="1"/>
  <c r="AO48" i="1"/>
  <c r="AO49" i="1"/>
  <c r="AP49" i="1" s="1"/>
  <c r="AO50" i="1"/>
  <c r="AO3" i="1"/>
  <c r="AP3" i="1" s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E46" i="1" s="1"/>
  <c r="BD47" i="1"/>
  <c r="BD48" i="1"/>
  <c r="BD49" i="1"/>
  <c r="BD50" i="1"/>
  <c r="BD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3" i="1"/>
  <c r="CG4" i="1"/>
  <c r="CN4" i="1" s="1"/>
  <c r="CO4" i="1" s="1"/>
  <c r="CG5" i="1"/>
  <c r="CN5" i="1" s="1"/>
  <c r="CO5" i="1" s="1"/>
  <c r="CG6" i="1"/>
  <c r="CN6" i="1" s="1"/>
  <c r="CO6" i="1" s="1"/>
  <c r="CG7" i="1"/>
  <c r="CN7" i="1" s="1"/>
  <c r="CG8" i="1"/>
  <c r="CN8" i="1" s="1"/>
  <c r="CO8" i="1" s="1"/>
  <c r="CG9" i="1"/>
  <c r="CN9" i="1" s="1"/>
  <c r="CO9" i="1" s="1"/>
  <c r="CG10" i="1"/>
  <c r="CN10" i="1" s="1"/>
  <c r="CO10" i="1" s="1"/>
  <c r="CG11" i="1"/>
  <c r="CN11" i="1" s="1"/>
  <c r="CO11" i="1" s="1"/>
  <c r="CG12" i="1"/>
  <c r="CN12" i="1" s="1"/>
  <c r="CG13" i="1"/>
  <c r="CN13" i="1" s="1"/>
  <c r="CG14" i="1"/>
  <c r="CN14" i="1" s="1"/>
  <c r="CG15" i="1"/>
  <c r="CN15" i="1" s="1"/>
  <c r="CO15" i="1" s="1"/>
  <c r="CG16" i="1"/>
  <c r="CN16" i="1" s="1"/>
  <c r="CO16" i="1" s="1"/>
  <c r="CG17" i="1"/>
  <c r="CG18" i="1"/>
  <c r="CN18" i="1" s="1"/>
  <c r="CO18" i="1" s="1"/>
  <c r="CG19" i="1"/>
  <c r="CN19" i="1" s="1"/>
  <c r="CO19" i="1" s="1"/>
  <c r="CG20" i="1"/>
  <c r="CN20" i="1" s="1"/>
  <c r="CO20" i="1" s="1"/>
  <c r="CG21" i="1"/>
  <c r="CN21" i="1" s="1"/>
  <c r="CO21" i="1" s="1"/>
  <c r="CG22" i="1"/>
  <c r="CN22" i="1" s="1"/>
  <c r="CO22" i="1" s="1"/>
  <c r="CG23" i="1"/>
  <c r="CN23" i="1" s="1"/>
  <c r="CG24" i="1"/>
  <c r="CN24" i="1" s="1"/>
  <c r="CO24" i="1" s="1"/>
  <c r="CG25" i="1"/>
  <c r="CN25" i="1" s="1"/>
  <c r="CG26" i="1"/>
  <c r="CN26" i="1" s="1"/>
  <c r="CO26" i="1" s="1"/>
  <c r="CG27" i="1"/>
  <c r="CN27" i="1" s="1"/>
  <c r="CO27" i="1" s="1"/>
  <c r="CG28" i="1"/>
  <c r="CN28" i="1" s="1"/>
  <c r="CO28" i="1" s="1"/>
  <c r="CG29" i="1"/>
  <c r="CN29" i="1" s="1"/>
  <c r="CG30" i="1"/>
  <c r="CN30" i="1" s="1"/>
  <c r="CO30" i="1" s="1"/>
  <c r="CG31" i="1"/>
  <c r="CN31" i="1" s="1"/>
  <c r="CO31" i="1" s="1"/>
  <c r="CG32" i="1"/>
  <c r="CN32" i="1" s="1"/>
  <c r="CO32" i="1" s="1"/>
  <c r="CG33" i="1"/>
  <c r="CN33" i="1" s="1"/>
  <c r="CG34" i="1"/>
  <c r="CN34" i="1" s="1"/>
  <c r="CO34" i="1" s="1"/>
  <c r="CG35" i="1"/>
  <c r="CN35" i="1" s="1"/>
  <c r="CO35" i="1" s="1"/>
  <c r="CG36" i="1"/>
  <c r="CN36" i="1" s="1"/>
  <c r="CO36" i="1" s="1"/>
  <c r="CG37" i="1"/>
  <c r="CN37" i="1" s="1"/>
  <c r="CO37" i="1" s="1"/>
  <c r="CG38" i="1"/>
  <c r="CN38" i="1" s="1"/>
  <c r="CO38" i="1" s="1"/>
  <c r="CG39" i="1"/>
  <c r="CN39" i="1" s="1"/>
  <c r="CG40" i="1"/>
  <c r="CN40" i="1" s="1"/>
  <c r="CO40" i="1" s="1"/>
  <c r="CG41" i="1"/>
  <c r="CN41" i="1" s="1"/>
  <c r="CO41" i="1" s="1"/>
  <c r="CG42" i="1"/>
  <c r="CN42" i="1" s="1"/>
  <c r="CO42" i="1" s="1"/>
  <c r="CG43" i="1"/>
  <c r="CG44" i="1"/>
  <c r="CN44" i="1" s="1"/>
  <c r="CO44" i="1" s="1"/>
  <c r="CG45" i="1"/>
  <c r="CN45" i="1" s="1"/>
  <c r="CG46" i="1"/>
  <c r="CN46" i="1" s="1"/>
  <c r="CO46" i="1" s="1"/>
  <c r="CG47" i="1"/>
  <c r="CN47" i="1" s="1"/>
  <c r="CO47" i="1" s="1"/>
  <c r="CG48" i="1"/>
  <c r="CN48" i="1" s="1"/>
  <c r="CO48" i="1" s="1"/>
  <c r="CG49" i="1"/>
  <c r="CN49" i="1" s="1"/>
  <c r="CO49" i="1" s="1"/>
  <c r="CG50" i="1"/>
  <c r="CN50" i="1" s="1"/>
  <c r="CO50" i="1" s="1"/>
  <c r="CG3" i="1"/>
  <c r="CN3" i="1" s="1"/>
  <c r="CO3" i="1" s="1"/>
  <c r="AI3" i="1"/>
  <c r="AJ3" i="1" s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4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E52" i="1"/>
  <c r="AD52" i="1"/>
  <c r="AC52" i="1"/>
  <c r="AB52" i="1"/>
  <c r="AA52" i="1"/>
  <c r="AR30" i="1" l="1"/>
  <c r="AR6" i="1"/>
  <c r="AR44" i="1"/>
  <c r="AR36" i="1"/>
  <c r="AR20" i="1"/>
  <c r="AR12" i="1"/>
  <c r="AR50" i="1"/>
  <c r="AR42" i="1"/>
  <c r="AR26" i="1"/>
  <c r="AR33" i="1"/>
  <c r="AR48" i="1"/>
  <c r="AR32" i="1"/>
  <c r="AR24" i="1"/>
  <c r="AR8" i="1"/>
  <c r="AR27" i="1"/>
  <c r="AR18" i="1"/>
  <c r="AR9" i="1"/>
  <c r="BE31" i="1"/>
  <c r="BE19" i="1"/>
  <c r="BE7" i="1"/>
  <c r="AX3" i="1"/>
  <c r="AY3" i="1" s="1"/>
  <c r="BE39" i="1"/>
  <c r="BE27" i="1"/>
  <c r="BE45" i="1"/>
  <c r="BE21" i="1"/>
  <c r="BE32" i="1"/>
  <c r="BE20" i="1"/>
  <c r="AX39" i="1"/>
  <c r="AY39" i="1" s="1"/>
  <c r="AX27" i="1"/>
  <c r="AY27" i="1" s="1"/>
  <c r="AX15" i="1"/>
  <c r="AY15" i="1" s="1"/>
  <c r="BE38" i="1"/>
  <c r="BE14" i="1"/>
  <c r="AX50" i="1"/>
  <c r="AY50" i="1" s="1"/>
  <c r="AX38" i="1"/>
  <c r="AX26" i="1"/>
  <c r="AY26" i="1" s="1"/>
  <c r="AX14" i="1"/>
  <c r="AY14" i="1" s="1"/>
  <c r="AV15" i="1"/>
  <c r="AX49" i="1"/>
  <c r="AY49" i="1" s="1"/>
  <c r="AX37" i="1"/>
  <c r="AY37" i="1" s="1"/>
  <c r="AX25" i="1"/>
  <c r="AY25" i="1" s="1"/>
  <c r="AX13" i="1"/>
  <c r="AY13" i="1" s="1"/>
  <c r="CO29" i="1"/>
  <c r="AV43" i="1"/>
  <c r="AX48" i="1"/>
  <c r="AY48" i="1" s="1"/>
  <c r="AX36" i="1"/>
  <c r="AY36" i="1" s="1"/>
  <c r="AX24" i="1"/>
  <c r="AY24" i="1" s="1"/>
  <c r="AX12" i="1"/>
  <c r="AY12" i="1" s="1"/>
  <c r="AX47" i="1"/>
  <c r="AY47" i="1" s="1"/>
  <c r="AX35" i="1"/>
  <c r="AY35" i="1" s="1"/>
  <c r="AX23" i="1"/>
  <c r="AY23" i="1" s="1"/>
  <c r="AX11" i="1"/>
  <c r="AY11" i="1" s="1"/>
  <c r="AX46" i="1"/>
  <c r="AX34" i="1"/>
  <c r="AY34" i="1" s="1"/>
  <c r="AX22" i="1"/>
  <c r="AY22" i="1" s="1"/>
  <c r="AX10" i="1"/>
  <c r="AY10" i="1" s="1"/>
  <c r="AX45" i="1"/>
  <c r="AY45" i="1" s="1"/>
  <c r="AX33" i="1"/>
  <c r="AX21" i="1"/>
  <c r="AY21" i="1" s="1"/>
  <c r="AX9" i="1"/>
  <c r="AY9" i="1" s="1"/>
  <c r="AX44" i="1"/>
  <c r="AY44" i="1" s="1"/>
  <c r="AX32" i="1"/>
  <c r="AY32" i="1" s="1"/>
  <c r="AX20" i="1"/>
  <c r="AX8" i="1"/>
  <c r="AX43" i="1"/>
  <c r="AY43" i="1" s="1"/>
  <c r="AX31" i="1"/>
  <c r="AY31" i="1" s="1"/>
  <c r="AX19" i="1"/>
  <c r="AX7" i="1"/>
  <c r="AX42" i="1"/>
  <c r="AY42" i="1" s="1"/>
  <c r="AX30" i="1"/>
  <c r="AY30" i="1" s="1"/>
  <c r="AX18" i="1"/>
  <c r="AY18" i="1" s="1"/>
  <c r="AX6" i="1"/>
  <c r="AY6" i="1" s="1"/>
  <c r="AX41" i="1"/>
  <c r="AY41" i="1" s="1"/>
  <c r="AX29" i="1"/>
  <c r="AX17" i="1"/>
  <c r="AX5" i="1"/>
  <c r="AY5" i="1" s="1"/>
  <c r="AX40" i="1"/>
  <c r="AX28" i="1"/>
  <c r="AY28" i="1" s="1"/>
  <c r="AX16" i="1"/>
  <c r="AX4" i="1"/>
  <c r="AY4" i="1" s="1"/>
  <c r="CO39" i="1"/>
  <c r="BE36" i="1"/>
  <c r="BE24" i="1"/>
  <c r="AV3" i="1"/>
  <c r="BE17" i="1"/>
  <c r="BE5" i="1"/>
  <c r="BE28" i="1"/>
  <c r="BE16" i="1"/>
  <c r="BE10" i="1"/>
  <c r="BE50" i="1"/>
  <c r="BE25" i="1"/>
  <c r="BE42" i="1"/>
  <c r="BE49" i="1"/>
  <c r="BE41" i="1"/>
  <c r="BE34" i="1"/>
  <c r="BE48" i="1"/>
  <c r="BE6" i="1"/>
  <c r="BE18" i="1"/>
  <c r="BE44" i="1"/>
  <c r="BE13" i="1"/>
  <c r="BE30" i="1"/>
  <c r="BE26" i="1"/>
  <c r="BE12" i="1"/>
  <c r="BE9" i="1"/>
  <c r="BE40" i="1"/>
  <c r="BE29" i="1"/>
  <c r="BE22" i="1"/>
  <c r="BE15" i="1"/>
  <c r="BE8" i="1"/>
  <c r="BE37" i="1"/>
  <c r="BE43" i="1"/>
  <c r="BE33" i="1"/>
  <c r="BE4" i="1"/>
  <c r="BE47" i="1"/>
  <c r="BE35" i="1"/>
  <c r="BE23" i="1"/>
  <c r="BE11" i="1"/>
  <c r="BE3" i="1"/>
  <c r="AP36" i="1"/>
  <c r="AP42" i="1"/>
  <c r="AP30" i="1"/>
  <c r="AP27" i="1"/>
  <c r="AP48" i="1"/>
  <c r="AP18" i="1"/>
  <c r="AP8" i="1"/>
  <c r="AP24" i="1"/>
  <c r="AP12" i="1"/>
  <c r="AP44" i="1"/>
  <c r="AR3" i="1"/>
  <c r="AP50" i="1"/>
  <c r="AP32" i="1"/>
  <c r="AR38" i="1"/>
  <c r="AR37" i="1"/>
  <c r="AR21" i="1"/>
  <c r="AP26" i="1"/>
  <c r="AR34" i="1"/>
  <c r="AR22" i="1"/>
  <c r="AR15" i="1"/>
  <c r="AR46" i="1"/>
  <c r="AR14" i="1"/>
  <c r="AP20" i="1"/>
  <c r="AR45" i="1"/>
  <c r="AR13" i="1"/>
  <c r="AR39" i="1"/>
  <c r="AR10" i="1"/>
  <c r="AR49" i="1"/>
  <c r="AR25" i="1"/>
  <c r="AP33" i="1"/>
  <c r="AP9" i="1"/>
  <c r="AR47" i="1"/>
  <c r="AR35" i="1"/>
  <c r="AR23" i="1"/>
  <c r="AR11" i="1"/>
  <c r="AR43" i="1"/>
  <c r="AR31" i="1"/>
  <c r="AR19" i="1"/>
  <c r="AR7" i="1"/>
  <c r="AP6" i="1"/>
  <c r="AR41" i="1"/>
  <c r="AR29" i="1"/>
  <c r="AR17" i="1"/>
  <c r="AR5" i="1"/>
  <c r="AR40" i="1"/>
  <c r="AR28" i="1"/>
  <c r="AR16" i="1"/>
  <c r="AR4" i="1"/>
  <c r="CO33" i="1"/>
  <c r="CO45" i="1"/>
  <c r="CO14" i="1"/>
  <c r="CO7" i="1"/>
  <c r="CO23" i="1"/>
  <c r="CO13" i="1"/>
  <c r="CO25" i="1"/>
  <c r="CO12" i="1"/>
  <c r="CN43" i="1"/>
  <c r="CO43" i="1" s="1"/>
  <c r="CN17" i="1"/>
  <c r="CO17" i="1" s="1"/>
  <c r="BF20" i="1" l="1"/>
  <c r="BF19" i="1"/>
  <c r="BF7" i="1"/>
  <c r="BF40" i="1"/>
  <c r="BF29" i="1"/>
  <c r="BF38" i="1"/>
  <c r="BF33" i="1"/>
  <c r="AY40" i="1"/>
  <c r="BF16" i="1"/>
  <c r="BF46" i="1"/>
  <c r="AY46" i="1"/>
  <c r="BF8" i="1"/>
  <c r="AY8" i="1"/>
  <c r="BF17" i="1"/>
  <c r="AY17" i="1"/>
  <c r="AY7" i="1"/>
  <c r="AY19" i="1"/>
  <c r="AY38" i="1"/>
  <c r="BF32" i="1"/>
  <c r="AY29" i="1"/>
  <c r="AY33" i="1"/>
  <c r="AY16" i="1"/>
  <c r="BF21" i="1"/>
  <c r="AY20" i="1"/>
  <c r="BF26" i="1"/>
  <c r="BF31" i="1"/>
  <c r="BF45" i="1"/>
  <c r="BF5" i="1"/>
  <c r="BF18" i="1"/>
  <c r="BF27" i="1"/>
  <c r="BF39" i="1"/>
  <c r="BF10" i="1"/>
  <c r="BF36" i="1"/>
  <c r="BF43" i="1"/>
  <c r="BF28" i="1"/>
  <c r="BF4" i="1"/>
  <c r="BF22" i="1"/>
  <c r="BF41" i="1"/>
  <c r="BF50" i="1"/>
  <c r="BF12" i="1"/>
  <c r="BF23" i="1"/>
  <c r="BF13" i="1"/>
  <c r="BF30" i="1"/>
  <c r="BF25" i="1"/>
  <c r="BF42" i="1"/>
  <c r="BF44" i="1"/>
  <c r="BF47" i="1"/>
  <c r="BF37" i="1"/>
  <c r="BF14" i="1"/>
  <c r="BF24" i="1"/>
  <c r="BF49" i="1"/>
  <c r="BF34" i="1"/>
  <c r="BF48" i="1"/>
  <c r="BF3" i="1"/>
  <c r="BF11" i="1"/>
  <c r="BF9" i="1"/>
  <c r="BF15" i="1"/>
  <c r="BF35" i="1"/>
  <c r="BF6" i="1"/>
  <c r="CO54" i="1"/>
  <c r="AK52" i="1"/>
  <c r="CS51" i="1" l="1"/>
  <c r="CV51" i="1"/>
  <c r="CY51" i="1"/>
  <c r="AL47" i="1" l="1"/>
  <c r="AT47" i="1" s="1"/>
  <c r="AJ47" i="1"/>
  <c r="AL39" i="1"/>
  <c r="AT39" i="1" s="1"/>
  <c r="AJ39" i="1"/>
  <c r="AJ31" i="1"/>
  <c r="AL31" i="1"/>
  <c r="AT31" i="1" s="1"/>
  <c r="AJ23" i="1"/>
  <c r="AL23" i="1"/>
  <c r="AT23" i="1" s="1"/>
  <c r="AJ15" i="1"/>
  <c r="AL15" i="1"/>
  <c r="AT15" i="1" s="1"/>
  <c r="AJ46" i="1"/>
  <c r="AL46" i="1"/>
  <c r="AT46" i="1" s="1"/>
  <c r="AJ38" i="1"/>
  <c r="AL38" i="1"/>
  <c r="AT38" i="1" s="1"/>
  <c r="AJ30" i="1"/>
  <c r="AL30" i="1"/>
  <c r="AT30" i="1" s="1"/>
  <c r="AJ22" i="1"/>
  <c r="AL22" i="1"/>
  <c r="AT22" i="1" s="1"/>
  <c r="AJ14" i="1"/>
  <c r="AL14" i="1"/>
  <c r="AT14" i="1" s="1"/>
  <c r="AJ10" i="1"/>
  <c r="AL10" i="1"/>
  <c r="AT10" i="1" s="1"/>
  <c r="AJ49" i="1"/>
  <c r="AL49" i="1"/>
  <c r="AT49" i="1" s="1"/>
  <c r="AL45" i="1"/>
  <c r="AT45" i="1" s="1"/>
  <c r="AJ45" i="1"/>
  <c r="AJ41" i="1"/>
  <c r="AL41" i="1"/>
  <c r="AT41" i="1" s="1"/>
  <c r="AL37" i="1"/>
  <c r="AT37" i="1" s="1"/>
  <c r="AJ37" i="1"/>
  <c r="AL33" i="1"/>
  <c r="AT33" i="1" s="1"/>
  <c r="AJ33" i="1"/>
  <c r="AJ29" i="1"/>
  <c r="AL29" i="1"/>
  <c r="AT29" i="1" s="1"/>
  <c r="AL25" i="1"/>
  <c r="AT25" i="1" s="1"/>
  <c r="AJ25" i="1"/>
  <c r="AJ21" i="1"/>
  <c r="AL21" i="1"/>
  <c r="AT21" i="1" s="1"/>
  <c r="AL17" i="1"/>
  <c r="AT17" i="1" s="1"/>
  <c r="AJ17" i="1"/>
  <c r="AJ13" i="1"/>
  <c r="AL13" i="1"/>
  <c r="AT13" i="1" s="1"/>
  <c r="AL9" i="1"/>
  <c r="AT9" i="1" s="1"/>
  <c r="AJ9" i="1"/>
  <c r="AJ5" i="1"/>
  <c r="AL5" i="1"/>
  <c r="AT5" i="1" s="1"/>
  <c r="AJ43" i="1"/>
  <c r="AL43" i="1"/>
  <c r="AT43" i="1" s="1"/>
  <c r="AJ35" i="1"/>
  <c r="AL35" i="1"/>
  <c r="AT35" i="1" s="1"/>
  <c r="AL27" i="1"/>
  <c r="AT27" i="1" s="1"/>
  <c r="AJ27" i="1"/>
  <c r="AL19" i="1"/>
  <c r="AT19" i="1" s="1"/>
  <c r="AJ19" i="1"/>
  <c r="AJ11" i="1"/>
  <c r="AL11" i="1"/>
  <c r="AT11" i="1" s="1"/>
  <c r="AL7" i="1"/>
  <c r="AT7" i="1" s="1"/>
  <c r="AJ7" i="1"/>
  <c r="AJ50" i="1"/>
  <c r="AL50" i="1"/>
  <c r="AT50" i="1" s="1"/>
  <c r="AJ42" i="1"/>
  <c r="AL42" i="1"/>
  <c r="AT42" i="1" s="1"/>
  <c r="AJ34" i="1"/>
  <c r="AL34" i="1"/>
  <c r="AT34" i="1" s="1"/>
  <c r="AJ26" i="1"/>
  <c r="AL26" i="1"/>
  <c r="AT26" i="1" s="1"/>
  <c r="AJ18" i="1"/>
  <c r="AL18" i="1"/>
  <c r="AT18" i="1" s="1"/>
  <c r="AJ6" i="1"/>
  <c r="AL6" i="1"/>
  <c r="AT6" i="1" s="1"/>
  <c r="AL48" i="1"/>
  <c r="AT48" i="1" s="1"/>
  <c r="AJ48" i="1"/>
  <c r="AL44" i="1"/>
  <c r="AT44" i="1" s="1"/>
  <c r="AJ44" i="1"/>
  <c r="AL40" i="1"/>
  <c r="AT40" i="1" s="1"/>
  <c r="AJ40" i="1"/>
  <c r="AL36" i="1"/>
  <c r="AT36" i="1" s="1"/>
  <c r="AJ36" i="1"/>
  <c r="AL32" i="1"/>
  <c r="AT32" i="1" s="1"/>
  <c r="AJ32" i="1"/>
  <c r="AL28" i="1"/>
  <c r="AT28" i="1" s="1"/>
  <c r="AJ28" i="1"/>
  <c r="AL24" i="1"/>
  <c r="AT24" i="1" s="1"/>
  <c r="AJ24" i="1"/>
  <c r="AL20" i="1"/>
  <c r="AT20" i="1" s="1"/>
  <c r="AJ20" i="1"/>
  <c r="AL16" i="1"/>
  <c r="AT16" i="1" s="1"/>
  <c r="AJ16" i="1"/>
  <c r="AL12" i="1"/>
  <c r="AT12" i="1" s="1"/>
  <c r="AJ12" i="1"/>
  <c r="AL8" i="1"/>
  <c r="AT8" i="1" s="1"/>
  <c r="AJ8" i="1"/>
  <c r="AL4" i="1"/>
  <c r="AT4" i="1" s="1"/>
  <c r="AJ4" i="1"/>
  <c r="AS28" i="1" l="1"/>
  <c r="AS46" i="1"/>
  <c r="AS23" i="1"/>
  <c r="AS29" i="1"/>
  <c r="AS4" i="1"/>
  <c r="AS7" i="1"/>
  <c r="AS18" i="1"/>
  <c r="AS14" i="1"/>
  <c r="AS8" i="1"/>
  <c r="AS9" i="1"/>
  <c r="AS12" i="1"/>
  <c r="AS19" i="1"/>
  <c r="AS37" i="1"/>
  <c r="AS24" i="1"/>
  <c r="AS33" i="1"/>
  <c r="AS26" i="1"/>
  <c r="AS13" i="1"/>
  <c r="AS22" i="1"/>
  <c r="AS36" i="1"/>
  <c r="AS34" i="1"/>
  <c r="AS41" i="1"/>
  <c r="AS30" i="1"/>
  <c r="AS49" i="1"/>
  <c r="AS5" i="1"/>
  <c r="AS17" i="1"/>
  <c r="AS39" i="1"/>
  <c r="AS50" i="1"/>
  <c r="AS25" i="1"/>
  <c r="AS42" i="1"/>
  <c r="AS35" i="1"/>
  <c r="AS21" i="1"/>
  <c r="AS38" i="1"/>
  <c r="AS6" i="1"/>
  <c r="AS10" i="1"/>
  <c r="AS20" i="1"/>
  <c r="AS44" i="1"/>
  <c r="AS45" i="1"/>
  <c r="AS47" i="1"/>
  <c r="AM43" i="1"/>
  <c r="AS43" i="1"/>
  <c r="AM48" i="1"/>
  <c r="AS48" i="1"/>
  <c r="AM15" i="1"/>
  <c r="AS15" i="1"/>
  <c r="AM11" i="1"/>
  <c r="AS11" i="1"/>
  <c r="AM32" i="1"/>
  <c r="AS32" i="1"/>
  <c r="AM31" i="1"/>
  <c r="AS31" i="1"/>
  <c r="AM40" i="1"/>
  <c r="AS40" i="1"/>
  <c r="AM16" i="1"/>
  <c r="AS16" i="1"/>
  <c r="AM27" i="1"/>
  <c r="AS27" i="1"/>
  <c r="AM47" i="1"/>
  <c r="AM12" i="1"/>
  <c r="AM7" i="1"/>
  <c r="AM35" i="1"/>
  <c r="AM44" i="1"/>
  <c r="AM8" i="1"/>
  <c r="AM39" i="1"/>
  <c r="AM28" i="1"/>
  <c r="AM19" i="1"/>
  <c r="AM4" i="1"/>
  <c r="AM20" i="1"/>
  <c r="AM36" i="1"/>
  <c r="AM24" i="1"/>
  <c r="AM23" i="1"/>
  <c r="AM5" i="1"/>
  <c r="AM6" i="1"/>
  <c r="AM13" i="1"/>
  <c r="AM14" i="1"/>
  <c r="AM18" i="1"/>
  <c r="AM41" i="1"/>
  <c r="AM49" i="1"/>
  <c r="AM9" i="1"/>
  <c r="AM10" i="1"/>
  <c r="AM17" i="1"/>
  <c r="AM21" i="1"/>
  <c r="AM22" i="1"/>
  <c r="AM50" i="1"/>
  <c r="AM25" i="1"/>
  <c r="AM26" i="1"/>
  <c r="AM29" i="1"/>
  <c r="AM30" i="1"/>
  <c r="AM45" i="1"/>
  <c r="AM46" i="1"/>
  <c r="AM33" i="1"/>
  <c r="AM34" i="1"/>
  <c r="AM37" i="1"/>
  <c r="AM38" i="1"/>
  <c r="AM42" i="1"/>
  <c r="CF52" i="1"/>
  <c r="BW52" i="1"/>
  <c r="BP4" i="1"/>
  <c r="BJ5" i="1"/>
  <c r="BP6" i="1"/>
  <c r="BJ7" i="1"/>
  <c r="BP8" i="1"/>
  <c r="BP9" i="1"/>
  <c r="BJ10" i="1"/>
  <c r="BJ11" i="1"/>
  <c r="BP12" i="1"/>
  <c r="BJ13" i="1"/>
  <c r="BJ14" i="1"/>
  <c r="BJ15" i="1"/>
  <c r="BP16" i="1"/>
  <c r="BP17" i="1"/>
  <c r="BP18" i="1"/>
  <c r="BJ19" i="1"/>
  <c r="BP20" i="1"/>
  <c r="BJ21" i="1"/>
  <c r="BP22" i="1"/>
  <c r="BJ23" i="1"/>
  <c r="BP24" i="1"/>
  <c r="BP25" i="1"/>
  <c r="BJ26" i="1"/>
  <c r="BJ27" i="1"/>
  <c r="BP28" i="1"/>
  <c r="BP29" i="1"/>
  <c r="BJ30" i="1"/>
  <c r="BJ31" i="1"/>
  <c r="BP32" i="1"/>
  <c r="BP33" i="1"/>
  <c r="BJ34" i="1"/>
  <c r="BJ35" i="1"/>
  <c r="BP36" i="1"/>
  <c r="BP37" i="1"/>
  <c r="BP38" i="1"/>
  <c r="BJ39" i="1"/>
  <c r="BP40" i="1"/>
  <c r="BP41" i="1"/>
  <c r="BJ42" i="1"/>
  <c r="BJ43" i="1"/>
  <c r="BP44" i="1"/>
  <c r="BP45" i="1"/>
  <c r="BJ46" i="1"/>
  <c r="BJ47" i="1"/>
  <c r="BP48" i="1"/>
  <c r="BP49" i="1"/>
  <c r="BP50" i="1"/>
  <c r="BI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3" i="1"/>
  <c r="BU4" i="1"/>
  <c r="BV4" i="1" s="1"/>
  <c r="BW4" i="1"/>
  <c r="BU5" i="1"/>
  <c r="BV5" i="1" s="1"/>
  <c r="BW5" i="1"/>
  <c r="BU6" i="1"/>
  <c r="BV6" i="1" s="1"/>
  <c r="BW6" i="1"/>
  <c r="BU7" i="1"/>
  <c r="BV7" i="1" s="1"/>
  <c r="BW7" i="1"/>
  <c r="BU8" i="1"/>
  <c r="BV8" i="1" s="1"/>
  <c r="BW8" i="1"/>
  <c r="BU9" i="1"/>
  <c r="BV9" i="1" s="1"/>
  <c r="BW9" i="1"/>
  <c r="BU10" i="1"/>
  <c r="BV10" i="1" s="1"/>
  <c r="BW10" i="1"/>
  <c r="BU11" i="1"/>
  <c r="BV11" i="1" s="1"/>
  <c r="BW11" i="1"/>
  <c r="BU12" i="1"/>
  <c r="BV12" i="1" s="1"/>
  <c r="BW12" i="1"/>
  <c r="BU13" i="1"/>
  <c r="BV13" i="1" s="1"/>
  <c r="BW13" i="1"/>
  <c r="BU14" i="1"/>
  <c r="BV14" i="1" s="1"/>
  <c r="BW14" i="1"/>
  <c r="BU15" i="1"/>
  <c r="BV15" i="1" s="1"/>
  <c r="BW15" i="1"/>
  <c r="BU16" i="1"/>
  <c r="BV16" i="1" s="1"/>
  <c r="BW16" i="1"/>
  <c r="BU17" i="1"/>
  <c r="BV17" i="1" s="1"/>
  <c r="BW17" i="1"/>
  <c r="BU18" i="1"/>
  <c r="BV18" i="1" s="1"/>
  <c r="BW18" i="1"/>
  <c r="BU19" i="1"/>
  <c r="BV19" i="1" s="1"/>
  <c r="BW19" i="1"/>
  <c r="BU20" i="1"/>
  <c r="BV20" i="1" s="1"/>
  <c r="BW20" i="1"/>
  <c r="BU21" i="1"/>
  <c r="BV21" i="1" s="1"/>
  <c r="BW21" i="1"/>
  <c r="BU22" i="1"/>
  <c r="BV22" i="1" s="1"/>
  <c r="BW22" i="1"/>
  <c r="BU23" i="1"/>
  <c r="BV23" i="1" s="1"/>
  <c r="BW23" i="1"/>
  <c r="BU24" i="1"/>
  <c r="BV24" i="1" s="1"/>
  <c r="BW24" i="1"/>
  <c r="BU25" i="1"/>
  <c r="BV25" i="1" s="1"/>
  <c r="BW25" i="1"/>
  <c r="BU26" i="1"/>
  <c r="BV26" i="1" s="1"/>
  <c r="BW26" i="1"/>
  <c r="BU27" i="1"/>
  <c r="BV27" i="1" s="1"/>
  <c r="BW27" i="1"/>
  <c r="BU28" i="1"/>
  <c r="BV28" i="1" s="1"/>
  <c r="BW28" i="1"/>
  <c r="BU29" i="1"/>
  <c r="BV29" i="1" s="1"/>
  <c r="BW29" i="1"/>
  <c r="BU30" i="1"/>
  <c r="BV30" i="1" s="1"/>
  <c r="BW30" i="1"/>
  <c r="BU31" i="1"/>
  <c r="BV31" i="1" s="1"/>
  <c r="BW31" i="1"/>
  <c r="BU32" i="1"/>
  <c r="BV32" i="1" s="1"/>
  <c r="BW32" i="1"/>
  <c r="BU33" i="1"/>
  <c r="BV33" i="1" s="1"/>
  <c r="BW33" i="1"/>
  <c r="BU34" i="1"/>
  <c r="BV34" i="1" s="1"/>
  <c r="BW34" i="1"/>
  <c r="BU35" i="1"/>
  <c r="BV35" i="1" s="1"/>
  <c r="BW35" i="1"/>
  <c r="BU36" i="1"/>
  <c r="BV36" i="1" s="1"/>
  <c r="BW36" i="1"/>
  <c r="BU37" i="1"/>
  <c r="BV37" i="1" s="1"/>
  <c r="BW37" i="1"/>
  <c r="BU38" i="1"/>
  <c r="BV38" i="1" s="1"/>
  <c r="BW38" i="1"/>
  <c r="BU39" i="1"/>
  <c r="BV39" i="1" s="1"/>
  <c r="BW39" i="1"/>
  <c r="BU40" i="1"/>
  <c r="BV40" i="1" s="1"/>
  <c r="BW40" i="1"/>
  <c r="BU41" i="1"/>
  <c r="BV41" i="1" s="1"/>
  <c r="BW41" i="1"/>
  <c r="BU42" i="1"/>
  <c r="BV42" i="1" s="1"/>
  <c r="BW42" i="1"/>
  <c r="BU43" i="1"/>
  <c r="BV43" i="1" s="1"/>
  <c r="BW43" i="1"/>
  <c r="BU44" i="1"/>
  <c r="BV44" i="1" s="1"/>
  <c r="BW44" i="1"/>
  <c r="BU45" i="1"/>
  <c r="BV45" i="1" s="1"/>
  <c r="BW45" i="1"/>
  <c r="BU46" i="1"/>
  <c r="BV46" i="1" s="1"/>
  <c r="BW46" i="1"/>
  <c r="BU47" i="1"/>
  <c r="BV47" i="1" s="1"/>
  <c r="BW47" i="1"/>
  <c r="BU48" i="1"/>
  <c r="BV48" i="1" s="1"/>
  <c r="BW48" i="1"/>
  <c r="BU49" i="1"/>
  <c r="BV49" i="1" s="1"/>
  <c r="BW49" i="1"/>
  <c r="BU50" i="1"/>
  <c r="BV50" i="1" s="1"/>
  <c r="BW50" i="1"/>
  <c r="BW3" i="1"/>
  <c r="BU3" i="1"/>
  <c r="BV3" i="1" s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3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52" i="1"/>
  <c r="D52" i="1"/>
  <c r="E52" i="1"/>
  <c r="F52" i="1"/>
  <c r="G52" i="1"/>
  <c r="H52" i="1"/>
  <c r="I52" i="1"/>
  <c r="K52" i="1"/>
  <c r="L52" i="1"/>
  <c r="M52" i="1"/>
  <c r="N52" i="1"/>
  <c r="O52" i="1"/>
  <c r="P52" i="1"/>
  <c r="Q52" i="1"/>
  <c r="S52" i="1"/>
  <c r="T52" i="1"/>
  <c r="U52" i="1"/>
  <c r="V52" i="1"/>
  <c r="W52" i="1"/>
  <c r="X52" i="1"/>
  <c r="Y52" i="1"/>
  <c r="C52" i="1"/>
  <c r="CH3" i="1" l="1"/>
  <c r="CH47" i="1"/>
  <c r="CH43" i="1"/>
  <c r="CH39" i="1"/>
  <c r="CH35" i="1"/>
  <c r="CH31" i="1"/>
  <c r="CH27" i="1"/>
  <c r="CH23" i="1"/>
  <c r="CH19" i="1"/>
  <c r="CH15" i="1"/>
  <c r="CH11" i="1"/>
  <c r="CH7" i="1"/>
  <c r="CH50" i="1"/>
  <c r="CH46" i="1"/>
  <c r="CH42" i="1"/>
  <c r="CH38" i="1"/>
  <c r="CH34" i="1"/>
  <c r="CH30" i="1"/>
  <c r="CH26" i="1"/>
  <c r="CH22" i="1"/>
  <c r="CH18" i="1"/>
  <c r="CH14" i="1"/>
  <c r="CH10" i="1"/>
  <c r="CH6" i="1"/>
  <c r="CH49" i="1"/>
  <c r="CH45" i="1"/>
  <c r="CH41" i="1"/>
  <c r="CH37" i="1"/>
  <c r="CH33" i="1"/>
  <c r="CH29" i="1"/>
  <c r="CH25" i="1"/>
  <c r="CH21" i="1"/>
  <c r="CH17" i="1"/>
  <c r="CH13" i="1"/>
  <c r="CH9" i="1"/>
  <c r="CH5" i="1"/>
  <c r="CH48" i="1"/>
  <c r="CH44" i="1"/>
  <c r="CH40" i="1"/>
  <c r="CH36" i="1"/>
  <c r="CH32" i="1"/>
  <c r="CH28" i="1"/>
  <c r="CH24" i="1"/>
  <c r="CH20" i="1"/>
  <c r="CH16" i="1"/>
  <c r="CH12" i="1"/>
  <c r="CH8" i="1"/>
  <c r="CH4" i="1"/>
  <c r="AJ52" i="1"/>
  <c r="AL3" i="1"/>
  <c r="AT3" i="1" s="1"/>
  <c r="BJ3" i="1"/>
  <c r="BL3" i="1" s="1"/>
  <c r="CG52" i="1"/>
  <c r="BX22" i="1"/>
  <c r="BX46" i="1"/>
  <c r="BX31" i="1"/>
  <c r="BX3" i="1"/>
  <c r="BX14" i="1"/>
  <c r="BJ6" i="1"/>
  <c r="BL6" i="1" s="1"/>
  <c r="BX48" i="1"/>
  <c r="BX11" i="1"/>
  <c r="BX47" i="1"/>
  <c r="BX30" i="1"/>
  <c r="BX43" i="1"/>
  <c r="BX39" i="1"/>
  <c r="BX7" i="1"/>
  <c r="BX15" i="1"/>
  <c r="BP34" i="1"/>
  <c r="BR34" i="1" s="1"/>
  <c r="BX38" i="1"/>
  <c r="BX6" i="1"/>
  <c r="BX40" i="1"/>
  <c r="BX23" i="1"/>
  <c r="BX8" i="1"/>
  <c r="BI52" i="1"/>
  <c r="BJ52" i="1" s="1"/>
  <c r="BU52" i="1"/>
  <c r="BV52" i="1" s="1"/>
  <c r="BX52" i="1" s="1"/>
  <c r="BX49" i="1"/>
  <c r="BX41" i="1"/>
  <c r="BX25" i="1"/>
  <c r="BX20" i="1"/>
  <c r="BX17" i="1"/>
  <c r="BX9" i="1"/>
  <c r="BX4" i="1"/>
  <c r="BX50" i="1"/>
  <c r="BX42" i="1"/>
  <c r="BX35" i="1"/>
  <c r="BX34" i="1"/>
  <c r="BX27" i="1"/>
  <c r="BX26" i="1"/>
  <c r="BX19" i="1"/>
  <c r="BX18" i="1"/>
  <c r="BX45" i="1"/>
  <c r="BX37" i="1"/>
  <c r="BX32" i="1"/>
  <c r="BX29" i="1"/>
  <c r="BX21" i="1"/>
  <c r="BX13" i="1"/>
  <c r="BX5" i="1"/>
  <c r="BO52" i="1"/>
  <c r="BP52" i="1" s="1"/>
  <c r="BR52" i="1" s="1"/>
  <c r="BX33" i="1"/>
  <c r="BX28" i="1"/>
  <c r="BX24" i="1"/>
  <c r="BX16" i="1"/>
  <c r="BX10" i="1"/>
  <c r="BX44" i="1"/>
  <c r="BX36" i="1"/>
  <c r="BX12" i="1"/>
  <c r="BJ22" i="1"/>
  <c r="BL22" i="1" s="1"/>
  <c r="BP30" i="1"/>
  <c r="BR30" i="1" s="1"/>
  <c r="BJ18" i="1"/>
  <c r="BL18" i="1" s="1"/>
  <c r="BJ38" i="1"/>
  <c r="BL38" i="1" s="1"/>
  <c r="BR45" i="1"/>
  <c r="BP46" i="1"/>
  <c r="BR46" i="1" s="1"/>
  <c r="BP14" i="1"/>
  <c r="BR14" i="1" s="1"/>
  <c r="BP42" i="1"/>
  <c r="BR42" i="1" s="1"/>
  <c r="BP26" i="1"/>
  <c r="BR26" i="1" s="1"/>
  <c r="BP10" i="1"/>
  <c r="BR10" i="1" s="1"/>
  <c r="BJ50" i="1"/>
  <c r="BL50" i="1" s="1"/>
  <c r="BR25" i="1"/>
  <c r="BP3" i="1"/>
  <c r="BR3" i="1" s="1"/>
  <c r="BP43" i="1"/>
  <c r="BR43" i="1" s="1"/>
  <c r="BP35" i="1"/>
  <c r="BR35" i="1" s="1"/>
  <c r="BP27" i="1"/>
  <c r="BR27" i="1" s="1"/>
  <c r="BP19" i="1"/>
  <c r="BR19" i="1" s="1"/>
  <c r="BP15" i="1"/>
  <c r="BR15" i="1" s="1"/>
  <c r="BP11" i="1"/>
  <c r="BR11" i="1" s="1"/>
  <c r="BJ49" i="1"/>
  <c r="BL49" i="1" s="1"/>
  <c r="BJ45" i="1"/>
  <c r="BL45" i="1" s="1"/>
  <c r="BJ41" i="1"/>
  <c r="BL41" i="1" s="1"/>
  <c r="BJ37" i="1"/>
  <c r="BL37" i="1" s="1"/>
  <c r="BJ33" i="1"/>
  <c r="BL33" i="1" s="1"/>
  <c r="BJ29" i="1"/>
  <c r="BL29" i="1" s="1"/>
  <c r="BJ25" i="1"/>
  <c r="BL25" i="1" s="1"/>
  <c r="BJ17" i="1"/>
  <c r="BL17" i="1" s="1"/>
  <c r="BJ9" i="1"/>
  <c r="BL9" i="1" s="1"/>
  <c r="BJ48" i="1"/>
  <c r="BL48" i="1" s="1"/>
  <c r="BJ44" i="1"/>
  <c r="BL44" i="1" s="1"/>
  <c r="BJ40" i="1"/>
  <c r="BL40" i="1" s="1"/>
  <c r="BJ36" i="1"/>
  <c r="BL36" i="1" s="1"/>
  <c r="BJ32" i="1"/>
  <c r="BL32" i="1" s="1"/>
  <c r="BJ28" i="1"/>
  <c r="BL28" i="1" s="1"/>
  <c r="BJ24" i="1"/>
  <c r="BL24" i="1" s="1"/>
  <c r="BJ20" i="1"/>
  <c r="BL20" i="1" s="1"/>
  <c r="BJ16" i="1"/>
  <c r="BL16" i="1" s="1"/>
  <c r="BJ12" i="1"/>
  <c r="BL12" i="1" s="1"/>
  <c r="BJ8" i="1"/>
  <c r="BL8" i="1" s="1"/>
  <c r="BJ4" i="1"/>
  <c r="BL4" i="1" s="1"/>
  <c r="BP21" i="1"/>
  <c r="BR21" i="1" s="1"/>
  <c r="BP13" i="1"/>
  <c r="BR13" i="1" s="1"/>
  <c r="BP5" i="1"/>
  <c r="BR5" i="1" s="1"/>
  <c r="BR37" i="1"/>
  <c r="BR29" i="1"/>
  <c r="BP47" i="1"/>
  <c r="BR47" i="1" s="1"/>
  <c r="BP39" i="1"/>
  <c r="BR39" i="1" s="1"/>
  <c r="BP31" i="1"/>
  <c r="BR31" i="1" s="1"/>
  <c r="BP23" i="1"/>
  <c r="BR23" i="1" s="1"/>
  <c r="BP7" i="1"/>
  <c r="BR7" i="1" s="1"/>
  <c r="BR22" i="1"/>
  <c r="BR20" i="1"/>
  <c r="BR41" i="1"/>
  <c r="BR4" i="1"/>
  <c r="BR50" i="1"/>
  <c r="BR48" i="1"/>
  <c r="BR28" i="1"/>
  <c r="BR16" i="1"/>
  <c r="BR32" i="1"/>
  <c r="BR6" i="1"/>
  <c r="BR49" i="1"/>
  <c r="BR40" i="1"/>
  <c r="BR33" i="1"/>
  <c r="BR18" i="1"/>
  <c r="BR17" i="1"/>
  <c r="BR44" i="1"/>
  <c r="BR38" i="1"/>
  <c r="BR36" i="1"/>
  <c r="BR24" i="1"/>
  <c r="BR12" i="1"/>
  <c r="BR9" i="1"/>
  <c r="BR8" i="1"/>
  <c r="BL15" i="1"/>
  <c r="BL7" i="1"/>
  <c r="BL5" i="1"/>
  <c r="BL47" i="1"/>
  <c r="BL43" i="1"/>
  <c r="BL39" i="1"/>
  <c r="BL35" i="1"/>
  <c r="BL31" i="1"/>
  <c r="BL27" i="1"/>
  <c r="BL23" i="1"/>
  <c r="BL19" i="1"/>
  <c r="BL11" i="1"/>
  <c r="BL46" i="1"/>
  <c r="BL42" i="1"/>
  <c r="BL34" i="1"/>
  <c r="BL30" i="1"/>
  <c r="BL26" i="1"/>
  <c r="BL14" i="1"/>
  <c r="BL10" i="1"/>
  <c r="BL21" i="1"/>
  <c r="BL13" i="1"/>
  <c r="AS3" i="1" l="1"/>
  <c r="AL52" i="1"/>
  <c r="BL52" i="1"/>
  <c r="BZ52" i="1" s="1"/>
  <c r="CC52" i="1" s="1"/>
  <c r="BZ3" i="1"/>
  <c r="CC3" i="1" s="1"/>
  <c r="AM3" i="1"/>
  <c r="AM52" i="1" s="1"/>
  <c r="BZ10" i="1"/>
  <c r="CC10" i="1" s="1"/>
  <c r="BZ34" i="1"/>
  <c r="CC34" i="1" s="1"/>
  <c r="BZ19" i="1"/>
  <c r="CC19" i="1" s="1"/>
  <c r="BZ35" i="1"/>
  <c r="CC35" i="1" s="1"/>
  <c r="BZ5" i="1"/>
  <c r="CC5" i="1" s="1"/>
  <c r="BZ16" i="1"/>
  <c r="CC16" i="1" s="1"/>
  <c r="BZ32" i="1"/>
  <c r="CC32" i="1" s="1"/>
  <c r="BZ48" i="1"/>
  <c r="CC48" i="1" s="1"/>
  <c r="BZ45" i="1"/>
  <c r="CC45" i="1" s="1"/>
  <c r="BZ14" i="1"/>
  <c r="CC14" i="1" s="1"/>
  <c r="BZ42" i="1"/>
  <c r="CC42" i="1" s="1"/>
  <c r="BZ39" i="1"/>
  <c r="CC39" i="1" s="1"/>
  <c r="BZ7" i="1"/>
  <c r="CC7" i="1" s="1"/>
  <c r="BZ4" i="1"/>
  <c r="CC4" i="1" s="1"/>
  <c r="BZ9" i="1"/>
  <c r="CC9" i="1" s="1"/>
  <c r="BZ33" i="1"/>
  <c r="CC33" i="1" s="1"/>
  <c r="BZ22" i="1"/>
  <c r="CC22" i="1" s="1"/>
  <c r="BZ13" i="1"/>
  <c r="CC13" i="1" s="1"/>
  <c r="BZ46" i="1"/>
  <c r="CC46" i="1" s="1"/>
  <c r="BZ43" i="1"/>
  <c r="CC43" i="1" s="1"/>
  <c r="BZ15" i="1"/>
  <c r="CC15" i="1" s="1"/>
  <c r="BZ40" i="1"/>
  <c r="CC40" i="1" s="1"/>
  <c r="BZ47" i="1"/>
  <c r="CC47" i="1" s="1"/>
  <c r="BZ29" i="1"/>
  <c r="CC29" i="1" s="1"/>
  <c r="BZ23" i="1"/>
  <c r="CC23" i="1" s="1"/>
  <c r="BZ20" i="1"/>
  <c r="CC20" i="1" s="1"/>
  <c r="BZ36" i="1"/>
  <c r="CC36" i="1" s="1"/>
  <c r="BZ49" i="1"/>
  <c r="CC49" i="1" s="1"/>
  <c r="BZ26" i="1"/>
  <c r="CC26" i="1" s="1"/>
  <c r="BZ27" i="1"/>
  <c r="CC27" i="1" s="1"/>
  <c r="BZ8" i="1"/>
  <c r="CC8" i="1" s="1"/>
  <c r="BZ24" i="1"/>
  <c r="CC24" i="1" s="1"/>
  <c r="BZ17" i="1"/>
  <c r="CC17" i="1" s="1"/>
  <c r="BZ37" i="1"/>
  <c r="CC37" i="1" s="1"/>
  <c r="BZ50" i="1"/>
  <c r="CC50" i="1" s="1"/>
  <c r="BZ38" i="1"/>
  <c r="CC38" i="1" s="1"/>
  <c r="BZ6" i="1"/>
  <c r="CC6" i="1" s="1"/>
  <c r="BZ21" i="1"/>
  <c r="CC21" i="1" s="1"/>
  <c r="BZ30" i="1"/>
  <c r="CC30" i="1" s="1"/>
  <c r="BZ11" i="1"/>
  <c r="CC11" i="1" s="1"/>
  <c r="BZ31" i="1"/>
  <c r="CC31" i="1" s="1"/>
  <c r="BZ12" i="1"/>
  <c r="CC12" i="1" s="1"/>
  <c r="BZ28" i="1"/>
  <c r="CC28" i="1" s="1"/>
  <c r="BZ44" i="1"/>
  <c r="CC44" i="1" s="1"/>
  <c r="BZ25" i="1"/>
  <c r="CC25" i="1" s="1"/>
  <c r="BZ41" i="1"/>
  <c r="CC41" i="1" s="1"/>
  <c r="BZ18" i="1"/>
  <c r="CC18" i="1" s="1"/>
  <c r="CA31" i="1"/>
  <c r="CD31" i="1" s="1"/>
  <c r="CA12" i="1"/>
  <c r="CD12" i="1" s="1"/>
  <c r="CA41" i="1"/>
  <c r="CD41" i="1" s="1"/>
  <c r="CA10" i="1"/>
  <c r="CD10" i="1" s="1"/>
  <c r="CA34" i="1"/>
  <c r="CD34" i="1" s="1"/>
  <c r="CA19" i="1"/>
  <c r="CD19" i="1" s="1"/>
  <c r="CA35" i="1"/>
  <c r="CD35" i="1" s="1"/>
  <c r="CA5" i="1"/>
  <c r="CD5" i="1" s="1"/>
  <c r="CA16" i="1"/>
  <c r="CD16" i="1" s="1"/>
  <c r="CA32" i="1"/>
  <c r="CD32" i="1" s="1"/>
  <c r="CA48" i="1"/>
  <c r="CD48" i="1" s="1"/>
  <c r="CA29" i="1"/>
  <c r="CD29" i="1" s="1"/>
  <c r="CA45" i="1"/>
  <c r="CD45" i="1" s="1"/>
  <c r="CA21" i="1"/>
  <c r="CD21" i="1" s="1"/>
  <c r="CA11" i="1"/>
  <c r="CD11" i="1" s="1"/>
  <c r="CA3" i="1"/>
  <c r="CD3" i="1" s="1"/>
  <c r="CA44" i="1"/>
  <c r="CD44" i="1" s="1"/>
  <c r="CA18" i="1"/>
  <c r="CD18" i="1" s="1"/>
  <c r="CA14" i="1"/>
  <c r="CD14" i="1" s="1"/>
  <c r="CA7" i="1"/>
  <c r="CD7" i="1" s="1"/>
  <c r="CA4" i="1"/>
  <c r="CD4" i="1" s="1"/>
  <c r="CA20" i="1"/>
  <c r="CD20" i="1" s="1"/>
  <c r="CA36" i="1"/>
  <c r="CD36" i="1" s="1"/>
  <c r="CA9" i="1"/>
  <c r="CD9" i="1" s="1"/>
  <c r="CA33" i="1"/>
  <c r="CD33" i="1" s="1"/>
  <c r="CA49" i="1"/>
  <c r="CD49" i="1" s="1"/>
  <c r="CA22" i="1"/>
  <c r="CD22" i="1" s="1"/>
  <c r="CA30" i="1"/>
  <c r="CD30" i="1" s="1"/>
  <c r="CA47" i="1"/>
  <c r="CD47" i="1" s="1"/>
  <c r="CA28" i="1"/>
  <c r="CD28" i="1" s="1"/>
  <c r="CA25" i="1"/>
  <c r="CD25" i="1" s="1"/>
  <c r="CA42" i="1"/>
  <c r="CD42" i="1" s="1"/>
  <c r="CA23" i="1"/>
  <c r="CD23" i="1" s="1"/>
  <c r="CA39" i="1"/>
  <c r="CD39" i="1" s="1"/>
  <c r="CA13" i="1"/>
  <c r="CD13" i="1" s="1"/>
  <c r="CA26" i="1"/>
  <c r="CD26" i="1" s="1"/>
  <c r="CA46" i="1"/>
  <c r="CD46" i="1" s="1"/>
  <c r="CA27" i="1"/>
  <c r="CD27" i="1" s="1"/>
  <c r="CA43" i="1"/>
  <c r="CD43" i="1" s="1"/>
  <c r="CA15" i="1"/>
  <c r="CD15" i="1" s="1"/>
  <c r="CA8" i="1"/>
  <c r="CD8" i="1" s="1"/>
  <c r="CA24" i="1"/>
  <c r="CD24" i="1" s="1"/>
  <c r="CA40" i="1"/>
  <c r="CD40" i="1" s="1"/>
  <c r="CA17" i="1"/>
  <c r="CD17" i="1" s="1"/>
  <c r="CA37" i="1"/>
  <c r="CD37" i="1" s="1"/>
  <c r="CA50" i="1"/>
  <c r="CD50" i="1" s="1"/>
  <c r="CA38" i="1"/>
  <c r="CD38" i="1" s="1"/>
  <c r="CA6" i="1"/>
  <c r="CD6" i="1" s="1"/>
  <c r="AT55" i="1" l="1"/>
  <c r="AT54" i="1"/>
  <c r="AS55" i="1"/>
  <c r="AS54" i="1"/>
  <c r="CA52" i="1"/>
  <c r="CD52" i="1" s="1"/>
  <c r="CE11" i="1"/>
  <c r="CE38" i="1"/>
  <c r="CE24" i="1"/>
  <c r="CE49" i="1"/>
  <c r="CE29" i="1"/>
  <c r="CE43" i="1"/>
  <c r="CE39" i="1"/>
  <c r="CE48" i="1"/>
  <c r="CE35" i="1"/>
  <c r="CE3" i="1"/>
  <c r="CE18" i="1"/>
  <c r="CE28" i="1"/>
  <c r="CE50" i="1"/>
  <c r="CE36" i="1"/>
  <c r="CE32" i="1"/>
  <c r="CE19" i="1"/>
  <c r="CE12" i="1"/>
  <c r="CE21" i="1"/>
  <c r="CE27" i="1"/>
  <c r="CE20" i="1"/>
  <c r="CE44" i="1"/>
  <c r="CE33" i="1"/>
  <c r="CE30" i="1"/>
  <c r="CE8" i="1"/>
  <c r="CE47" i="1"/>
  <c r="CE46" i="1"/>
  <c r="CE9" i="1"/>
  <c r="CE42" i="1"/>
  <c r="CE41" i="1"/>
  <c r="CE37" i="1"/>
  <c r="CE40" i="1"/>
  <c r="CE13" i="1"/>
  <c r="CE4" i="1"/>
  <c r="CE14" i="1"/>
  <c r="CE16" i="1"/>
  <c r="CE34" i="1"/>
  <c r="CE25" i="1"/>
  <c r="CE31" i="1"/>
  <c r="CE6" i="1"/>
  <c r="CE17" i="1"/>
  <c r="CE26" i="1"/>
  <c r="CE23" i="1"/>
  <c r="CE15" i="1"/>
  <c r="CE22" i="1"/>
  <c r="CE7" i="1"/>
  <c r="CE45" i="1"/>
  <c r="CE5" i="1"/>
  <c r="CE10" i="1"/>
  <c r="CC54" i="1"/>
  <c r="CD54" i="1"/>
  <c r="CE52" i="1"/>
  <c r="CL16" i="1" l="1"/>
  <c r="CJ16" i="1"/>
  <c r="CL18" i="1"/>
  <c r="CJ18" i="1"/>
  <c r="CL8" i="1"/>
  <c r="CJ8" i="1"/>
  <c r="CL20" i="1"/>
  <c r="CJ20" i="1"/>
  <c r="CL30" i="1"/>
  <c r="CJ30" i="1"/>
  <c r="CL45" i="1"/>
  <c r="CJ45" i="1"/>
  <c r="CL7" i="1"/>
  <c r="CJ7" i="1"/>
  <c r="CL48" i="1"/>
  <c r="CJ48" i="1"/>
  <c r="CL23" i="1"/>
  <c r="CJ23" i="1"/>
  <c r="CL49" i="1"/>
  <c r="CJ49" i="1"/>
  <c r="CL10" i="1"/>
  <c r="CJ10" i="1"/>
  <c r="CL5" i="1"/>
  <c r="CJ5" i="1"/>
  <c r="CL33" i="1"/>
  <c r="CJ33" i="1"/>
  <c r="CL4" i="1"/>
  <c r="CJ4" i="1"/>
  <c r="CL13" i="1"/>
  <c r="CJ13" i="1"/>
  <c r="CL27" i="1"/>
  <c r="CJ27" i="1"/>
  <c r="CL21" i="1"/>
  <c r="CJ21" i="1"/>
  <c r="CL41" i="1"/>
  <c r="CJ41" i="1"/>
  <c r="CL32" i="1"/>
  <c r="CJ32" i="1"/>
  <c r="CL24" i="1"/>
  <c r="CJ24" i="1"/>
  <c r="CL28" i="1"/>
  <c r="CJ28" i="1"/>
  <c r="CL14" i="1"/>
  <c r="CJ14" i="1"/>
  <c r="CL44" i="1"/>
  <c r="CJ44" i="1"/>
  <c r="CL22" i="1"/>
  <c r="CJ22" i="1"/>
  <c r="CL40" i="1"/>
  <c r="CJ40" i="1"/>
  <c r="CL43" i="1"/>
  <c r="CJ43" i="1"/>
  <c r="CL46" i="1"/>
  <c r="CJ46" i="1"/>
  <c r="CL36" i="1"/>
  <c r="CJ36" i="1"/>
  <c r="CL38" i="1"/>
  <c r="CJ38" i="1"/>
  <c r="CL34" i="1"/>
  <c r="CJ34" i="1"/>
  <c r="CL3" i="1"/>
  <c r="CJ3" i="1"/>
  <c r="CL35" i="1"/>
  <c r="CJ35" i="1"/>
  <c r="CL15" i="1"/>
  <c r="CJ15" i="1"/>
  <c r="CL39" i="1"/>
  <c r="CJ39" i="1"/>
  <c r="CL37" i="1"/>
  <c r="CJ37" i="1"/>
  <c r="CL26" i="1"/>
  <c r="CJ26" i="1"/>
  <c r="CL12" i="1"/>
  <c r="CJ12" i="1"/>
  <c r="CL29" i="1"/>
  <c r="CJ29" i="1"/>
  <c r="CL17" i="1"/>
  <c r="CJ17" i="1"/>
  <c r="CL42" i="1"/>
  <c r="CJ42" i="1"/>
  <c r="CL19" i="1"/>
  <c r="CJ19" i="1"/>
  <c r="CL6" i="1"/>
  <c r="CJ6" i="1"/>
  <c r="CL9" i="1"/>
  <c r="CJ9" i="1"/>
  <c r="CL31" i="1"/>
  <c r="CJ31" i="1"/>
  <c r="CL25" i="1"/>
  <c r="CJ25" i="1"/>
  <c r="CL47" i="1"/>
  <c r="CJ47" i="1"/>
  <c r="CL50" i="1"/>
  <c r="CJ50" i="1"/>
  <c r="CL11" i="1"/>
  <c r="CJ11" i="1"/>
  <c r="CE54" i="1"/>
  <c r="CI14" i="1"/>
  <c r="CK14" i="1" s="1"/>
  <c r="CI42" i="1"/>
  <c r="CK42" i="1" s="1"/>
  <c r="CI34" i="1"/>
  <c r="CK34" i="1" s="1"/>
  <c r="CI49" i="1"/>
  <c r="CK49" i="1" s="1"/>
  <c r="CI50" i="1"/>
  <c r="CK50" i="1" s="1"/>
  <c r="CI30" i="1"/>
  <c r="CK30" i="1" s="1"/>
  <c r="CI35" i="1"/>
  <c r="CK35" i="1" s="1"/>
  <c r="CI44" i="1"/>
  <c r="CK44" i="1" s="1"/>
  <c r="CI20" i="1"/>
  <c r="CK20" i="1" s="1"/>
  <c r="CI36" i="1"/>
  <c r="CK36" i="1" s="1"/>
  <c r="CI22" i="1"/>
  <c r="CK22" i="1" s="1"/>
  <c r="CI15" i="1"/>
  <c r="CK15" i="1" s="1"/>
  <c r="CI45" i="1"/>
  <c r="CK45" i="1" s="1"/>
  <c r="CI12" i="1"/>
  <c r="CK12" i="1" s="1"/>
  <c r="CI28" i="1"/>
  <c r="CK28" i="1" s="1"/>
  <c r="CI10" i="1"/>
  <c r="CK10" i="1" s="1"/>
  <c r="CI26" i="1"/>
  <c r="CK26" i="1" s="1"/>
  <c r="CI33" i="1"/>
  <c r="CK33" i="1" s="1"/>
  <c r="CI5" i="1"/>
  <c r="CK5" i="1" s="1"/>
  <c r="CI23" i="1"/>
  <c r="CK23" i="1" s="1"/>
  <c r="CI27" i="1"/>
  <c r="CK27" i="1" s="1"/>
  <c r="CI47" i="1"/>
  <c r="CK47" i="1" s="1"/>
  <c r="CI37" i="1"/>
  <c r="CK37" i="1" s="1"/>
  <c r="CI39" i="1"/>
  <c r="CK39" i="1" s="1"/>
  <c r="CI40" i="1"/>
  <c r="CK40" i="1" s="1"/>
  <c r="CI7" i="1"/>
  <c r="CK7" i="1" s="1"/>
  <c r="CI17" i="1"/>
  <c r="CK17" i="1" s="1"/>
  <c r="CI32" i="1"/>
  <c r="CK32" i="1" s="1"/>
  <c r="CI29" i="1"/>
  <c r="CK29" i="1" s="1"/>
  <c r="CI3" i="1"/>
  <c r="CK3" i="1" s="1"/>
  <c r="CI48" i="1"/>
  <c r="CK48" i="1" s="1"/>
  <c r="CI25" i="1"/>
  <c r="CK25" i="1" s="1"/>
  <c r="CI4" i="1"/>
  <c r="CK4" i="1" s="1"/>
  <c r="CI19" i="1"/>
  <c r="CK19" i="1" s="1"/>
  <c r="CI46" i="1"/>
  <c r="CK46" i="1" s="1"/>
  <c r="CI11" i="1"/>
  <c r="CK11" i="1" s="1"/>
  <c r="CI13" i="1"/>
  <c r="CK13" i="1" s="1"/>
  <c r="CI16" i="1"/>
  <c r="CK16" i="1" s="1"/>
  <c r="CI8" i="1"/>
  <c r="CK8" i="1" s="1"/>
  <c r="CI18" i="1"/>
  <c r="CK18" i="1" s="1"/>
  <c r="CI24" i="1"/>
  <c r="CK24" i="1" s="1"/>
  <c r="CI38" i="1"/>
  <c r="CK38" i="1" s="1"/>
  <c r="CI9" i="1"/>
  <c r="CK9" i="1" s="1"/>
  <c r="CI6" i="1"/>
  <c r="CK6" i="1" s="1"/>
  <c r="CI43" i="1"/>
  <c r="CK43" i="1" s="1"/>
  <c r="CI31" i="1"/>
  <c r="CK31" i="1" s="1"/>
  <c r="CI21" i="1"/>
  <c r="CK21" i="1" s="1"/>
  <c r="CI41" i="1"/>
  <c r="CK41" i="1" s="1"/>
  <c r="CK54" i="1" l="1"/>
  <c r="CL54" i="1"/>
  <c r="CJ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tc={7CC162E2-BBF7-4082-AF08-8B9D219C4606}</author>
  </authors>
  <commentList>
    <comment ref="AW2" authorId="0" shapeId="0" xr:uid="{7CC162E2-BBF7-4082-AF08-8B9D219C4606}">
      <text>
        <t>[Threaded comment]
Your version of Excel allows you to read this threaded comment; however, any edits to it will get removed if the file is opened in a newer version of Excel. Learn more: https://go.microsoft.com/fwlink/?linkid=870924
Comment:
    Found using the 1932 data sheet</t>
      </text>
    </comment>
  </commentList>
</comments>
</file>

<file path=xl/sharedStrings.xml><?xml version="1.0" encoding="utf-8"?>
<sst xmlns="http://schemas.openxmlformats.org/spreadsheetml/2006/main" count="835" uniqueCount="232">
  <si>
    <t>State</t>
  </si>
  <si>
    <t>ElectoralVotes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</si>
  <si>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</si>
  <si>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</si>
  <si>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</si>
  <si>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</si>
  <si>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</si>
  <si>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</si>
  <si>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</si>
  <si>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</si>
  <si>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</si>
  <si>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</si>
  <si>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</si>
  <si>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</si>
  <si>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</si>
  <si>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</si>
  <si>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</si>
  <si>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</si>
  <si>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</si>
  <si>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</si>
  <si>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</si>
  <si>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</si>
  <si>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</si>
  <si>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</si>
  <si>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</si>
  <si>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</si>
  <si>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</si>
  <si>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</si>
  <si>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</si>
  <si>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</si>
  <si>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</si>
  <si>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</si>
  <si>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</si>
  <si>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</si>
  <si>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</si>
  <si>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</si>
  <si>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</si>
  <si>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</si>
  <si>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</si>
  <si>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</si>
  <si>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</si>
  <si>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</si>
  <si>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</si>
  <si>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</si>
  <si>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</si>
  <si>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</si>
  <si>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</si>
  <si>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</si>
  <si>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</si>
  <si>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</si>
  <si>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Unknown</t>
  </si>
  <si>
    <t>Totals</t>
  </si>
  <si>
    <t>Repub</t>
  </si>
  <si>
    <t>Demo</t>
  </si>
  <si>
    <t>Soc</t>
  </si>
  <si>
    <t>–</t>
  </si>
  <si>
    <t>−6,788</t>
  </si>
  <si>
    <t>−1.14</t>
  </si>
  <si>
    <t>−2,754</t>
  </si>
  <si>
    <t>−2.44</t>
  </si>
  <si>
    <t>−37,724</t>
  </si>
  <si>
    <t>−12.64</t>
  </si>
  <si>
    <t>−2,949</t>
  </si>
  <si>
    <t>−1.43</t>
  </si>
  <si>
    <t>−157,592</t>
  </si>
  <si>
    <t>−5.51</t>
  </si>
  <si>
    <t>−22,718</t>
  </si>
  <si>
    <t>−16.58</t>
  </si>
  <si>
    <t>96,96</t>
  </si>
  <si>
    <t>32voter</t>
  </si>
  <si>
    <t>Other</t>
  </si>
  <si>
    <t>Roos</t>
  </si>
  <si>
    <t>Landon</t>
  </si>
  <si>
    <t>Union</t>
  </si>
  <si>
    <t>Socialist</t>
  </si>
  <si>
    <t>-</t>
  </si>
  <si>
    <t>AL</t>
  </si>
  <si>
    <t>AZ</t>
  </si>
  <si>
    <t>AR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</si>
  <si>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</si>
  <si>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</si>
  <si>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</si>
  <si>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</si>
  <si>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</si>
  <si>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</si>
  <si>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</si>
  <si>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</si>
  <si>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</si>
  <si>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</si>
  <si>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</si>
  <si>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</si>
  <si>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</si>
  <si>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</si>
  <si>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</si>
  <si>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</si>
  <si>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</si>
  <si>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</si>
  <si>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</si>
  <si>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</si>
  <si>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</si>
  <si>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</si>
  <si>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</si>
  <si>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</si>
  <si>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</si>
  <si>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</si>
  <si>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</si>
  <si>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</si>
  <si>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</si>
  <si>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</si>
  <si>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</si>
  <si>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</si>
  <si>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</si>
  <si>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</si>
  <si>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</si>
  <si>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</si>
  <si>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</si>
  <si>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</si>
  <si>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</si>
  <si>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</si>
  <si>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</si>
  <si>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</si>
  <si>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</si>
  <si>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</si>
  <si>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</si>
  <si>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TOTALS:</t>
  </si>
  <si>
    <t>US</t>
  </si>
  <si>
    <t>Total</t>
  </si>
  <si>
    <t>Roosevelt votes</t>
  </si>
  <si>
    <t>How did they vote in 1932?</t>
  </si>
  <si>
    <t>Lemke</t>
  </si>
  <si>
    <t>PredRepub</t>
  </si>
  <si>
    <t>PredDem</t>
  </si>
  <si>
    <t>actual (wikipedia)</t>
  </si>
  <si>
    <t>Roosevelt</t>
  </si>
  <si>
    <t>Thomas</t>
  </si>
  <si>
    <t>Margin</t>
  </si>
  <si>
    <t>%</t>
  </si>
  <si>
    <t>State Total</t>
  </si>
  <si>
    <t>Electoral</t>
  </si>
  <si>
    <t>1936error</t>
  </si>
  <si>
    <t>1932error</t>
  </si>
  <si>
    <t>Additive</t>
  </si>
  <si>
    <t>Ratio Method</t>
  </si>
  <si>
    <t>Regression</t>
  </si>
  <si>
    <t>Two-party versions</t>
  </si>
  <si>
    <t>Other 1936 candidates receiving votes in LD poll</t>
  </si>
  <si>
    <t>For missing/non voter</t>
  </si>
  <si>
    <t>Rstate?</t>
  </si>
  <si>
    <t>2party</t>
  </si>
  <si>
    <t>DtoR</t>
  </si>
  <si>
    <t>RtoD</t>
  </si>
  <si>
    <t>Two party version</t>
  </si>
  <si>
    <t>Hoover - Republican</t>
  </si>
  <si>
    <t>How the same voters voted in 1928</t>
  </si>
  <si>
    <t>Roosevelt (D)</t>
  </si>
  <si>
    <t>VOTES FOR MINOR CANDIDATES</t>
  </si>
  <si>
    <t>Grand total votes</t>
  </si>
  <si>
    <t>Hoover_vote_32</t>
  </si>
  <si>
    <t>H_Rep_28</t>
  </si>
  <si>
    <t>H_Dem_28</t>
  </si>
  <si>
    <t>H_Other_28</t>
  </si>
  <si>
    <t>H_novote_28</t>
  </si>
  <si>
    <t>Roos_Total_32</t>
  </si>
  <si>
    <t>R_Rep_28</t>
  </si>
  <si>
    <t>R_Dem_28</t>
  </si>
  <si>
    <t>R_Other_28</t>
  </si>
  <si>
    <t>R_novote_28</t>
  </si>
  <si>
    <t>Thomas_32</t>
  </si>
  <si>
    <t>Reynolds_32</t>
  </si>
  <si>
    <t>Coxey_32</t>
  </si>
  <si>
    <t>Upshaw_32</t>
  </si>
  <si>
    <t>Foster_32</t>
  </si>
  <si>
    <t>Misc_32</t>
  </si>
  <si>
    <t>Total_Other</t>
  </si>
  <si>
    <t>LDTotal</t>
  </si>
  <si>
    <t>Landon (R)</t>
  </si>
  <si>
    <t>Electoral Votes</t>
  </si>
  <si>
    <t>L_Rep</t>
  </si>
  <si>
    <t>L_Dem</t>
  </si>
  <si>
    <t>L_Soc</t>
  </si>
  <si>
    <t>L_Other</t>
  </si>
  <si>
    <t>L_No vote</t>
  </si>
  <si>
    <t>L_Miss</t>
  </si>
  <si>
    <t>R_Rep</t>
  </si>
  <si>
    <t>R_Dem</t>
  </si>
  <si>
    <t>R_Soc</t>
  </si>
  <si>
    <t>R_Oth</t>
  </si>
  <si>
    <t>R_No vote</t>
  </si>
  <si>
    <t>R_Miss</t>
  </si>
  <si>
    <t>Lemke_Rep</t>
  </si>
  <si>
    <t>Lemke_Dem</t>
  </si>
  <si>
    <t>Lemke_Soc</t>
  </si>
  <si>
    <t>Lemke_Oth</t>
  </si>
  <si>
    <t>Lemke_Novote</t>
  </si>
  <si>
    <t>Lemke_Miss</t>
  </si>
  <si>
    <t>Thomas_36_Votes</t>
  </si>
  <si>
    <t>Browder_36_Votes</t>
  </si>
  <si>
    <t>Colvin_36_Votes</t>
  </si>
  <si>
    <t>Aiken_36_Votes</t>
  </si>
  <si>
    <t>Others_36_Votes</t>
  </si>
  <si>
    <t>Predicted</t>
  </si>
  <si>
    <t>All Parties</t>
  </si>
  <si>
    <t>Adj_Repub</t>
  </si>
  <si>
    <t>Adj_Error_Additive</t>
  </si>
  <si>
    <t>1936Dem_error</t>
  </si>
  <si>
    <t>1932Dem_error</t>
  </si>
  <si>
    <t>Adj_Dem</t>
  </si>
  <si>
    <t>Change?</t>
  </si>
  <si>
    <t>vs. 0.5</t>
  </si>
  <si>
    <t>Poll_32_Repub</t>
  </si>
  <si>
    <t>Actual_32_Repub</t>
  </si>
  <si>
    <t>Ratio</t>
  </si>
  <si>
    <t>Poll_32_Dem</t>
  </si>
  <si>
    <t>Actual_32_Dem</t>
  </si>
  <si>
    <t>Poll_32_Other</t>
  </si>
  <si>
    <t>Actual_32_Other</t>
  </si>
  <si>
    <t>Adj_Landon</t>
  </si>
  <si>
    <t>Adj_Rep</t>
  </si>
  <si>
    <t>Adj_Roos</t>
  </si>
  <si>
    <t>Adj_Pred_Rep</t>
  </si>
  <si>
    <t>Pred</t>
  </si>
  <si>
    <t>Adj</t>
  </si>
  <si>
    <t>Actual_Rep</t>
  </si>
  <si>
    <t>LD_Pred_Rep</t>
  </si>
  <si>
    <t>How?</t>
  </si>
  <si>
    <t>Adj_Error_Ratio</t>
  </si>
  <si>
    <t>Adj_Pred_Reg</t>
  </si>
  <si>
    <t>Adj_Error_Reg</t>
  </si>
  <si>
    <t>Dist of Col</t>
  </si>
  <si>
    <t>Grand Total</t>
  </si>
  <si>
    <t>PredRepub2p</t>
  </si>
  <si>
    <t>PredDem2p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</si>
</sst>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#,##0.0000"/>
    <numFmt numFmtId="167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02122"/>
      <name val="Arial"/>
      <family val="2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sz val="12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EFF"/>
        <bgColor indexed="64"/>
      </patternFill>
    </fill>
    <fill>
      <patternFill patternType="solid">
        <fgColor rgb="FFFFB6B6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indexed="64"/>
      </left>
      <right/>
      <top/>
      <bottom/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 style="thin">
        <color indexed="64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1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8" fillId="33" borderId="10" xfId="42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3" fontId="19" fillId="33" borderId="10" xfId="0" applyNumberFormat="1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18" fillId="34" borderId="10" xfId="42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3" fontId="19" fillId="34" borderId="10" xfId="0" applyNumberFormat="1" applyFont="1" applyFill="1" applyBorder="1" applyAlignment="1">
      <alignment vertical="center" wrapText="1"/>
    </xf>
    <xf numFmtId="0" fontId="19" fillId="34" borderId="10" xfId="0" applyFont="1" applyFill="1" applyBorder="1" applyAlignment="1">
      <alignment vertical="center" wrapText="1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3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vertical="center" wrapText="1"/>
    </xf>
    <xf numFmtId="0" fontId="21" fillId="34" borderId="10" xfId="0" applyFont="1" applyFill="1" applyBorder="1" applyAlignment="1">
      <alignment vertical="center" wrapText="1"/>
    </xf>
    <xf numFmtId="0" fontId="20" fillId="36" borderId="10" xfId="0" applyFont="1" applyFill="1" applyBorder="1" applyAlignment="1">
      <alignment horizontal="center" vertical="center" wrapText="1"/>
    </xf>
    <xf numFmtId="3" fontId="20" fillId="36" borderId="10" xfId="0" applyNumberFormat="1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vertical="center" wrapText="1"/>
    </xf>
    <xf numFmtId="0" fontId="16" fillId="0" borderId="0" xfId="0" applyFont="1"/>
    <xf numFmtId="3" fontId="16" fillId="0" borderId="0" xfId="0" applyNumberFormat="1" applyFont="1"/>
    <xf numFmtId="0" fontId="21" fillId="33" borderId="12" xfId="0" applyFont="1" applyFill="1" applyBorder="1" applyAlignment="1">
      <alignment horizontal="center" vertical="center" wrapText="1"/>
    </xf>
    <xf numFmtId="0" fontId="21" fillId="34" borderId="12" xfId="0" applyFont="1" applyFill="1" applyBorder="1" applyAlignment="1">
      <alignment horizontal="center" vertical="center" wrapText="1"/>
    </xf>
    <xf numFmtId="0" fontId="20" fillId="36" borderId="12" xfId="0" applyFont="1" applyFill="1" applyBorder="1" applyAlignment="1">
      <alignment horizontal="center" vertical="center" wrapText="1"/>
    </xf>
    <xf numFmtId="0" fontId="0" fillId="0" borderId="11" xfId="0" applyBorder="1"/>
    <xf numFmtId="3" fontId="21" fillId="33" borderId="13" xfId="0" applyNumberFormat="1" applyFont="1" applyFill="1" applyBorder="1" applyAlignment="1">
      <alignment vertical="center" wrapText="1"/>
    </xf>
    <xf numFmtId="3" fontId="21" fillId="34" borderId="13" xfId="0" applyNumberFormat="1" applyFont="1" applyFill="1" applyBorder="1" applyAlignment="1">
      <alignment vertical="center" wrapText="1"/>
    </xf>
    <xf numFmtId="3" fontId="20" fillId="36" borderId="13" xfId="0" applyNumberFormat="1" applyFont="1" applyFill="1" applyBorder="1" applyAlignment="1">
      <alignment horizontal="center" vertical="center" wrapText="1"/>
    </xf>
    <xf numFmtId="0" fontId="21" fillId="33" borderId="12" xfId="0" applyFont="1" applyFill="1" applyBorder="1" applyAlignment="1">
      <alignment vertical="center" wrapText="1"/>
    </xf>
    <xf numFmtId="0" fontId="21" fillId="34" borderId="12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1" fillId="34" borderId="13" xfId="0" applyFont="1" applyFill="1" applyBorder="1" applyAlignment="1">
      <alignment vertical="center" wrapText="1"/>
    </xf>
    <xf numFmtId="0" fontId="22" fillId="0" borderId="0" xfId="0" applyFont="1" applyAlignment="1">
      <alignment vertical="center" wrapText="1"/>
    </xf>
    <xf numFmtId="166" fontId="0" fillId="0" borderId="0" xfId="0" applyNumberFormat="1"/>
    <xf numFmtId="0" fontId="22" fillId="0" borderId="0" xfId="0" applyFont="1"/>
    <xf numFmtId="0" fontId="22" fillId="0" borderId="0" xfId="0" applyFont="1" applyAlignment="1">
      <alignment vertical="center"/>
    </xf>
    <xf numFmtId="167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th L. Chance" id="{C0A3BB69-EFB3-4A5F-9D44-CC0EF9AB79C7}" userId="S::bchance@calpoly.edu::4491ed60-b426-4afa-a03f-23f888507d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W2" dT="2023-09-01T23:06:39.46" personId="{C0A3BB69-EFB3-4A5F-9D44-CC0EF9AB79C7}" id="{7CC162E2-BBF7-4082-AF08-8B9D219C4606}">
    <text>Found using the 1932 data sheet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1936_United_States_presidential_election_in_Nevada" TargetMode="External"/><Relationship Id="rId21" Type="http://schemas.openxmlformats.org/officeDocument/2006/relationships/hyperlink" Target="https://en.wikipedia.org/wiki/1936_United_States_presidential_election_in_Minnesota" TargetMode="External"/><Relationship Id="rId42" Type="http://schemas.openxmlformats.org/officeDocument/2006/relationships/hyperlink" Target="https://en.wikipedia.org/wiki/1936_United_States_presidential_election_in_Utah" TargetMode="External"/><Relationship Id="rId47" Type="http://schemas.openxmlformats.org/officeDocument/2006/relationships/hyperlink" Target="https://en.wikipedia.org/wiki/1936_United_States_presidential_election_in_Wisconsin" TargetMode="External"/><Relationship Id="rId63" Type="http://schemas.openxmlformats.org/officeDocument/2006/relationships/hyperlink" Target="https://en.wikipedia.org/wiki/1932_United_States_presidential_election_in_Oklahoma" TargetMode="External"/><Relationship Id="rId68" Type="http://schemas.openxmlformats.org/officeDocument/2006/relationships/hyperlink" Target="https://en.wikipedia.org/wiki/1932_United_States_presidential_election_in_New_Mexico" TargetMode="External"/><Relationship Id="rId84" Type="http://schemas.openxmlformats.org/officeDocument/2006/relationships/hyperlink" Target="https://en.wikipedia.org/wiki/1932_United_States_presidential_election_in_Iowa" TargetMode="External"/><Relationship Id="rId89" Type="http://schemas.openxmlformats.org/officeDocument/2006/relationships/hyperlink" Target="https://en.wikipedia.org/wiki/1932_United_States_presidential_election_in_Florida" TargetMode="External"/><Relationship Id="rId16" Type="http://schemas.openxmlformats.org/officeDocument/2006/relationships/hyperlink" Target="https://en.wikipedia.org/wiki/1936_United_States_presidential_election_in_Louisiana" TargetMode="External"/><Relationship Id="rId11" Type="http://schemas.openxmlformats.org/officeDocument/2006/relationships/hyperlink" Target="https://en.wikipedia.org/wiki/1936_United_States_presidential_election_in_Illinois" TargetMode="External"/><Relationship Id="rId32" Type="http://schemas.openxmlformats.org/officeDocument/2006/relationships/hyperlink" Target="https://en.wikipedia.org/wiki/1936_United_States_presidential_election_in_North_Dakota" TargetMode="External"/><Relationship Id="rId37" Type="http://schemas.openxmlformats.org/officeDocument/2006/relationships/hyperlink" Target="https://en.wikipedia.org/wiki/1936_United_States_presidential_election_in_Rhode_Island" TargetMode="External"/><Relationship Id="rId53" Type="http://schemas.openxmlformats.org/officeDocument/2006/relationships/hyperlink" Target="https://en.wikipedia.org/wiki/1932_United_States_presidential_election_in_Virginia" TargetMode="External"/><Relationship Id="rId58" Type="http://schemas.openxmlformats.org/officeDocument/2006/relationships/hyperlink" Target="https://en.wikipedia.org/wiki/1932_United_States_presidential_election_in_South_Dakota" TargetMode="External"/><Relationship Id="rId74" Type="http://schemas.openxmlformats.org/officeDocument/2006/relationships/hyperlink" Target="https://en.wikipedia.org/wiki/1932_United_States_presidential_election_in_Missouri" TargetMode="External"/><Relationship Id="rId79" Type="http://schemas.openxmlformats.org/officeDocument/2006/relationships/hyperlink" Target="https://en.wikipedia.org/wiki/1932_United_States_presidential_election_in_Maryland" TargetMode="External"/><Relationship Id="rId5" Type="http://schemas.openxmlformats.org/officeDocument/2006/relationships/hyperlink" Target="https://en.wikipedia.org/wiki/1936_United_States_presidential_election_in_Colorado" TargetMode="External"/><Relationship Id="rId90" Type="http://schemas.openxmlformats.org/officeDocument/2006/relationships/hyperlink" Target="https://en.wikipedia.org/wiki/1932_United_States_presidential_election_in_Delaware" TargetMode="External"/><Relationship Id="rId95" Type="http://schemas.openxmlformats.org/officeDocument/2006/relationships/hyperlink" Target="https://en.wikipedia.org/wiki/1932_United_States_presidential_election_in_Arizona" TargetMode="External"/><Relationship Id="rId22" Type="http://schemas.openxmlformats.org/officeDocument/2006/relationships/hyperlink" Target="https://en.wikipedia.org/wiki/1936_United_States_presidential_election_in_Mississippi" TargetMode="External"/><Relationship Id="rId27" Type="http://schemas.openxmlformats.org/officeDocument/2006/relationships/hyperlink" Target="https://en.wikipedia.org/wiki/1936_United_States_presidential_election_in_New_Hampshire" TargetMode="External"/><Relationship Id="rId43" Type="http://schemas.openxmlformats.org/officeDocument/2006/relationships/hyperlink" Target="https://en.wikipedia.org/wiki/1936_United_States_presidential_election_in_Vermont" TargetMode="External"/><Relationship Id="rId48" Type="http://schemas.openxmlformats.org/officeDocument/2006/relationships/hyperlink" Target="https://en.wikipedia.org/wiki/1936_United_States_presidential_election_in_Wyoming" TargetMode="External"/><Relationship Id="rId64" Type="http://schemas.openxmlformats.org/officeDocument/2006/relationships/hyperlink" Target="https://en.wikipedia.org/wiki/1932_United_States_presidential_election_in_Ohio" TargetMode="External"/><Relationship Id="rId69" Type="http://schemas.openxmlformats.org/officeDocument/2006/relationships/hyperlink" Target="https://en.wikipedia.org/wiki/1932_United_States_presidential_election_in_New_Jersey" TargetMode="External"/><Relationship Id="rId80" Type="http://schemas.openxmlformats.org/officeDocument/2006/relationships/hyperlink" Target="https://en.wikipedia.org/wiki/1932_United_States_presidential_election_in_Maine" TargetMode="External"/><Relationship Id="rId85" Type="http://schemas.openxmlformats.org/officeDocument/2006/relationships/hyperlink" Target="https://en.wikipedia.org/wiki/1932_United_States_presidential_election_in_Indiana" TargetMode="External"/><Relationship Id="rId3" Type="http://schemas.openxmlformats.org/officeDocument/2006/relationships/hyperlink" Target="https://en.wikipedia.org/wiki/1936_United_States_presidential_election_in_Arkansas" TargetMode="External"/><Relationship Id="rId12" Type="http://schemas.openxmlformats.org/officeDocument/2006/relationships/hyperlink" Target="https://en.wikipedia.org/wiki/1936_United_States_presidential_election_in_Indiana" TargetMode="External"/><Relationship Id="rId17" Type="http://schemas.openxmlformats.org/officeDocument/2006/relationships/hyperlink" Target="https://en.wikipedia.org/wiki/1936_United_States_presidential_election_in_Maine" TargetMode="External"/><Relationship Id="rId25" Type="http://schemas.openxmlformats.org/officeDocument/2006/relationships/hyperlink" Target="https://en.wikipedia.org/wiki/1936_United_States_presidential_election_in_Nebraska" TargetMode="External"/><Relationship Id="rId33" Type="http://schemas.openxmlformats.org/officeDocument/2006/relationships/hyperlink" Target="https://en.wikipedia.org/wiki/1936_United_States_presidential_election_in_Ohio" TargetMode="External"/><Relationship Id="rId38" Type="http://schemas.openxmlformats.org/officeDocument/2006/relationships/hyperlink" Target="https://en.wikipedia.org/wiki/1936_United_States_presidential_election_in_South_Carolina" TargetMode="External"/><Relationship Id="rId46" Type="http://schemas.openxmlformats.org/officeDocument/2006/relationships/hyperlink" Target="https://en.wikipedia.org/wiki/1936_United_States_presidential_election_in_West_Virginia" TargetMode="External"/><Relationship Id="rId59" Type="http://schemas.openxmlformats.org/officeDocument/2006/relationships/hyperlink" Target="https://en.wikipedia.org/wiki/1932_United_States_presidential_election_in_South_Carolina" TargetMode="External"/><Relationship Id="rId67" Type="http://schemas.openxmlformats.org/officeDocument/2006/relationships/hyperlink" Target="https://en.wikipedia.org/wiki/1932_United_States_presidential_election_in_New_York" TargetMode="External"/><Relationship Id="rId20" Type="http://schemas.openxmlformats.org/officeDocument/2006/relationships/hyperlink" Target="https://en.wikipedia.org/wiki/1936_United_States_presidential_election_in_Michigan" TargetMode="External"/><Relationship Id="rId41" Type="http://schemas.openxmlformats.org/officeDocument/2006/relationships/hyperlink" Target="https://en.wikipedia.org/wiki/1936_United_States_presidential_election_in_Texas" TargetMode="External"/><Relationship Id="rId54" Type="http://schemas.openxmlformats.org/officeDocument/2006/relationships/hyperlink" Target="https://en.wikipedia.org/wiki/1932_United_States_presidential_election_in_Vermont" TargetMode="External"/><Relationship Id="rId62" Type="http://schemas.openxmlformats.org/officeDocument/2006/relationships/hyperlink" Target="https://en.wikipedia.org/wiki/1932_United_States_presidential_election_in_Oregon" TargetMode="External"/><Relationship Id="rId70" Type="http://schemas.openxmlformats.org/officeDocument/2006/relationships/hyperlink" Target="https://en.wikipedia.org/wiki/1932_United_States_presidential_election_in_New_Hampshire" TargetMode="External"/><Relationship Id="rId75" Type="http://schemas.openxmlformats.org/officeDocument/2006/relationships/hyperlink" Target="https://en.wikipedia.org/wiki/1932_United_States_presidential_election_in_Mississippi" TargetMode="External"/><Relationship Id="rId83" Type="http://schemas.openxmlformats.org/officeDocument/2006/relationships/hyperlink" Target="https://en.wikipedia.org/wiki/1932_United_States_presidential_election_in_Kansas" TargetMode="External"/><Relationship Id="rId88" Type="http://schemas.openxmlformats.org/officeDocument/2006/relationships/hyperlink" Target="https://en.wikipedia.org/wiki/1932_United_States_presidential_election_in_Georgia" TargetMode="External"/><Relationship Id="rId91" Type="http://schemas.openxmlformats.org/officeDocument/2006/relationships/hyperlink" Target="https://en.wikipedia.org/wiki/1932_United_States_presidential_election_in_Connecticut" TargetMode="External"/><Relationship Id="rId96" Type="http://schemas.openxmlformats.org/officeDocument/2006/relationships/hyperlink" Target="https://en.wikipedia.org/wiki/1932_United_States_presidential_election_in_Alabama" TargetMode="External"/><Relationship Id="rId1" Type="http://schemas.openxmlformats.org/officeDocument/2006/relationships/hyperlink" Target="https://en.wikipedia.org/wiki/1936_United_States_presidential_election_in_Alabama" TargetMode="External"/><Relationship Id="rId6" Type="http://schemas.openxmlformats.org/officeDocument/2006/relationships/hyperlink" Target="https://en.wikipedia.org/wiki/1936_United_States_presidential_election_in_Connecticut" TargetMode="External"/><Relationship Id="rId15" Type="http://schemas.openxmlformats.org/officeDocument/2006/relationships/hyperlink" Target="https://en.wikipedia.org/wiki/1936_United_States_presidential_election_in_Kentucky" TargetMode="External"/><Relationship Id="rId23" Type="http://schemas.openxmlformats.org/officeDocument/2006/relationships/hyperlink" Target="https://en.wikipedia.org/wiki/1936_United_States_presidential_election_in_Missouri" TargetMode="External"/><Relationship Id="rId28" Type="http://schemas.openxmlformats.org/officeDocument/2006/relationships/hyperlink" Target="https://en.wikipedia.org/wiki/1936_United_States_presidential_election_in_New_Jersey" TargetMode="External"/><Relationship Id="rId36" Type="http://schemas.openxmlformats.org/officeDocument/2006/relationships/hyperlink" Target="https://en.wikipedia.org/wiki/1936_United_States_presidential_election_in_Pennsylvania" TargetMode="External"/><Relationship Id="rId49" Type="http://schemas.openxmlformats.org/officeDocument/2006/relationships/hyperlink" Target="https://en.wikipedia.org/wiki/1932_United_States_presidential_election_in_Wyoming" TargetMode="External"/><Relationship Id="rId57" Type="http://schemas.openxmlformats.org/officeDocument/2006/relationships/hyperlink" Target="https://en.wikipedia.org/wiki/1932_United_States_presidential_election_in_Tennessee" TargetMode="External"/><Relationship Id="rId10" Type="http://schemas.openxmlformats.org/officeDocument/2006/relationships/hyperlink" Target="https://en.wikipedia.org/wiki/1936_United_States_presidential_election_in_Idaho" TargetMode="External"/><Relationship Id="rId31" Type="http://schemas.openxmlformats.org/officeDocument/2006/relationships/hyperlink" Target="https://en.wikipedia.org/wiki/1936_United_States_presidential_election_in_North_Carolina" TargetMode="External"/><Relationship Id="rId44" Type="http://schemas.openxmlformats.org/officeDocument/2006/relationships/hyperlink" Target="https://en.wikipedia.org/wiki/1936_United_States_presidential_election_in_Virginia" TargetMode="External"/><Relationship Id="rId52" Type="http://schemas.openxmlformats.org/officeDocument/2006/relationships/hyperlink" Target="https://en.wikipedia.org/wiki/1932_United_States_presidential_election_in_Washington_(state)" TargetMode="External"/><Relationship Id="rId60" Type="http://schemas.openxmlformats.org/officeDocument/2006/relationships/hyperlink" Target="https://en.wikipedia.org/wiki/1932_United_States_presidential_election_in_Rhode_Island" TargetMode="External"/><Relationship Id="rId65" Type="http://schemas.openxmlformats.org/officeDocument/2006/relationships/hyperlink" Target="https://en.wikipedia.org/wiki/1932_United_States_presidential_election_in_North_Dakota" TargetMode="External"/><Relationship Id="rId73" Type="http://schemas.openxmlformats.org/officeDocument/2006/relationships/hyperlink" Target="https://en.wikipedia.org/wiki/1932_United_States_presidential_election_in_Montana" TargetMode="External"/><Relationship Id="rId78" Type="http://schemas.openxmlformats.org/officeDocument/2006/relationships/hyperlink" Target="https://en.wikipedia.org/wiki/1932_United_States_presidential_election_in_Massachusetts" TargetMode="External"/><Relationship Id="rId81" Type="http://schemas.openxmlformats.org/officeDocument/2006/relationships/hyperlink" Target="https://en.wikipedia.org/wiki/1932_United_States_presidential_election_in_Louisiana" TargetMode="External"/><Relationship Id="rId86" Type="http://schemas.openxmlformats.org/officeDocument/2006/relationships/hyperlink" Target="https://en.wikipedia.org/wiki/1932_United_States_presidential_election_in_Illinois" TargetMode="External"/><Relationship Id="rId94" Type="http://schemas.openxmlformats.org/officeDocument/2006/relationships/hyperlink" Target="https://en.wikipedia.org/wiki/1932_United_States_presidential_election_in_Arkansas" TargetMode="External"/><Relationship Id="rId99" Type="http://schemas.openxmlformats.org/officeDocument/2006/relationships/comments" Target="../comments1.xml"/><Relationship Id="rId4" Type="http://schemas.openxmlformats.org/officeDocument/2006/relationships/hyperlink" Target="https://en.wikipedia.org/wiki/1936_United_States_presidential_election_in_California" TargetMode="External"/><Relationship Id="rId9" Type="http://schemas.openxmlformats.org/officeDocument/2006/relationships/hyperlink" Target="https://en.wikipedia.org/wiki/1936_United_States_presidential_election_in_Georgia" TargetMode="External"/><Relationship Id="rId13" Type="http://schemas.openxmlformats.org/officeDocument/2006/relationships/hyperlink" Target="https://en.wikipedia.org/wiki/1936_United_States_presidential_election_in_Iowa" TargetMode="External"/><Relationship Id="rId18" Type="http://schemas.openxmlformats.org/officeDocument/2006/relationships/hyperlink" Target="https://en.wikipedia.org/wiki/1936_United_States_presidential_election_in_Maryland" TargetMode="External"/><Relationship Id="rId39" Type="http://schemas.openxmlformats.org/officeDocument/2006/relationships/hyperlink" Target="https://en.wikipedia.org/wiki/1936_United_States_presidential_election_in_South_Dakota" TargetMode="External"/><Relationship Id="rId34" Type="http://schemas.openxmlformats.org/officeDocument/2006/relationships/hyperlink" Target="https://en.wikipedia.org/wiki/1936_United_States_presidential_election_in_Oklahoma" TargetMode="External"/><Relationship Id="rId50" Type="http://schemas.openxmlformats.org/officeDocument/2006/relationships/hyperlink" Target="https://en.wikipedia.org/wiki/1932_United_States_presidential_election_in_Wisconsin" TargetMode="External"/><Relationship Id="rId55" Type="http://schemas.openxmlformats.org/officeDocument/2006/relationships/hyperlink" Target="https://en.wikipedia.org/wiki/1932_United_States_presidential_election_in_Utah" TargetMode="External"/><Relationship Id="rId76" Type="http://schemas.openxmlformats.org/officeDocument/2006/relationships/hyperlink" Target="https://en.wikipedia.org/wiki/1932_United_States_presidential_election_in_Minnesota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en.wikipedia.org/wiki/1936_United_States_presidential_election_in_Delaware" TargetMode="External"/><Relationship Id="rId71" Type="http://schemas.openxmlformats.org/officeDocument/2006/relationships/hyperlink" Target="https://en.wikipedia.org/wiki/1932_United_States_presidential_election_in_Nevada" TargetMode="External"/><Relationship Id="rId92" Type="http://schemas.openxmlformats.org/officeDocument/2006/relationships/hyperlink" Target="https://en.wikipedia.org/wiki/1932_United_States_presidential_election_in_Colorado" TargetMode="External"/><Relationship Id="rId2" Type="http://schemas.openxmlformats.org/officeDocument/2006/relationships/hyperlink" Target="https://en.wikipedia.org/wiki/1936_United_States_presidential_election_in_Arizona" TargetMode="External"/><Relationship Id="rId29" Type="http://schemas.openxmlformats.org/officeDocument/2006/relationships/hyperlink" Target="https://en.wikipedia.org/wiki/1936_United_States_presidential_election_in_New_Mexico" TargetMode="External"/><Relationship Id="rId24" Type="http://schemas.openxmlformats.org/officeDocument/2006/relationships/hyperlink" Target="https://en.wikipedia.org/wiki/1936_United_States_presidential_election_in_Montana" TargetMode="External"/><Relationship Id="rId40" Type="http://schemas.openxmlformats.org/officeDocument/2006/relationships/hyperlink" Target="https://en.wikipedia.org/wiki/1936_United_States_presidential_election_in_Tennessee" TargetMode="External"/><Relationship Id="rId45" Type="http://schemas.openxmlformats.org/officeDocument/2006/relationships/hyperlink" Target="https://en.wikipedia.org/wiki/1936_United_States_presidential_election_in_Washington_(state)" TargetMode="External"/><Relationship Id="rId66" Type="http://schemas.openxmlformats.org/officeDocument/2006/relationships/hyperlink" Target="https://en.wikipedia.org/wiki/1932_United_States_presidential_election_in_North_Carolina" TargetMode="External"/><Relationship Id="rId87" Type="http://schemas.openxmlformats.org/officeDocument/2006/relationships/hyperlink" Target="https://en.wikipedia.org/wiki/1932_United_States_presidential_election_in_Idaho" TargetMode="External"/><Relationship Id="rId61" Type="http://schemas.openxmlformats.org/officeDocument/2006/relationships/hyperlink" Target="https://en.wikipedia.org/wiki/1932_United_States_presidential_election_in_Pennsylvania" TargetMode="External"/><Relationship Id="rId82" Type="http://schemas.openxmlformats.org/officeDocument/2006/relationships/hyperlink" Target="https://en.wikipedia.org/wiki/1932_United_States_presidential_election_in_Kentucky" TargetMode="External"/><Relationship Id="rId19" Type="http://schemas.openxmlformats.org/officeDocument/2006/relationships/hyperlink" Target="https://en.wikipedia.org/wiki/1936_United_States_presidential_election_in_Massachusetts" TargetMode="External"/><Relationship Id="rId14" Type="http://schemas.openxmlformats.org/officeDocument/2006/relationships/hyperlink" Target="https://en.wikipedia.org/wiki/1936_United_States_presidential_election_in_Kansas" TargetMode="External"/><Relationship Id="rId30" Type="http://schemas.openxmlformats.org/officeDocument/2006/relationships/hyperlink" Target="https://en.wikipedia.org/wiki/1936_United_States_presidential_election_in_New_York" TargetMode="External"/><Relationship Id="rId35" Type="http://schemas.openxmlformats.org/officeDocument/2006/relationships/hyperlink" Target="https://en.wikipedia.org/wiki/1936_United_States_presidential_election_in_Oregon" TargetMode="External"/><Relationship Id="rId56" Type="http://schemas.openxmlformats.org/officeDocument/2006/relationships/hyperlink" Target="https://en.wikipedia.org/wiki/1932_United_States_presidential_election_in_Texas" TargetMode="External"/><Relationship Id="rId77" Type="http://schemas.openxmlformats.org/officeDocument/2006/relationships/hyperlink" Target="https://en.wikipedia.org/wiki/1932_United_States_presidential_election_in_Michigan" TargetMode="External"/><Relationship Id="rId100" Type="http://schemas.microsoft.com/office/2017/10/relationships/threadedComment" Target="../threadedComments/threadedComment1.xml"/><Relationship Id="rId8" Type="http://schemas.openxmlformats.org/officeDocument/2006/relationships/hyperlink" Target="https://en.wikipedia.org/wiki/1936_United_States_presidential_election_in_Florida" TargetMode="External"/><Relationship Id="rId51" Type="http://schemas.openxmlformats.org/officeDocument/2006/relationships/hyperlink" Target="https://en.wikipedia.org/wiki/1932_United_States_presidential_election_in_West_Virginia" TargetMode="External"/><Relationship Id="rId72" Type="http://schemas.openxmlformats.org/officeDocument/2006/relationships/hyperlink" Target="https://en.wikipedia.org/wiki/1932_United_States_presidential_election_in_Nebraska" TargetMode="External"/><Relationship Id="rId93" Type="http://schemas.openxmlformats.org/officeDocument/2006/relationships/hyperlink" Target="https://en.wikipedia.org/wiki/1932_United_States_presidential_election_in_California" TargetMode="External"/><Relationship Id="rId98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H55"/>
  <sheetViews>
    <sheetView zoomScaleNormal="100" workbookViewId="0">
      <pane xSplit="1" ySplit="2" topLeftCell="BI3" activePane="bottomRight" state="frozen"/>
      <selection pane="topRight" activeCell="B1" sqref="B1"/>
      <selection pane="bottomLeft" activeCell="A2" sqref="A2"/>
      <selection pane="bottomRight" activeCell="BP9" sqref="BP9"/>
    </sheetView>
  </sheetViews>
  <sheetFormatPr defaultColWidth="8.85546875" defaultRowHeight="17.25" customHeight="1" x14ac:dyDescent="0.25"/>
  <cols>
    <col min="3" max="3" width="9.140625" style="21"/>
    <col min="11" max="11" width="9.140625" style="21"/>
    <col min="19" max="19" width="9.140625" style="21"/>
    <col min="33" max="35" width="9.140625" style="21"/>
    <col min="36" max="36" width="8.85546875" style="21"/>
    <col min="37" max="37" width="9.140625" style="21"/>
    <col min="61" max="61" width="9.42578125" customWidth="1"/>
    <col min="62" max="64" width="9.28515625" bestFit="1" customWidth="1"/>
    <col min="65" max="69" width="9.28515625" customWidth="1"/>
    <col min="74" max="74" width="10.5703125" bestFit="1" customWidth="1"/>
    <col min="81" max="81" width="12" customWidth="1"/>
    <col min="82" max="82" width="10.28515625" customWidth="1"/>
    <col min="83" max="83" width="12.140625" customWidth="1"/>
    <col min="84" max="85" width="12.42578125" customWidth="1"/>
    <col min="93" max="93" width="10.7109375" customWidth="1"/>
    <col min="94" max="94" width="17" customWidth="1"/>
    <col min="95" max="95" width="16" customWidth="1"/>
    <col min="97" max="97" width="10.140625" bestFit="1" customWidth="1"/>
    <col min="100" max="100" width="11.28515625" customWidth="1"/>
    <col min="114" max="114" width="14.28515625" customWidth="1"/>
    <col min="116" max="116" width="11.42578125" style="26" customWidth="1"/>
    <col min="119" max="119" width="13.85546875" style="26" customWidth="1"/>
    <col min="122" max="122" width="9.140625" style="26"/>
    <col min="125" max="125" width="9.140625" style="26"/>
    <col min="128" max="128" width="9.140625" style="26"/>
    <col min="131" max="131" width="9.140625" style="26"/>
    <col min="133" max="133" width="13.42578125" customWidth="1"/>
  </cols>
  <sheetData>
    <row r="1" spans="1:136" ht="17.25" customHeight="1" x14ac:dyDescent="0.25">
      <c r="C1" s="21" t="s">
        <v>72</v>
      </c>
      <c r="D1" s="39" t="s">
        <v>128</v>
      </c>
      <c r="E1" s="39"/>
      <c r="F1" s="39"/>
      <c r="G1" s="39"/>
      <c r="H1" s="39"/>
      <c r="I1" s="39"/>
      <c r="K1" s="21" t="s">
        <v>127</v>
      </c>
      <c r="L1" s="39" t="s">
        <v>128</v>
      </c>
      <c r="M1" s="39"/>
      <c r="N1" s="39"/>
      <c r="O1" s="39"/>
      <c r="P1" s="39"/>
      <c r="Q1" s="39"/>
      <c r="S1" s="21" t="s">
        <v>129</v>
      </c>
      <c r="T1" s="39" t="s">
        <v>128</v>
      </c>
      <c r="U1" s="39"/>
      <c r="V1" s="39"/>
      <c r="W1" s="39"/>
      <c r="X1" s="39"/>
      <c r="Y1" s="39"/>
      <c r="AA1" s="39" t="s">
        <v>145</v>
      </c>
      <c r="AB1" s="39"/>
      <c r="AC1" s="39"/>
      <c r="AD1" s="39"/>
      <c r="AE1" s="39"/>
      <c r="AG1" s="21" t="s">
        <v>229</v>
      </c>
      <c r="AH1" s="21" t="s">
        <v>200</v>
      </c>
      <c r="AI1" t="s">
        <v>201</v>
      </c>
      <c r="AL1" s="21" t="s">
        <v>141</v>
      </c>
      <c r="AN1" s="21"/>
      <c r="AO1" s="21"/>
      <c r="AP1" s="21"/>
      <c r="AQ1" s="21"/>
      <c r="AR1" s="21"/>
      <c r="AS1" s="21"/>
      <c r="AT1" s="21"/>
      <c r="AU1" s="21" t="s">
        <v>151</v>
      </c>
      <c r="AV1" s="21"/>
      <c r="AW1" s="21"/>
      <c r="AX1" s="21"/>
      <c r="AY1" s="21"/>
      <c r="AZ1" s="21"/>
      <c r="BA1" s="21"/>
      <c r="BB1" s="21" t="s">
        <v>151</v>
      </c>
      <c r="BC1" s="21"/>
      <c r="BD1" s="21"/>
      <c r="BE1" s="21"/>
      <c r="BI1" s="21" t="s">
        <v>142</v>
      </c>
      <c r="BZ1" t="s">
        <v>146</v>
      </c>
      <c r="CF1" s="39" t="s">
        <v>144</v>
      </c>
      <c r="CG1" s="39"/>
      <c r="CH1" s="40" t="s">
        <v>147</v>
      </c>
      <c r="CI1" s="40"/>
      <c r="CN1" s="21" t="s">
        <v>143</v>
      </c>
      <c r="CQ1" t="s">
        <v>132</v>
      </c>
      <c r="DJ1" t="s">
        <v>132</v>
      </c>
      <c r="DL1" s="26" t="s">
        <v>133</v>
      </c>
      <c r="DO1" s="26" t="s">
        <v>72</v>
      </c>
      <c r="DR1" s="26" t="s">
        <v>129</v>
      </c>
      <c r="DU1" s="26" t="s">
        <v>134</v>
      </c>
    </row>
    <row r="2" spans="1:136" ht="17.25" customHeight="1" thickBot="1" x14ac:dyDescent="0.3">
      <c r="A2" t="s">
        <v>0</v>
      </c>
      <c r="B2" t="s">
        <v>176</v>
      </c>
      <c r="C2" s="21" t="s">
        <v>175</v>
      </c>
      <c r="D2" t="s">
        <v>177</v>
      </c>
      <c r="E2" t="s">
        <v>178</v>
      </c>
      <c r="F2" t="s">
        <v>179</v>
      </c>
      <c r="G2" t="s">
        <v>180</v>
      </c>
      <c r="H2" t="s">
        <v>181</v>
      </c>
      <c r="I2" t="s">
        <v>182</v>
      </c>
      <c r="K2" s="21" t="s">
        <v>154</v>
      </c>
      <c r="L2" t="s">
        <v>183</v>
      </c>
      <c r="M2" t="s">
        <v>184</v>
      </c>
      <c r="N2" t="s">
        <v>185</v>
      </c>
      <c r="O2" t="s">
        <v>186</v>
      </c>
      <c r="P2" t="s">
        <v>187</v>
      </c>
      <c r="Q2" t="s">
        <v>188</v>
      </c>
      <c r="S2" s="21" t="s">
        <v>73</v>
      </c>
      <c r="T2" t="s">
        <v>189</v>
      </c>
      <c r="U2" t="s">
        <v>190</v>
      </c>
      <c r="V2" t="s">
        <v>191</v>
      </c>
      <c r="W2" t="s">
        <v>192</v>
      </c>
      <c r="X2" t="s">
        <v>193</v>
      </c>
      <c r="Y2" t="s">
        <v>194</v>
      </c>
      <c r="AA2" t="s">
        <v>195</v>
      </c>
      <c r="AB2" t="s">
        <v>196</v>
      </c>
      <c r="AC2" t="s">
        <v>197</v>
      </c>
      <c r="AD2" t="s">
        <v>198</v>
      </c>
      <c r="AE2" t="s">
        <v>199</v>
      </c>
      <c r="AG2" s="21" t="s">
        <v>126</v>
      </c>
      <c r="AH2" s="21" t="s">
        <v>176</v>
      </c>
      <c r="AI2" s="21" t="s">
        <v>130</v>
      </c>
      <c r="AJ2" s="21" t="s">
        <v>139</v>
      </c>
      <c r="AK2" s="21" t="s">
        <v>140</v>
      </c>
      <c r="AL2" s="21" t="s">
        <v>202</v>
      </c>
      <c r="AM2" s="21" t="s">
        <v>203</v>
      </c>
      <c r="AN2" s="21"/>
      <c r="AO2" s="21" t="s">
        <v>131</v>
      </c>
      <c r="AP2" s="21" t="s">
        <v>204</v>
      </c>
      <c r="AQ2" s="21" t="s">
        <v>205</v>
      </c>
      <c r="AR2" s="21" t="s">
        <v>206</v>
      </c>
      <c r="AS2" s="21" t="s">
        <v>207</v>
      </c>
      <c r="AT2" s="21" t="s">
        <v>208</v>
      </c>
      <c r="AU2" s="21" t="s">
        <v>130</v>
      </c>
      <c r="AV2" s="21" t="s">
        <v>139</v>
      </c>
      <c r="AW2" s="21" t="s">
        <v>140</v>
      </c>
      <c r="AX2" s="21" t="s">
        <v>217</v>
      </c>
      <c r="AY2" s="21" t="s">
        <v>207</v>
      </c>
      <c r="AZ2" s="21"/>
      <c r="BA2" s="21"/>
      <c r="BB2" s="21" t="s">
        <v>131</v>
      </c>
      <c r="BC2" s="21" t="s">
        <v>204</v>
      </c>
      <c r="BD2" s="21" t="s">
        <v>205</v>
      </c>
      <c r="BE2" s="21" t="s">
        <v>206</v>
      </c>
      <c r="BF2" s="21" t="s">
        <v>207</v>
      </c>
      <c r="BG2" s="21"/>
      <c r="BI2" t="s">
        <v>69</v>
      </c>
      <c r="BJ2" t="s">
        <v>209</v>
      </c>
      <c r="BK2" t="s">
        <v>210</v>
      </c>
      <c r="BL2" t="s">
        <v>211</v>
      </c>
      <c r="BO2" t="s">
        <v>69</v>
      </c>
      <c r="BP2" t="s">
        <v>212</v>
      </c>
      <c r="BQ2" t="s">
        <v>213</v>
      </c>
      <c r="BR2" t="s">
        <v>211</v>
      </c>
      <c r="BU2" t="s">
        <v>69</v>
      </c>
      <c r="BV2" t="s">
        <v>214</v>
      </c>
      <c r="BW2" t="s">
        <v>215</v>
      </c>
      <c r="BX2" t="s">
        <v>211</v>
      </c>
      <c r="BZ2" t="s">
        <v>72</v>
      </c>
      <c r="CA2" t="s">
        <v>71</v>
      </c>
      <c r="CC2" t="s">
        <v>216</v>
      </c>
      <c r="CD2" t="s">
        <v>218</v>
      </c>
      <c r="CE2" t="s">
        <v>219</v>
      </c>
      <c r="CF2" t="s">
        <v>222</v>
      </c>
      <c r="CG2" t="s">
        <v>223</v>
      </c>
      <c r="CH2" t="s">
        <v>220</v>
      </c>
      <c r="CI2" t="s">
        <v>221</v>
      </c>
      <c r="CJ2" t="s">
        <v>207</v>
      </c>
      <c r="CK2" t="s">
        <v>224</v>
      </c>
      <c r="CL2" s="21" t="s">
        <v>225</v>
      </c>
      <c r="CN2" t="s">
        <v>226</v>
      </c>
      <c r="CO2" s="21" t="s">
        <v>227</v>
      </c>
      <c r="CQ2" s="21">
        <v>1932</v>
      </c>
      <c r="CR2" t="s">
        <v>138</v>
      </c>
      <c r="CS2" t="s">
        <v>53</v>
      </c>
      <c r="CT2" t="s">
        <v>136</v>
      </c>
      <c r="CU2" t="s">
        <v>138</v>
      </c>
      <c r="CV2" t="s">
        <v>52</v>
      </c>
      <c r="CW2" t="s">
        <v>136</v>
      </c>
      <c r="CX2" t="s">
        <v>138</v>
      </c>
      <c r="CY2" t="s">
        <v>54</v>
      </c>
      <c r="CZ2" t="s">
        <v>136</v>
      </c>
      <c r="DA2" t="s">
        <v>138</v>
      </c>
      <c r="DB2" t="s">
        <v>70</v>
      </c>
      <c r="DC2" t="s">
        <v>136</v>
      </c>
      <c r="DD2" t="s">
        <v>138</v>
      </c>
      <c r="DE2" t="s">
        <v>135</v>
      </c>
      <c r="DF2" t="s">
        <v>136</v>
      </c>
      <c r="DG2" t="s">
        <v>126</v>
      </c>
      <c r="DH2" t="s">
        <v>148</v>
      </c>
      <c r="DJ2" s="21">
        <v>1936</v>
      </c>
      <c r="DK2" t="s">
        <v>138</v>
      </c>
      <c r="DL2" s="26" t="s">
        <v>53</v>
      </c>
      <c r="DM2" t="s">
        <v>136</v>
      </c>
      <c r="DN2" t="s">
        <v>138</v>
      </c>
      <c r="DO2" s="26" t="s">
        <v>52</v>
      </c>
      <c r="DP2" t="s">
        <v>136</v>
      </c>
      <c r="DQ2" t="s">
        <v>138</v>
      </c>
      <c r="DR2" s="26" t="s">
        <v>73</v>
      </c>
      <c r="DS2" t="s">
        <v>136</v>
      </c>
      <c r="DT2" t="s">
        <v>138</v>
      </c>
      <c r="DU2" s="26" t="s">
        <v>74</v>
      </c>
      <c r="DV2" t="s">
        <v>136</v>
      </c>
      <c r="DW2" t="s">
        <v>138</v>
      </c>
      <c r="DX2" s="26" t="s">
        <v>70</v>
      </c>
      <c r="DY2" t="s">
        <v>136</v>
      </c>
      <c r="DZ2" t="s">
        <v>138</v>
      </c>
      <c r="EA2" s="26" t="s">
        <v>135</v>
      </c>
      <c r="EB2" t="s">
        <v>136</v>
      </c>
      <c r="EC2" t="s">
        <v>137</v>
      </c>
      <c r="ED2" t="s">
        <v>0</v>
      </c>
      <c r="EE2" t="s">
        <v>148</v>
      </c>
    </row>
    <row r="3" spans="1:136" ht="17.25" customHeight="1" thickBot="1" x14ac:dyDescent="0.3">
      <c r="A3" t="s">
        <v>2</v>
      </c>
      <c r="B3">
        <v>11</v>
      </c>
      <c r="C3" s="22">
        <v>3060</v>
      </c>
      <c r="D3" s="1">
        <v>1218</v>
      </c>
      <c r="E3" s="1">
        <v>1298</v>
      </c>
      <c r="F3">
        <v>3</v>
      </c>
      <c r="G3">
        <v>3</v>
      </c>
      <c r="H3">
        <v>412</v>
      </c>
      <c r="I3">
        <v>126</v>
      </c>
      <c r="K3" s="22">
        <v>10082</v>
      </c>
      <c r="L3">
        <v>371</v>
      </c>
      <c r="M3" s="1">
        <v>8530</v>
      </c>
      <c r="N3">
        <v>50</v>
      </c>
      <c r="O3">
        <v>1</v>
      </c>
      <c r="P3">
        <v>736</v>
      </c>
      <c r="Q3">
        <v>394</v>
      </c>
      <c r="S3">
        <v>68</v>
      </c>
      <c r="T3">
        <v>5</v>
      </c>
      <c r="U3">
        <v>49</v>
      </c>
      <c r="V3">
        <v>4</v>
      </c>
      <c r="W3">
        <v>0</v>
      </c>
      <c r="X3">
        <v>4</v>
      </c>
      <c r="Y3">
        <v>6</v>
      </c>
      <c r="AA3">
        <v>33</v>
      </c>
      <c r="AB3">
        <v>3</v>
      </c>
      <c r="AC3">
        <v>27</v>
      </c>
      <c r="AD3">
        <v>0</v>
      </c>
      <c r="AE3">
        <v>0</v>
      </c>
      <c r="AG3" s="21">
        <v>13273</v>
      </c>
      <c r="AH3" s="36">
        <f t="shared" ref="AH3:AH50" si="0">IF(C3 &gt; K3, 1, 0)</f>
        <v>0</v>
      </c>
      <c r="AI3" s="21">
        <f t="shared" ref="AI3:AI50" si="1">C3/AG3</f>
        <v>0.23054320801627365</v>
      </c>
      <c r="AJ3">
        <f t="shared" ref="AJ3:AJ50" si="2">AI3-DP3/100</f>
        <v>0.10234320801627364</v>
      </c>
      <c r="AK3">
        <f>'Literary Digest data 1932'!H3-CW3/100</f>
        <v>2.8587854927224987E-2</v>
      </c>
      <c r="AL3">
        <f t="shared" ref="AL3:AL50" si="3">AI3-(AK3)</f>
        <v>0.20195535308904866</v>
      </c>
      <c r="AM3">
        <f t="shared" ref="AM3:AM50" si="4">AL3-DP3/100</f>
        <v>7.3755353089048653E-2</v>
      </c>
      <c r="AO3" s="21">
        <f t="shared" ref="AO3:AO50" si="5">K3/AG3</f>
        <v>0.75958713177126502</v>
      </c>
      <c r="AP3">
        <f t="shared" ref="AP3:AP50" si="6">AO3-DM3/100</f>
        <v>-0.10421286822873488</v>
      </c>
      <c r="AQ3">
        <f>'Literary Digest data 1932'!O3-CT3/100</f>
        <v>-4.564226517139891E-2</v>
      </c>
      <c r="AR3">
        <f t="shared" ref="AR3:AR50" si="7">AO3-AQ3</f>
        <v>0.80522939694266393</v>
      </c>
      <c r="AS3" t="str">
        <f t="shared" ref="AS3:AS50" si="8">IF(AND(AI3&lt;AO3,AL3&gt;AR3),"DtoR",IF(AND(AI3&gt;AO3,AL3&lt;AR3),"RtoD","same"))</f>
        <v>same</v>
      </c>
      <c r="AT3" t="str">
        <f t="shared" ref="AT3:AT50" si="9">IF(OR(AND(AI3&lt;0.5, AL3&gt;0.5),AND(AI3&gt;0.5, AL3&lt;0.5)), "change", "same")</f>
        <v>same</v>
      </c>
      <c r="AU3">
        <f t="shared" ref="AU3:AU50" si="10">C3/(C3+K3)</f>
        <v>0.23284127225688631</v>
      </c>
      <c r="AV3">
        <f t="shared" ref="AV3:AV50" si="11">AU3-(DO3/(DO3+DL3)/100)</f>
        <v>0.23154844682013084</v>
      </c>
      <c r="AW3" s="35">
        <f>'Literary Digest data 1932'!I3-DH3</f>
        <v>3.1905907660197907E-2</v>
      </c>
      <c r="AX3">
        <f t="shared" ref="AX3:AX50" si="12">AU3-AW3</f>
        <v>0.2009353645966884</v>
      </c>
      <c r="AY3" t="str">
        <f t="shared" ref="AY3:AY50" si="13">IF(OR(AND(AU3&gt;0.5, AX3&lt;0.5), AND(AU3&lt;0.5, AX3&gt;0.5)), "change", "same")</f>
        <v>same</v>
      </c>
      <c r="BB3" s="21">
        <f t="shared" ref="BB3:BB50" si="14">K3/(C3+K3)</f>
        <v>0.76715872774311367</v>
      </c>
      <c r="BC3">
        <f>BB3-(DO3/(DL3+DO3))</f>
        <v>0.63787618406756685</v>
      </c>
      <c r="BD3">
        <f>EI3-(CV3/(CV3+CS3))</f>
        <v>-0.14293958818558444</v>
      </c>
      <c r="BE3">
        <f>BB3-BD3</f>
        <v>0.91009831592869816</v>
      </c>
      <c r="BF3" t="str">
        <f t="shared" ref="BF3:BF50" si="15">IF(AND(AU3&lt;BB3,AX3&gt;BE3),"DtoR",IF(AND(AU3&gt;BB3,AX3&lt;BE3),"RtoD","same"))</f>
        <v>same</v>
      </c>
      <c r="BH3" s="2"/>
      <c r="BI3" s="13">
        <f t="shared" ref="BI3:BI50" si="16">SUM(D3:G3)+SUM(L3:O3)+SUM(T3:W3)</f>
        <v>11532</v>
      </c>
      <c r="BJ3" s="12">
        <f t="shared" ref="BJ3:BJ50" si="17">(D3+L3+T3)/BI3</f>
        <v>0.13822407214706903</v>
      </c>
      <c r="BK3" s="12">
        <f t="shared" ref="BK3:BK50" si="18">CW3/100</f>
        <v>0.14130000000000001</v>
      </c>
      <c r="BL3" s="12">
        <f t="shared" ref="BL3:BL49" si="19">BK3/BJ3</f>
        <v>1.0222531994981181</v>
      </c>
      <c r="BM3" s="12"/>
      <c r="BN3" s="2"/>
      <c r="BO3" s="13">
        <f t="shared" ref="BO3:BO50" si="20">SUM(D3:G3)+SUM(L3:O3)+SUM(T3:W3)</f>
        <v>11532</v>
      </c>
      <c r="BP3" s="11">
        <f t="shared" ref="BP3:BP50" si="21">(E3+M3+U3)/BI3</f>
        <v>0.85648629899410333</v>
      </c>
      <c r="BQ3" s="11">
        <f t="shared" ref="BQ3:BQ50" si="22">CT3/100</f>
        <v>0.84739999999999993</v>
      </c>
      <c r="BR3" s="12">
        <f>BQ3/BP3</f>
        <v>0.98939119165738576</v>
      </c>
      <c r="BS3" s="12"/>
      <c r="BT3" s="2"/>
      <c r="BU3" s="13">
        <f t="shared" ref="BU3:BU50" si="23">SUM(D3:G3)+SUM(L3:O3)+SUM(T3:W3)</f>
        <v>11532</v>
      </c>
      <c r="BV3" s="11">
        <f t="shared" ref="BV3:BV50" si="24">(F3+G3+N3+O3+V3+W3)/BU3</f>
        <v>5.2896288588276099E-3</v>
      </c>
      <c r="BW3" s="11">
        <f t="shared" ref="BW3:BW50" si="25">(CZ3+DC3)/100</f>
        <v>1.1299999999999999E-2</v>
      </c>
      <c r="BX3" s="12">
        <f>BW3/BV3</f>
        <v>2.1362557377049178</v>
      </c>
      <c r="BY3" s="12"/>
      <c r="BZ3" s="12">
        <f t="shared" ref="BZ3:BZ50" si="26">(BL3*D3+BR3*E3)/(D3+E3)</f>
        <v>1.0052997471224143</v>
      </c>
      <c r="CA3" s="12">
        <f t="shared" ref="CA3:CA50" si="27">(BL3*L3+BR3*M3)/(L3+M3)</f>
        <v>0.99076090347728374</v>
      </c>
      <c r="CB3" s="12"/>
      <c r="CC3" s="12">
        <f t="shared" ref="CC3:CC50" si="28">BL3*D3+BR3*E3+BX3*(F3+G3)+BZ3*(H3+I3)</f>
        <v>3083.0029621380827</v>
      </c>
      <c r="CD3" s="12">
        <f t="shared" ref="CD3:CD50" si="29">BL3*L3+BR3*M3+BX3*(N3+O3)+CA3*(P3+Q3)</f>
        <v>10047.271665403585</v>
      </c>
      <c r="CE3" s="12">
        <f>CC3/(CD3+CC3)</f>
        <v>0.23480110276378138</v>
      </c>
      <c r="CF3" s="12">
        <f>DO3/(DL3+DO3)</f>
        <v>0.12928254367554681</v>
      </c>
      <c r="CG3" s="11">
        <f t="shared" ref="CG3:CG50" si="30">C3/(C3+K3)</f>
        <v>0.23284127225688631</v>
      </c>
      <c r="CH3" s="12" t="str">
        <f>IF(CG3&gt;0.5, "yes", "no")</f>
        <v>no</v>
      </c>
      <c r="CI3" s="12" t="str">
        <f>IF(CE3&gt;0.5, "yes", "no")</f>
        <v>no</v>
      </c>
      <c r="CJ3" s="12" t="str">
        <f t="shared" ref="CJ3:CJ50" si="31">IF(OR(AND(CG3&gt;0.5, CE3&lt;0.5), AND(CG3&lt; 0.5, CE3&gt;0.5)), "change", "same")</f>
        <v>same</v>
      </c>
      <c r="CK3" s="12" t="str">
        <f>IF(CH3=CI3, "same",  IF(CH3="no", "DtoR", "RtoD"))</f>
        <v>same</v>
      </c>
      <c r="CL3" s="12">
        <f t="shared" ref="CL3:CL50" si="32">CE3*100-CF3*100</f>
        <v>10.551855908823457</v>
      </c>
      <c r="CM3" s="12"/>
      <c r="CN3" s="12">
        <f t="shared" ref="CN3:CN50" si="33">1.4+0.88*(CG3)*100</f>
        <v>21.890031958605995</v>
      </c>
      <c r="CO3" s="12">
        <f t="shared" ref="CO3:CO50" si="34">CN3-CF3*100</f>
        <v>8.9617775910513142</v>
      </c>
      <c r="CP3" s="12"/>
      <c r="CQ3" s="3" t="s">
        <v>2</v>
      </c>
      <c r="CR3" s="4">
        <v>11</v>
      </c>
      <c r="CS3" s="5">
        <v>207910</v>
      </c>
      <c r="CT3" s="6">
        <v>84.74</v>
      </c>
      <c r="CU3" s="6">
        <v>11</v>
      </c>
      <c r="CV3" s="5">
        <v>34675</v>
      </c>
      <c r="CW3" s="6">
        <v>14.13</v>
      </c>
      <c r="CX3" s="6" t="s">
        <v>55</v>
      </c>
      <c r="CY3" s="5">
        <v>2030</v>
      </c>
      <c r="CZ3" s="6">
        <v>0.83</v>
      </c>
      <c r="DA3" s="6" t="s">
        <v>55</v>
      </c>
      <c r="DB3" s="6">
        <v>739</v>
      </c>
      <c r="DC3" s="6">
        <v>0.3</v>
      </c>
      <c r="DD3" s="6" t="s">
        <v>55</v>
      </c>
      <c r="DE3" s="5">
        <v>173235</v>
      </c>
      <c r="DF3" s="6">
        <v>70.61</v>
      </c>
      <c r="DG3" s="5">
        <v>245354</v>
      </c>
      <c r="DH3">
        <f>CV3/(CV3+CS3)</f>
        <v>0.14293958818558444</v>
      </c>
      <c r="DJ3" s="3" t="s">
        <v>2</v>
      </c>
      <c r="DK3" s="23">
        <v>11</v>
      </c>
      <c r="DL3" s="27">
        <v>238136</v>
      </c>
      <c r="DM3" s="15">
        <v>86.38</v>
      </c>
      <c r="DN3" s="30">
        <v>11</v>
      </c>
      <c r="DO3" s="27">
        <v>35358</v>
      </c>
      <c r="DP3" s="15">
        <v>12.82</v>
      </c>
      <c r="DQ3" s="30" t="s">
        <v>75</v>
      </c>
      <c r="DR3" s="32">
        <v>551</v>
      </c>
      <c r="DS3" s="15">
        <v>0.2</v>
      </c>
      <c r="DT3" s="30" t="s">
        <v>75</v>
      </c>
      <c r="DU3" s="32">
        <v>242</v>
      </c>
      <c r="DV3" s="15">
        <v>0.09</v>
      </c>
      <c r="DW3" s="30" t="s">
        <v>75</v>
      </c>
      <c r="DX3" s="27">
        <v>1397</v>
      </c>
      <c r="DY3" s="15">
        <v>0.51</v>
      </c>
      <c r="DZ3" s="30" t="s">
        <v>75</v>
      </c>
      <c r="EA3" s="27">
        <v>202838</v>
      </c>
      <c r="EB3" s="15">
        <v>73.56</v>
      </c>
      <c r="EC3" s="14">
        <v>275244</v>
      </c>
      <c r="ED3" s="15" t="s">
        <v>76</v>
      </c>
      <c r="EE3">
        <f>DO3/(DO3+DL3)</f>
        <v>0.12928254367554681</v>
      </c>
      <c r="EF3" s="1"/>
    </row>
    <row r="4" spans="1:136" ht="17.25" customHeight="1" thickBot="1" x14ac:dyDescent="0.3">
      <c r="A4" t="s">
        <v>3</v>
      </c>
      <c r="B4">
        <v>3</v>
      </c>
      <c r="C4" s="22">
        <v>2337</v>
      </c>
      <c r="D4" s="1">
        <v>1431</v>
      </c>
      <c r="E4">
        <v>647</v>
      </c>
      <c r="F4">
        <v>18</v>
      </c>
      <c r="G4">
        <v>0</v>
      </c>
      <c r="H4">
        <v>129</v>
      </c>
      <c r="I4">
        <v>112</v>
      </c>
      <c r="K4" s="22">
        <v>1975</v>
      </c>
      <c r="L4">
        <v>248</v>
      </c>
      <c r="M4" s="1">
        <v>1555</v>
      </c>
      <c r="N4">
        <v>33</v>
      </c>
      <c r="O4">
        <v>0</v>
      </c>
      <c r="P4">
        <v>70</v>
      </c>
      <c r="Q4">
        <v>69</v>
      </c>
      <c r="S4">
        <v>104</v>
      </c>
      <c r="T4">
        <v>22</v>
      </c>
      <c r="U4">
        <v>52</v>
      </c>
      <c r="V4">
        <v>8</v>
      </c>
      <c r="W4">
        <v>0</v>
      </c>
      <c r="X4">
        <v>10</v>
      </c>
      <c r="Y4">
        <v>12</v>
      </c>
      <c r="AA4">
        <v>22</v>
      </c>
      <c r="AB4">
        <v>24</v>
      </c>
      <c r="AC4">
        <v>14</v>
      </c>
      <c r="AD4">
        <v>0</v>
      </c>
      <c r="AE4">
        <v>0</v>
      </c>
      <c r="AG4" s="21">
        <v>4476</v>
      </c>
      <c r="AH4" s="36">
        <f t="shared" si="0"/>
        <v>1</v>
      </c>
      <c r="AI4" s="21">
        <f t="shared" si="1"/>
        <v>0.52211796246648789</v>
      </c>
      <c r="AJ4">
        <f t="shared" si="2"/>
        <v>0.25281796246648791</v>
      </c>
      <c r="AK4">
        <f>'Literary Digest data 1932'!H4-CW4/100</f>
        <v>2.276525618149372E-2</v>
      </c>
      <c r="AL4">
        <f t="shared" si="3"/>
        <v>0.49935270628499417</v>
      </c>
      <c r="AM4">
        <f t="shared" si="4"/>
        <v>0.23005270628499419</v>
      </c>
      <c r="AO4" s="21">
        <f t="shared" si="5"/>
        <v>0.44124218051831993</v>
      </c>
      <c r="AP4">
        <f t="shared" si="6"/>
        <v>-0.25725781948167997</v>
      </c>
      <c r="AQ4">
        <f>'Literary Digest data 1932'!O4-CT4/100</f>
        <v>-4.450341575325012E-2</v>
      </c>
      <c r="AR4">
        <f t="shared" si="7"/>
        <v>0.48574559627157005</v>
      </c>
      <c r="AS4" t="str">
        <f t="shared" si="8"/>
        <v>same</v>
      </c>
      <c r="AT4" t="str">
        <f t="shared" si="9"/>
        <v>change</v>
      </c>
      <c r="AU4">
        <f t="shared" si="10"/>
        <v>0.54197588126159557</v>
      </c>
      <c r="AV4">
        <f t="shared" si="11"/>
        <v>0.53919339197692162</v>
      </c>
      <c r="AW4" s="35">
        <f>'Literary Digest data 1932'!I4-DH4</f>
        <v>3.0987327666008813E-2</v>
      </c>
      <c r="AX4">
        <f t="shared" si="12"/>
        <v>0.5109885535955867</v>
      </c>
      <c r="AY4" t="str">
        <f t="shared" si="13"/>
        <v>same</v>
      </c>
      <c r="BB4" s="21">
        <f t="shared" si="14"/>
        <v>0.45802411873840443</v>
      </c>
      <c r="BC4">
        <f t="shared" ref="BC4:BC50" si="35">BB4-(DO4/(DL4+DO4))</f>
        <v>0.17977519027100813</v>
      </c>
      <c r="BD4">
        <f t="shared" ref="BD4:BD50" si="36">EI4-(CV4/(CV4+CS4))</f>
        <v>-0.31294639761458981</v>
      </c>
      <c r="BE4">
        <f t="shared" ref="BE4:BE50" si="37">BB4-BD4</f>
        <v>0.7709705163529943</v>
      </c>
      <c r="BF4" t="str">
        <f t="shared" si="15"/>
        <v>RtoD</v>
      </c>
      <c r="BH4" s="2"/>
      <c r="BI4" s="13">
        <f t="shared" si="16"/>
        <v>4014</v>
      </c>
      <c r="BJ4" s="12">
        <f t="shared" si="17"/>
        <v>0.42376681614349776</v>
      </c>
      <c r="BK4" s="12">
        <f t="shared" si="18"/>
        <v>0.30530000000000002</v>
      </c>
      <c r="BL4" s="12">
        <f t="shared" si="19"/>
        <v>0.72044338624338633</v>
      </c>
      <c r="BM4" s="12"/>
      <c r="BN4" s="2"/>
      <c r="BO4" s="13">
        <f t="shared" si="20"/>
        <v>4014</v>
      </c>
      <c r="BP4" s="11">
        <f t="shared" si="21"/>
        <v>0.5615346287992028</v>
      </c>
      <c r="BQ4" s="11">
        <f t="shared" si="22"/>
        <v>0.67030000000000001</v>
      </c>
      <c r="BR4" s="12">
        <f t="shared" ref="BR4:BR50" si="38">BQ4/BP4</f>
        <v>1.1936930789707187</v>
      </c>
      <c r="BS4" s="12"/>
      <c r="BT4" s="2"/>
      <c r="BU4" s="13">
        <f t="shared" si="23"/>
        <v>4014</v>
      </c>
      <c r="BV4" s="11">
        <f t="shared" si="24"/>
        <v>1.4698555057299452E-2</v>
      </c>
      <c r="BW4" s="11">
        <f t="shared" si="25"/>
        <v>2.4300000000000002E-2</v>
      </c>
      <c r="BX4" s="12">
        <f t="shared" ref="BX4:BX50" si="39">BW4/BV4</f>
        <v>1.6532237288135594</v>
      </c>
      <c r="BY4" s="12"/>
      <c r="BZ4" s="12">
        <f t="shared" si="26"/>
        <v>0.86779302589429308</v>
      </c>
      <c r="CA4" s="12">
        <f t="shared" si="27"/>
        <v>1.128598279305506</v>
      </c>
      <c r="CB4" s="12"/>
      <c r="CC4" s="12">
        <f t="shared" si="28"/>
        <v>2042.1700541675098</v>
      </c>
      <c r="CD4" s="12">
        <f t="shared" si="29"/>
        <v>2246.2942414621402</v>
      </c>
      <c r="CE4" s="12">
        <f t="shared" ref="CE4:CE50" si="40">CC4/(CD4+CC4)</f>
        <v>0.47620078270178762</v>
      </c>
      <c r="CF4" s="12">
        <f t="shared" ref="CF4:CF50" si="41">DO4/(DL4+DO4)</f>
        <v>0.27824892846739629</v>
      </c>
      <c r="CG4" s="11">
        <f t="shared" si="30"/>
        <v>0.54197588126159557</v>
      </c>
      <c r="CH4" s="12" t="str">
        <f t="shared" ref="CH4:CH50" si="42">IF(CG4&gt;0.5, "yes", "no")</f>
        <v>yes</v>
      </c>
      <c r="CI4" s="12" t="str">
        <f t="shared" ref="CI4:CI50" si="43">IF(CE4&gt;0.5, "yes", "no")</f>
        <v>no</v>
      </c>
      <c r="CJ4" s="12" t="str">
        <f t="shared" si="31"/>
        <v>change</v>
      </c>
      <c r="CK4" s="12" t="str">
        <f t="shared" ref="CK4:CK50" si="44">IF(CH4=CI4, "same",  IF(CH4="no", "DtoR", "RtoD"))</f>
        <v>RtoD</v>
      </c>
      <c r="CL4" s="12">
        <f t="shared" si="32"/>
        <v>19.795185423439129</v>
      </c>
      <c r="CM4" s="12"/>
      <c r="CN4" s="12">
        <f t="shared" si="33"/>
        <v>49.093877551020405</v>
      </c>
      <c r="CO4" s="12">
        <f t="shared" si="34"/>
        <v>21.268984704280776</v>
      </c>
      <c r="CP4" s="12"/>
      <c r="CQ4" s="3" t="s">
        <v>3</v>
      </c>
      <c r="CR4" s="4">
        <v>3</v>
      </c>
      <c r="CS4" s="5">
        <v>79264</v>
      </c>
      <c r="CT4" s="6">
        <v>67.03</v>
      </c>
      <c r="CU4" s="6">
        <v>3</v>
      </c>
      <c r="CV4" s="5">
        <v>36104</v>
      </c>
      <c r="CW4" s="6">
        <v>30.53</v>
      </c>
      <c r="CX4" s="6" t="s">
        <v>55</v>
      </c>
      <c r="CY4" s="5">
        <v>2618</v>
      </c>
      <c r="CZ4" s="6">
        <v>2.21</v>
      </c>
      <c r="DA4" s="6" t="s">
        <v>55</v>
      </c>
      <c r="DB4" s="6">
        <v>265</v>
      </c>
      <c r="DC4" s="6">
        <v>0.22</v>
      </c>
      <c r="DD4" s="6" t="s">
        <v>55</v>
      </c>
      <c r="DE4" s="5">
        <v>43160</v>
      </c>
      <c r="DF4" s="6">
        <v>36.5</v>
      </c>
      <c r="DG4" s="5">
        <v>118251</v>
      </c>
      <c r="DH4">
        <f t="shared" ref="DH4:DH50" si="45">CV4/(CV4+CS4)</f>
        <v>0.31294639761458981</v>
      </c>
      <c r="DJ4" s="3" t="s">
        <v>3</v>
      </c>
      <c r="DK4" s="23">
        <v>3</v>
      </c>
      <c r="DL4" s="27">
        <v>86722</v>
      </c>
      <c r="DM4" s="15">
        <v>69.849999999999994</v>
      </c>
      <c r="DN4" s="30">
        <v>3</v>
      </c>
      <c r="DO4" s="27">
        <v>33433</v>
      </c>
      <c r="DP4" s="15">
        <v>26.93</v>
      </c>
      <c r="DQ4" s="30" t="s">
        <v>75</v>
      </c>
      <c r="DR4" s="27">
        <v>3307</v>
      </c>
      <c r="DS4" s="15">
        <v>2.66</v>
      </c>
      <c r="DT4" s="30" t="s">
        <v>75</v>
      </c>
      <c r="DU4" s="32">
        <v>317</v>
      </c>
      <c r="DV4" s="15">
        <v>0.26</v>
      </c>
      <c r="DW4" s="30" t="s">
        <v>75</v>
      </c>
      <c r="DX4" s="32">
        <v>384</v>
      </c>
      <c r="DY4" s="15">
        <v>0.31</v>
      </c>
      <c r="DZ4" s="30" t="s">
        <v>75</v>
      </c>
      <c r="EA4" s="27">
        <v>53289</v>
      </c>
      <c r="EB4" s="15">
        <v>42.92</v>
      </c>
      <c r="EC4" s="14">
        <v>124163</v>
      </c>
      <c r="ED4" s="15" t="s">
        <v>77</v>
      </c>
      <c r="EE4">
        <f t="shared" ref="EE4:EE51" si="46">DO4/(DO4+DL4)</f>
        <v>0.27824892846739629</v>
      </c>
      <c r="EF4" s="1"/>
    </row>
    <row r="5" spans="1:136" ht="17.25" customHeight="1" thickBot="1" x14ac:dyDescent="0.3">
      <c r="A5" t="s">
        <v>4</v>
      </c>
      <c r="B5">
        <v>9</v>
      </c>
      <c r="C5" s="22">
        <v>2724</v>
      </c>
      <c r="D5" s="1">
        <v>1338</v>
      </c>
      <c r="E5">
        <v>953</v>
      </c>
      <c r="F5">
        <v>7</v>
      </c>
      <c r="G5">
        <v>9</v>
      </c>
      <c r="H5">
        <v>274</v>
      </c>
      <c r="I5">
        <v>143</v>
      </c>
      <c r="K5" s="22">
        <v>7608</v>
      </c>
      <c r="L5">
        <v>228</v>
      </c>
      <c r="M5" s="1">
        <v>6655</v>
      </c>
      <c r="N5">
        <v>16</v>
      </c>
      <c r="O5">
        <v>8</v>
      </c>
      <c r="P5">
        <v>373</v>
      </c>
      <c r="Q5">
        <v>328</v>
      </c>
      <c r="S5">
        <v>138</v>
      </c>
      <c r="T5">
        <v>14</v>
      </c>
      <c r="U5">
        <v>98</v>
      </c>
      <c r="V5">
        <v>4</v>
      </c>
      <c r="W5">
        <v>3</v>
      </c>
      <c r="X5">
        <v>9</v>
      </c>
      <c r="Y5">
        <v>10</v>
      </c>
      <c r="AA5">
        <v>37</v>
      </c>
      <c r="AB5">
        <v>5</v>
      </c>
      <c r="AC5">
        <v>21</v>
      </c>
      <c r="AD5">
        <v>2</v>
      </c>
      <c r="AE5">
        <v>5</v>
      </c>
      <c r="AG5" s="21">
        <v>10540</v>
      </c>
      <c r="AH5" s="36">
        <f t="shared" si="0"/>
        <v>0</v>
      </c>
      <c r="AI5" s="21">
        <f t="shared" si="1"/>
        <v>0.25844402277039846</v>
      </c>
      <c r="AJ5">
        <f t="shared" si="2"/>
        <v>7.9844022770398482E-2</v>
      </c>
      <c r="AK5">
        <f>'Literary Digest data 1932'!H5-CW5/100</f>
        <v>5.2905393478793833E-2</v>
      </c>
      <c r="AL5">
        <f t="shared" si="3"/>
        <v>0.20553862929160463</v>
      </c>
      <c r="AM5">
        <f t="shared" si="4"/>
        <v>2.6938629291604649E-2</v>
      </c>
      <c r="AO5" s="21">
        <f t="shared" si="5"/>
        <v>0.72182163187855786</v>
      </c>
      <c r="AP5">
        <f t="shared" si="6"/>
        <v>-9.6178368121442093E-2</v>
      </c>
      <c r="AQ5">
        <f>'Literary Digest data 1932'!O5-CT5/100</f>
        <v>-6.4061877911252729E-2</v>
      </c>
      <c r="AR5">
        <f t="shared" si="7"/>
        <v>0.78588350978981059</v>
      </c>
      <c r="AS5" t="str">
        <f t="shared" si="8"/>
        <v>same</v>
      </c>
      <c r="AT5" t="str">
        <f t="shared" si="9"/>
        <v>same</v>
      </c>
      <c r="AU5">
        <f t="shared" si="10"/>
        <v>0.26364692218350755</v>
      </c>
      <c r="AV5">
        <f t="shared" si="11"/>
        <v>0.26185507188933066</v>
      </c>
      <c r="AW5" s="35">
        <f>'Literary Digest data 1932'!I5-DH5</f>
        <v>5.5645236730369502E-2</v>
      </c>
      <c r="AX5">
        <f t="shared" si="12"/>
        <v>0.20800168545313805</v>
      </c>
      <c r="AY5" t="str">
        <f t="shared" si="13"/>
        <v>same</v>
      </c>
      <c r="BB5" s="21">
        <f t="shared" si="14"/>
        <v>0.7363530778164924</v>
      </c>
      <c r="BC5">
        <f t="shared" si="35"/>
        <v>0.55716804839880596</v>
      </c>
      <c r="BD5">
        <f t="shared" si="36"/>
        <v>-0.13054125070505207</v>
      </c>
      <c r="BE5">
        <f t="shared" si="37"/>
        <v>0.86689432852154447</v>
      </c>
      <c r="BF5" t="str">
        <f t="shared" si="15"/>
        <v>same</v>
      </c>
      <c r="BH5" s="2"/>
      <c r="BI5" s="13">
        <f t="shared" si="16"/>
        <v>9333</v>
      </c>
      <c r="BJ5" s="12">
        <f t="shared" si="17"/>
        <v>0.16929176042001501</v>
      </c>
      <c r="BK5" s="12">
        <f t="shared" si="18"/>
        <v>0.12909999999999999</v>
      </c>
      <c r="BL5" s="12">
        <f t="shared" si="19"/>
        <v>0.7625887974683544</v>
      </c>
      <c r="BM5" s="12"/>
      <c r="BN5" s="2"/>
      <c r="BO5" s="13">
        <f t="shared" si="20"/>
        <v>9333</v>
      </c>
      <c r="BP5" s="11">
        <f t="shared" si="21"/>
        <v>0.82567234544090862</v>
      </c>
      <c r="BQ5" s="11">
        <f t="shared" si="22"/>
        <v>0.85959999999999992</v>
      </c>
      <c r="BR5" s="12">
        <f t="shared" si="38"/>
        <v>1.041090942123021</v>
      </c>
      <c r="BS5" s="12"/>
      <c r="BT5" s="2"/>
      <c r="BU5" s="13">
        <f t="shared" si="23"/>
        <v>9333</v>
      </c>
      <c r="BV5" s="11">
        <f t="shared" si="24"/>
        <v>5.0358941390763953E-3</v>
      </c>
      <c r="BW5" s="11">
        <f t="shared" si="25"/>
        <v>1.1299999999999999E-2</v>
      </c>
      <c r="BX5" s="12">
        <f t="shared" si="39"/>
        <v>2.2438914893617019</v>
      </c>
      <c r="BY5" s="12"/>
      <c r="BZ5" s="12">
        <f t="shared" si="26"/>
        <v>0.87843888208463439</v>
      </c>
      <c r="CA5" s="12">
        <f t="shared" si="27"/>
        <v>1.0318655332923854</v>
      </c>
      <c r="CB5" s="12"/>
      <c r="CC5" s="12">
        <f t="shared" si="28"/>
        <v>2414.7147565149771</v>
      </c>
      <c r="CD5" s="12">
        <f t="shared" si="29"/>
        <v>7879.5216002341322</v>
      </c>
      <c r="CE5" s="12">
        <f t="shared" si="40"/>
        <v>0.2345695856236914</v>
      </c>
      <c r="CF5" s="12">
        <f t="shared" si="41"/>
        <v>0.17918502941768641</v>
      </c>
      <c r="CG5" s="11">
        <f t="shared" si="30"/>
        <v>0.26364692218350755</v>
      </c>
      <c r="CH5" s="12" t="str">
        <f t="shared" si="42"/>
        <v>no</v>
      </c>
      <c r="CI5" s="12" t="str">
        <f t="shared" si="43"/>
        <v>no</v>
      </c>
      <c r="CJ5" s="12" t="str">
        <f t="shared" si="31"/>
        <v>same</v>
      </c>
      <c r="CK5" s="12" t="str">
        <f t="shared" si="44"/>
        <v>same</v>
      </c>
      <c r="CL5" s="12">
        <f t="shared" si="32"/>
        <v>5.5384556206005016</v>
      </c>
      <c r="CM5" s="12"/>
      <c r="CN5" s="12">
        <f t="shared" si="33"/>
        <v>24.600929152148662</v>
      </c>
      <c r="CO5" s="12">
        <f t="shared" si="34"/>
        <v>6.6824262103800223</v>
      </c>
      <c r="CP5" s="12"/>
      <c r="CQ5" s="3" t="s">
        <v>4</v>
      </c>
      <c r="CR5" s="4">
        <v>9</v>
      </c>
      <c r="CS5" s="5">
        <v>189602</v>
      </c>
      <c r="CT5" s="6">
        <v>85.96</v>
      </c>
      <c r="CU5" s="6">
        <v>9</v>
      </c>
      <c r="CV5" s="5">
        <v>28467</v>
      </c>
      <c r="CW5" s="6">
        <v>12.91</v>
      </c>
      <c r="CX5" s="6" t="s">
        <v>55</v>
      </c>
      <c r="CY5" s="5">
        <v>1269</v>
      </c>
      <c r="CZ5" s="6">
        <v>0.57999999999999996</v>
      </c>
      <c r="DA5" s="6" t="s">
        <v>55</v>
      </c>
      <c r="DB5" s="5">
        <v>1224</v>
      </c>
      <c r="DC5" s="6">
        <v>0.55000000000000004</v>
      </c>
      <c r="DD5" s="6" t="s">
        <v>55</v>
      </c>
      <c r="DE5" s="5">
        <v>161135</v>
      </c>
      <c r="DF5" s="6">
        <v>73.06</v>
      </c>
      <c r="DG5" s="5">
        <v>220562</v>
      </c>
      <c r="DH5">
        <f t="shared" si="45"/>
        <v>0.13054125070505207</v>
      </c>
      <c r="DJ5" s="3" t="s">
        <v>4</v>
      </c>
      <c r="DK5" s="23">
        <v>9</v>
      </c>
      <c r="DL5" s="27">
        <v>146765</v>
      </c>
      <c r="DM5" s="15">
        <v>81.8</v>
      </c>
      <c r="DN5" s="30">
        <v>9</v>
      </c>
      <c r="DO5" s="27">
        <v>32039</v>
      </c>
      <c r="DP5" s="15">
        <v>17.86</v>
      </c>
      <c r="DQ5" s="30" t="s">
        <v>75</v>
      </c>
      <c r="DR5" s="32">
        <v>4</v>
      </c>
      <c r="DS5" s="15">
        <v>0</v>
      </c>
      <c r="DT5" s="30" t="s">
        <v>75</v>
      </c>
      <c r="DU5" s="32">
        <v>446</v>
      </c>
      <c r="DV5" s="15">
        <v>0.25</v>
      </c>
      <c r="DW5" s="30" t="s">
        <v>75</v>
      </c>
      <c r="DX5" s="32">
        <v>169</v>
      </c>
      <c r="DY5" s="15">
        <v>0.09</v>
      </c>
      <c r="DZ5" s="30" t="s">
        <v>75</v>
      </c>
      <c r="EA5" s="27">
        <v>114726</v>
      </c>
      <c r="EB5" s="15">
        <v>63.94</v>
      </c>
      <c r="EC5" s="14">
        <v>179423</v>
      </c>
      <c r="ED5" s="15" t="s">
        <v>78</v>
      </c>
      <c r="EE5">
        <f t="shared" si="46"/>
        <v>0.17918502941768641</v>
      </c>
      <c r="EF5" s="1"/>
    </row>
    <row r="6" spans="1:136" ht="17.25" customHeight="1" thickBot="1" x14ac:dyDescent="0.3">
      <c r="A6" t="s">
        <v>5</v>
      </c>
      <c r="B6">
        <v>22</v>
      </c>
      <c r="C6" s="22">
        <v>89516</v>
      </c>
      <c r="D6" s="1">
        <v>65360</v>
      </c>
      <c r="E6" s="1">
        <v>16200</v>
      </c>
      <c r="F6">
        <v>315</v>
      </c>
      <c r="G6">
        <v>53</v>
      </c>
      <c r="H6" s="1">
        <v>3519</v>
      </c>
      <c r="I6" s="1">
        <v>4069</v>
      </c>
      <c r="K6" s="22">
        <v>77245</v>
      </c>
      <c r="L6">
        <v>15165</v>
      </c>
      <c r="M6">
        <v>53520</v>
      </c>
      <c r="N6" s="1">
        <v>1816</v>
      </c>
      <c r="O6">
        <v>63</v>
      </c>
      <c r="P6" s="1">
        <v>3578</v>
      </c>
      <c r="Q6" s="1">
        <v>3103</v>
      </c>
      <c r="S6" s="1">
        <v>4977</v>
      </c>
      <c r="T6" s="1">
        <v>1620</v>
      </c>
      <c r="U6" s="1">
        <v>2560</v>
      </c>
      <c r="V6">
        <v>117</v>
      </c>
      <c r="W6">
        <v>25</v>
      </c>
      <c r="X6">
        <v>163</v>
      </c>
      <c r="Y6">
        <v>492</v>
      </c>
      <c r="AA6">
        <v>728</v>
      </c>
      <c r="AB6">
        <v>967</v>
      </c>
      <c r="AC6">
        <v>398</v>
      </c>
      <c r="AD6">
        <v>44</v>
      </c>
      <c r="AE6">
        <v>60</v>
      </c>
      <c r="AG6" s="21">
        <v>173935</v>
      </c>
      <c r="AH6" s="36">
        <f t="shared" si="0"/>
        <v>1</v>
      </c>
      <c r="AI6" s="21">
        <f t="shared" si="1"/>
        <v>0.51465202518182085</v>
      </c>
      <c r="AJ6">
        <f t="shared" si="2"/>
        <v>0.19765202518182085</v>
      </c>
      <c r="AK6">
        <f>'Literary Digest data 1932'!H6-CW6/100</f>
        <v>-3.5709435646510412E-2</v>
      </c>
      <c r="AL6">
        <f t="shared" si="3"/>
        <v>0.55036146082833126</v>
      </c>
      <c r="AM6">
        <f t="shared" si="4"/>
        <v>0.23336146082833126</v>
      </c>
      <c r="AO6" s="21">
        <f t="shared" si="5"/>
        <v>0.44410268203639292</v>
      </c>
      <c r="AP6">
        <f t="shared" si="6"/>
        <v>-0.22539731796360707</v>
      </c>
      <c r="AQ6">
        <f>'Literary Digest data 1932'!O6-CT6/100</f>
        <v>3.1169263067411634E-2</v>
      </c>
      <c r="AR6">
        <f t="shared" si="7"/>
        <v>0.41293341896898128</v>
      </c>
      <c r="AS6" t="str">
        <f t="shared" si="8"/>
        <v>same</v>
      </c>
      <c r="AT6" t="str">
        <f t="shared" si="9"/>
        <v>same</v>
      </c>
      <c r="AU6">
        <f t="shared" si="10"/>
        <v>0.53679217562859427</v>
      </c>
      <c r="AV6">
        <f t="shared" si="11"/>
        <v>0.53357917058531601</v>
      </c>
      <c r="AW6" s="35">
        <f>'Literary Digest data 1932'!I6-DH6</f>
        <v>-3.5595147468596655E-2</v>
      </c>
      <c r="AX6">
        <f t="shared" si="12"/>
        <v>0.57238732309719098</v>
      </c>
      <c r="AY6" t="str">
        <f t="shared" si="13"/>
        <v>same</v>
      </c>
      <c r="BB6" s="21">
        <f t="shared" si="14"/>
        <v>0.46320782437140579</v>
      </c>
      <c r="BC6">
        <f t="shared" si="35"/>
        <v>0.14190732004357465</v>
      </c>
      <c r="BD6">
        <f t="shared" si="36"/>
        <v>-0.39036784912380373</v>
      </c>
      <c r="BE6">
        <f t="shared" si="37"/>
        <v>0.85357567349520957</v>
      </c>
      <c r="BF6" t="str">
        <f t="shared" si="15"/>
        <v>RtoD</v>
      </c>
      <c r="BH6" s="2"/>
      <c r="BI6" s="13">
        <f t="shared" si="16"/>
        <v>156814</v>
      </c>
      <c r="BJ6" s="12">
        <f t="shared" si="17"/>
        <v>0.52383715739666104</v>
      </c>
      <c r="BK6" s="12">
        <f t="shared" si="18"/>
        <v>0.37390000000000001</v>
      </c>
      <c r="BL6" s="12">
        <f t="shared" si="19"/>
        <v>0.71377143587558589</v>
      </c>
      <c r="BM6" s="12"/>
      <c r="BN6" s="2"/>
      <c r="BO6" s="13">
        <f t="shared" si="20"/>
        <v>156814</v>
      </c>
      <c r="BP6" s="11">
        <f t="shared" si="21"/>
        <v>0.46092823344854411</v>
      </c>
      <c r="BQ6" s="11">
        <f t="shared" si="22"/>
        <v>0.58389999999999997</v>
      </c>
      <c r="BR6" s="12">
        <f t="shared" si="38"/>
        <v>1.2667915688987272</v>
      </c>
      <c r="BS6" s="12"/>
      <c r="BT6" s="2"/>
      <c r="BU6" s="13">
        <f t="shared" si="23"/>
        <v>156814</v>
      </c>
      <c r="BV6" s="11">
        <f t="shared" si="24"/>
        <v>1.5234609154794852E-2</v>
      </c>
      <c r="BW6" s="11">
        <f t="shared" si="25"/>
        <v>4.2300000000000004E-2</v>
      </c>
      <c r="BX6" s="12">
        <f t="shared" si="39"/>
        <v>2.7765727082461287</v>
      </c>
      <c r="BY6" s="12"/>
      <c r="BZ6" s="12">
        <f t="shared" si="26"/>
        <v>0.82361604297434621</v>
      </c>
      <c r="CA6" s="12">
        <f t="shared" si="27"/>
        <v>1.1446899409261577</v>
      </c>
      <c r="CB6" s="12"/>
      <c r="CC6" s="12">
        <f t="shared" si="28"/>
        <v>74445.501755711593</v>
      </c>
      <c r="CD6" s="12">
        <f t="shared" si="29"/>
        <v>91487.882206635288</v>
      </c>
      <c r="CE6" s="12">
        <f t="shared" si="40"/>
        <v>0.44864692069803475</v>
      </c>
      <c r="CF6" s="12">
        <f t="shared" si="41"/>
        <v>0.32130050432783114</v>
      </c>
      <c r="CG6" s="11">
        <f t="shared" si="30"/>
        <v>0.53679217562859427</v>
      </c>
      <c r="CH6" s="12" t="str">
        <f t="shared" si="42"/>
        <v>yes</v>
      </c>
      <c r="CI6" s="12" t="str">
        <f t="shared" si="43"/>
        <v>no</v>
      </c>
      <c r="CJ6" s="12" t="str">
        <f t="shared" si="31"/>
        <v>change</v>
      </c>
      <c r="CK6" s="12" t="str">
        <f t="shared" si="44"/>
        <v>RtoD</v>
      </c>
      <c r="CL6" s="12">
        <f t="shared" si="32"/>
        <v>12.73464163702036</v>
      </c>
      <c r="CM6" s="12"/>
      <c r="CN6" s="12">
        <f t="shared" si="33"/>
        <v>48.637711455316293</v>
      </c>
      <c r="CO6" s="12">
        <f t="shared" si="34"/>
        <v>16.507661022533178</v>
      </c>
      <c r="CP6" s="12"/>
      <c r="CQ6" s="3" t="s">
        <v>5</v>
      </c>
      <c r="CR6" s="4">
        <v>22</v>
      </c>
      <c r="CS6" s="5">
        <v>1324157</v>
      </c>
      <c r="CT6" s="6">
        <v>58.39</v>
      </c>
      <c r="CU6" s="6">
        <v>22</v>
      </c>
      <c r="CV6" s="5">
        <v>847902</v>
      </c>
      <c r="CW6" s="6">
        <v>37.39</v>
      </c>
      <c r="CX6" s="6" t="s">
        <v>55</v>
      </c>
      <c r="CY6" s="5">
        <v>63299</v>
      </c>
      <c r="CZ6" s="6">
        <v>2.79</v>
      </c>
      <c r="DA6" s="6" t="s">
        <v>55</v>
      </c>
      <c r="DB6" s="5">
        <v>32608</v>
      </c>
      <c r="DC6" s="6">
        <v>1.44</v>
      </c>
      <c r="DD6" s="6" t="s">
        <v>55</v>
      </c>
      <c r="DE6" s="5">
        <v>476255</v>
      </c>
      <c r="DF6" s="6">
        <v>21</v>
      </c>
      <c r="DG6" s="5">
        <v>2267966</v>
      </c>
      <c r="DH6">
        <f t="shared" si="45"/>
        <v>0.39036784912380373</v>
      </c>
      <c r="DJ6" s="3" t="s">
        <v>5</v>
      </c>
      <c r="DK6" s="23">
        <v>22</v>
      </c>
      <c r="DL6" s="27">
        <v>1766836</v>
      </c>
      <c r="DM6" s="15">
        <v>66.95</v>
      </c>
      <c r="DN6" s="30">
        <v>22</v>
      </c>
      <c r="DO6" s="27">
        <v>836431</v>
      </c>
      <c r="DP6" s="15">
        <v>31.7</v>
      </c>
      <c r="DQ6" s="30" t="s">
        <v>75</v>
      </c>
      <c r="DR6" s="32" t="s">
        <v>75</v>
      </c>
      <c r="DS6" s="15" t="s">
        <v>75</v>
      </c>
      <c r="DT6" s="30" t="s">
        <v>75</v>
      </c>
      <c r="DU6" s="27">
        <v>11331</v>
      </c>
      <c r="DV6" s="15">
        <v>0.43</v>
      </c>
      <c r="DW6" s="30" t="s">
        <v>75</v>
      </c>
      <c r="DX6" s="27">
        <v>24284</v>
      </c>
      <c r="DY6" s="15">
        <v>0.92</v>
      </c>
      <c r="DZ6" s="30" t="s">
        <v>75</v>
      </c>
      <c r="EA6" s="27">
        <v>930405</v>
      </c>
      <c r="EB6" s="15">
        <v>35.26</v>
      </c>
      <c r="EC6" s="14">
        <v>2638882</v>
      </c>
      <c r="ED6" s="15" t="s">
        <v>79</v>
      </c>
      <c r="EE6">
        <f t="shared" si="46"/>
        <v>0.32130050432783114</v>
      </c>
      <c r="EF6" s="1"/>
    </row>
    <row r="7" spans="1:136" ht="17.25" customHeight="1" thickBot="1" x14ac:dyDescent="0.3">
      <c r="A7" t="s">
        <v>6</v>
      </c>
      <c r="B7">
        <v>6</v>
      </c>
      <c r="C7" s="22">
        <v>15949</v>
      </c>
      <c r="D7" s="1">
        <v>11872</v>
      </c>
      <c r="E7" s="1">
        <v>2714</v>
      </c>
      <c r="F7">
        <v>131</v>
      </c>
      <c r="G7">
        <v>12</v>
      </c>
      <c r="H7">
        <v>637</v>
      </c>
      <c r="I7">
        <v>583</v>
      </c>
      <c r="K7" s="22">
        <v>10025</v>
      </c>
      <c r="L7" s="1">
        <v>1747</v>
      </c>
      <c r="M7" s="1">
        <v>7256</v>
      </c>
      <c r="N7">
        <v>284</v>
      </c>
      <c r="O7">
        <v>13</v>
      </c>
      <c r="P7">
        <v>439</v>
      </c>
      <c r="Q7">
        <v>286</v>
      </c>
      <c r="S7">
        <v>579</v>
      </c>
      <c r="T7">
        <v>136</v>
      </c>
      <c r="U7">
        <v>333</v>
      </c>
      <c r="V7">
        <v>29</v>
      </c>
      <c r="W7">
        <v>2</v>
      </c>
      <c r="X7">
        <v>26</v>
      </c>
      <c r="Y7">
        <v>53</v>
      </c>
      <c r="AA7">
        <v>122</v>
      </c>
      <c r="AB7">
        <v>49</v>
      </c>
      <c r="AC7">
        <v>41</v>
      </c>
      <c r="AD7">
        <v>10</v>
      </c>
      <c r="AE7">
        <v>11</v>
      </c>
      <c r="AG7" s="21">
        <v>26786</v>
      </c>
      <c r="AH7" s="36">
        <f t="shared" si="0"/>
        <v>1</v>
      </c>
      <c r="AI7" s="21">
        <f t="shared" si="1"/>
        <v>0.59542298215485701</v>
      </c>
      <c r="AJ7">
        <f t="shared" si="2"/>
        <v>0.224522982154857</v>
      </c>
      <c r="AK7">
        <f>'Literary Digest data 1932'!H7-CW7/100</f>
        <v>8.9785491640691495E-3</v>
      </c>
      <c r="AL7">
        <f t="shared" si="3"/>
        <v>0.58644443299078786</v>
      </c>
      <c r="AM7">
        <f t="shared" si="4"/>
        <v>0.21554443299078785</v>
      </c>
      <c r="AO7" s="21">
        <f t="shared" si="5"/>
        <v>0.37426267453147166</v>
      </c>
      <c r="AP7">
        <f t="shared" si="6"/>
        <v>-0.22943732546852835</v>
      </c>
      <c r="AQ7">
        <f>'Literary Digest data 1932'!O7-CT7/100</f>
        <v>-4.1440889770473222E-2</v>
      </c>
      <c r="AR7">
        <f t="shared" si="7"/>
        <v>0.41570356430194488</v>
      </c>
      <c r="AS7" t="str">
        <f t="shared" si="8"/>
        <v>same</v>
      </c>
      <c r="AT7" t="str">
        <f t="shared" si="9"/>
        <v>same</v>
      </c>
      <c r="AU7">
        <f t="shared" si="10"/>
        <v>0.61403711403711403</v>
      </c>
      <c r="AV7">
        <f t="shared" si="11"/>
        <v>0.61023128647059965</v>
      </c>
      <c r="AW7" s="35">
        <f>'Literary Digest data 1932'!I7-DH7</f>
        <v>2.4704303078848799E-2</v>
      </c>
      <c r="AX7">
        <f t="shared" si="12"/>
        <v>0.58933281095826517</v>
      </c>
      <c r="AY7" t="str">
        <f t="shared" si="13"/>
        <v>same</v>
      </c>
      <c r="BB7" s="21">
        <f t="shared" si="14"/>
        <v>0.38596288596288597</v>
      </c>
      <c r="BC7">
        <f t="shared" si="35"/>
        <v>5.3801293114482118E-3</v>
      </c>
      <c r="BD7">
        <f t="shared" si="36"/>
        <v>-0.43046443311373139</v>
      </c>
      <c r="BE7">
        <f t="shared" si="37"/>
        <v>0.81642731907661736</v>
      </c>
      <c r="BF7" t="str">
        <f t="shared" si="15"/>
        <v>RtoD</v>
      </c>
      <c r="BH7" s="2"/>
      <c r="BI7" s="13">
        <f t="shared" si="16"/>
        <v>24529</v>
      </c>
      <c r="BJ7" s="12">
        <f t="shared" si="17"/>
        <v>0.56076480900158998</v>
      </c>
      <c r="BK7" s="12">
        <f t="shared" si="18"/>
        <v>0.4143</v>
      </c>
      <c r="BL7" s="12">
        <f t="shared" si="19"/>
        <v>0.73881241003271536</v>
      </c>
      <c r="BM7" s="12"/>
      <c r="BN7" s="2"/>
      <c r="BO7" s="13">
        <f t="shared" si="20"/>
        <v>24529</v>
      </c>
      <c r="BP7" s="11">
        <f t="shared" si="21"/>
        <v>0.4200334298177667</v>
      </c>
      <c r="BQ7" s="11">
        <f t="shared" si="22"/>
        <v>0.54810000000000003</v>
      </c>
      <c r="BR7" s="12">
        <f t="shared" si="38"/>
        <v>1.3048961370474621</v>
      </c>
      <c r="BS7" s="12"/>
      <c r="BT7" s="2"/>
      <c r="BU7" s="13">
        <f t="shared" si="23"/>
        <v>24529</v>
      </c>
      <c r="BV7" s="11">
        <f t="shared" si="24"/>
        <v>1.9201761180643321E-2</v>
      </c>
      <c r="BW7" s="11">
        <f t="shared" si="25"/>
        <v>3.7600000000000001E-2</v>
      </c>
      <c r="BX7" s="12">
        <f t="shared" si="39"/>
        <v>1.9581537154989384</v>
      </c>
      <c r="BY7" s="12"/>
      <c r="BZ7" s="12">
        <f t="shared" si="26"/>
        <v>0.84414294857090422</v>
      </c>
      <c r="CA7" s="12">
        <f t="shared" si="27"/>
        <v>1.1950496113232856</v>
      </c>
      <c r="CB7" s="12"/>
      <c r="CC7" s="12">
        <f t="shared" si="28"/>
        <v>13622.539426428059</v>
      </c>
      <c r="CD7" s="12">
        <f t="shared" si="29"/>
        <v>12207.014272456106</v>
      </c>
      <c r="CE7" s="12">
        <f t="shared" si="40"/>
        <v>0.52740127008143201</v>
      </c>
      <c r="CF7" s="12">
        <f t="shared" si="41"/>
        <v>0.38058275665143776</v>
      </c>
      <c r="CG7" s="11">
        <f t="shared" si="30"/>
        <v>0.61403711403711403</v>
      </c>
      <c r="CH7" s="12" t="str">
        <f t="shared" si="42"/>
        <v>yes</v>
      </c>
      <c r="CI7" s="12" t="str">
        <f t="shared" si="43"/>
        <v>yes</v>
      </c>
      <c r="CJ7" s="12" t="str">
        <f t="shared" si="31"/>
        <v>same</v>
      </c>
      <c r="CK7" s="12" t="str">
        <f t="shared" si="44"/>
        <v>same</v>
      </c>
      <c r="CL7" s="12">
        <f t="shared" si="32"/>
        <v>14.681851342999423</v>
      </c>
      <c r="CM7" s="12"/>
      <c r="CN7" s="12">
        <f t="shared" si="33"/>
        <v>55.435266035266039</v>
      </c>
      <c r="CO7" s="12">
        <f t="shared" si="34"/>
        <v>17.376990370122265</v>
      </c>
      <c r="CP7" s="12"/>
      <c r="CQ7" s="3" t="s">
        <v>6</v>
      </c>
      <c r="CR7" s="4">
        <v>6</v>
      </c>
      <c r="CS7" s="5">
        <v>250877</v>
      </c>
      <c r="CT7" s="6">
        <v>54.81</v>
      </c>
      <c r="CU7" s="6">
        <v>6</v>
      </c>
      <c r="CV7" s="5">
        <v>189617</v>
      </c>
      <c r="CW7" s="6">
        <v>41.43</v>
      </c>
      <c r="CX7" s="6" t="s">
        <v>55</v>
      </c>
      <c r="CY7" s="5">
        <v>13591</v>
      </c>
      <c r="CZ7" s="6">
        <v>2.97</v>
      </c>
      <c r="DA7" s="6" t="s">
        <v>55</v>
      </c>
      <c r="DB7" s="5">
        <v>3611</v>
      </c>
      <c r="DC7" s="6">
        <v>0.79</v>
      </c>
      <c r="DD7" s="6" t="s">
        <v>55</v>
      </c>
      <c r="DE7" s="5">
        <v>61260</v>
      </c>
      <c r="DF7" s="6">
        <v>13.38</v>
      </c>
      <c r="DG7" s="5">
        <v>457696</v>
      </c>
      <c r="DH7">
        <f t="shared" si="45"/>
        <v>0.43046443311373139</v>
      </c>
      <c r="DJ7" s="3" t="s">
        <v>6</v>
      </c>
      <c r="DK7" s="23">
        <v>6</v>
      </c>
      <c r="DL7" s="27">
        <v>295021</v>
      </c>
      <c r="DM7" s="15">
        <v>60.37</v>
      </c>
      <c r="DN7" s="30">
        <v>6</v>
      </c>
      <c r="DO7" s="27">
        <v>181267</v>
      </c>
      <c r="DP7" s="15">
        <v>37.090000000000003</v>
      </c>
      <c r="DQ7" s="30" t="s">
        <v>75</v>
      </c>
      <c r="DR7" s="27">
        <v>9962</v>
      </c>
      <c r="DS7" s="15">
        <v>2.04</v>
      </c>
      <c r="DT7" s="30" t="s">
        <v>75</v>
      </c>
      <c r="DU7" s="27">
        <v>1593</v>
      </c>
      <c r="DV7" s="15">
        <v>0.33</v>
      </c>
      <c r="DW7" s="30" t="s">
        <v>75</v>
      </c>
      <c r="DX7" s="32">
        <v>841</v>
      </c>
      <c r="DY7" s="15">
        <v>0.17</v>
      </c>
      <c r="DZ7" s="30" t="s">
        <v>75</v>
      </c>
      <c r="EA7" s="27">
        <v>113754</v>
      </c>
      <c r="EB7" s="15">
        <v>23.28</v>
      </c>
      <c r="EC7" s="14">
        <v>488684</v>
      </c>
      <c r="ED7" s="15" t="s">
        <v>80</v>
      </c>
      <c r="EE7">
        <f t="shared" si="46"/>
        <v>0.38058275665143776</v>
      </c>
      <c r="EF7" s="1"/>
    </row>
    <row r="8" spans="1:136" ht="17.25" customHeight="1" thickBot="1" x14ac:dyDescent="0.3">
      <c r="A8" t="s">
        <v>7</v>
      </c>
      <c r="B8">
        <v>8</v>
      </c>
      <c r="C8" s="22">
        <v>28809</v>
      </c>
      <c r="D8" s="1">
        <v>22939</v>
      </c>
      <c r="E8" s="1">
        <v>3376</v>
      </c>
      <c r="F8">
        <v>111</v>
      </c>
      <c r="G8">
        <v>7</v>
      </c>
      <c r="H8" s="1">
        <v>1230</v>
      </c>
      <c r="I8" s="1">
        <v>1146</v>
      </c>
      <c r="K8" s="22">
        <v>13413</v>
      </c>
      <c r="L8" s="1">
        <v>2584</v>
      </c>
      <c r="M8" s="1">
        <v>9113</v>
      </c>
      <c r="N8">
        <v>408</v>
      </c>
      <c r="O8">
        <v>6</v>
      </c>
      <c r="P8">
        <v>788</v>
      </c>
      <c r="Q8">
        <v>514</v>
      </c>
      <c r="S8">
        <v>1489</v>
      </c>
      <c r="T8">
        <v>245</v>
      </c>
      <c r="U8">
        <v>1006</v>
      </c>
      <c r="V8">
        <v>53</v>
      </c>
      <c r="W8">
        <v>3</v>
      </c>
      <c r="X8">
        <v>70</v>
      </c>
      <c r="Y8">
        <v>112</v>
      </c>
      <c r="AA8">
        <v>258</v>
      </c>
      <c r="AB8">
        <v>101</v>
      </c>
      <c r="AC8">
        <v>39</v>
      </c>
      <c r="AD8">
        <v>31</v>
      </c>
      <c r="AE8">
        <v>11</v>
      </c>
      <c r="AG8" s="21">
        <v>44151</v>
      </c>
      <c r="AH8" s="36">
        <f t="shared" si="0"/>
        <v>1</v>
      </c>
      <c r="AI8" s="21">
        <f t="shared" si="1"/>
        <v>0.65251070190935656</v>
      </c>
      <c r="AJ8">
        <f t="shared" si="2"/>
        <v>0.24901070190935654</v>
      </c>
      <c r="AK8">
        <f>'Literary Digest data 1932'!H8-CW8/100</f>
        <v>6.3521609290750736E-2</v>
      </c>
      <c r="AL8">
        <f t="shared" si="3"/>
        <v>0.58898909261860588</v>
      </c>
      <c r="AM8">
        <f t="shared" si="4"/>
        <v>0.18548909261860586</v>
      </c>
      <c r="AO8" s="21">
        <f t="shared" si="5"/>
        <v>0.30379832846368143</v>
      </c>
      <c r="AP8">
        <f t="shared" si="6"/>
        <v>-0.24940167153631859</v>
      </c>
      <c r="AQ8">
        <f>'Literary Digest data 1932'!O8-CT8/100</f>
        <v>-0.12385483201990871</v>
      </c>
      <c r="AR8">
        <f t="shared" si="7"/>
        <v>0.42765316048359014</v>
      </c>
      <c r="AS8" t="str">
        <f t="shared" si="8"/>
        <v>same</v>
      </c>
      <c r="AT8" t="str">
        <f t="shared" si="9"/>
        <v>same</v>
      </c>
      <c r="AU8">
        <f t="shared" si="10"/>
        <v>0.68232201222111699</v>
      </c>
      <c r="AV8">
        <f t="shared" si="11"/>
        <v>0.67810471355613711</v>
      </c>
      <c r="AW8" s="35">
        <f>'Literary Digest data 1932'!I8-DH8</f>
        <v>0.10459214016963381</v>
      </c>
      <c r="AX8">
        <f t="shared" si="12"/>
        <v>0.57772987205148318</v>
      </c>
      <c r="AY8" t="str">
        <f t="shared" si="13"/>
        <v>same</v>
      </c>
      <c r="BB8" s="21">
        <f t="shared" si="14"/>
        <v>0.31767798777888306</v>
      </c>
      <c r="BC8">
        <f t="shared" si="35"/>
        <v>-0.10405187871910276</v>
      </c>
      <c r="BD8">
        <f t="shared" si="36"/>
        <v>-0.50595384280732281</v>
      </c>
      <c r="BE8">
        <f t="shared" si="37"/>
        <v>0.82363183058620582</v>
      </c>
      <c r="BF8" t="str">
        <f t="shared" si="15"/>
        <v>RtoD</v>
      </c>
      <c r="BH8" s="2"/>
      <c r="BI8" s="13">
        <f t="shared" si="16"/>
        <v>39851</v>
      </c>
      <c r="BJ8" s="12">
        <f t="shared" si="17"/>
        <v>0.64660861709869266</v>
      </c>
      <c r="BK8" s="12">
        <f t="shared" si="18"/>
        <v>0.4854</v>
      </c>
      <c r="BL8" s="12">
        <f t="shared" si="19"/>
        <v>0.75068594380627129</v>
      </c>
      <c r="BM8" s="12"/>
      <c r="BN8" s="2"/>
      <c r="BO8" s="13">
        <f t="shared" si="20"/>
        <v>39851</v>
      </c>
      <c r="BP8" s="11">
        <f t="shared" si="21"/>
        <v>0.33863642066698452</v>
      </c>
      <c r="BQ8" s="11">
        <f t="shared" si="22"/>
        <v>0.47399999999999998</v>
      </c>
      <c r="BR8" s="12">
        <f t="shared" si="38"/>
        <v>1.3997313078918117</v>
      </c>
      <c r="BS8" s="12"/>
      <c r="BT8" s="2"/>
      <c r="BU8" s="13">
        <f t="shared" si="23"/>
        <v>39851</v>
      </c>
      <c r="BV8" s="11">
        <f t="shared" si="24"/>
        <v>1.4754962234322853E-2</v>
      </c>
      <c r="BW8" s="11">
        <f t="shared" si="25"/>
        <v>4.0600000000000004E-2</v>
      </c>
      <c r="BX8" s="12">
        <f t="shared" si="39"/>
        <v>2.751616666666667</v>
      </c>
      <c r="BY8" s="12"/>
      <c r="BZ8" s="12">
        <f t="shared" si="26"/>
        <v>0.83395317349096765</v>
      </c>
      <c r="CA8" s="12">
        <f t="shared" si="27"/>
        <v>1.2563498236824386</v>
      </c>
      <c r="CB8" s="12"/>
      <c r="CC8" s="12">
        <f t="shared" si="28"/>
        <v>24251.641267296021</v>
      </c>
      <c r="CD8" s="12">
        <f t="shared" si="29"/>
        <v>17470.460658048018</v>
      </c>
      <c r="CE8" s="12">
        <f t="shared" si="40"/>
        <v>0.58126604720661001</v>
      </c>
      <c r="CF8" s="12">
        <f t="shared" si="41"/>
        <v>0.42172986649798583</v>
      </c>
      <c r="CG8" s="11">
        <f t="shared" si="30"/>
        <v>0.68232201222111699</v>
      </c>
      <c r="CH8" s="12" t="str">
        <f t="shared" si="42"/>
        <v>yes</v>
      </c>
      <c r="CI8" s="12" t="str">
        <f t="shared" si="43"/>
        <v>yes</v>
      </c>
      <c r="CJ8" s="12" t="str">
        <f t="shared" si="31"/>
        <v>same</v>
      </c>
      <c r="CK8" s="12" t="str">
        <f t="shared" si="44"/>
        <v>same</v>
      </c>
      <c r="CL8" s="12">
        <f t="shared" si="32"/>
        <v>15.953618070862419</v>
      </c>
      <c r="CM8" s="12"/>
      <c r="CN8" s="12">
        <f t="shared" si="33"/>
        <v>61.4443370754583</v>
      </c>
      <c r="CO8" s="12">
        <f t="shared" si="34"/>
        <v>19.271350425659719</v>
      </c>
      <c r="CP8" s="12"/>
      <c r="CQ8" s="7" t="s">
        <v>7</v>
      </c>
      <c r="CR8" s="8">
        <v>8</v>
      </c>
      <c r="CS8" s="9">
        <v>281632</v>
      </c>
      <c r="CT8" s="10">
        <v>47.4</v>
      </c>
      <c r="CU8" s="10" t="s">
        <v>55</v>
      </c>
      <c r="CV8" s="9">
        <v>288420</v>
      </c>
      <c r="CW8" s="10">
        <v>48.54</v>
      </c>
      <c r="CX8" s="10">
        <v>8</v>
      </c>
      <c r="CY8" s="9">
        <v>20480</v>
      </c>
      <c r="CZ8" s="10">
        <v>3.45</v>
      </c>
      <c r="DA8" s="10" t="s">
        <v>55</v>
      </c>
      <c r="DB8" s="9">
        <v>3651</v>
      </c>
      <c r="DC8" s="10">
        <v>0.61</v>
      </c>
      <c r="DD8" s="10" t="s">
        <v>55</v>
      </c>
      <c r="DE8" s="10" t="s">
        <v>56</v>
      </c>
      <c r="DF8" s="10" t="s">
        <v>57</v>
      </c>
      <c r="DG8" s="9">
        <v>594183</v>
      </c>
      <c r="DH8">
        <f t="shared" si="45"/>
        <v>0.50595384280732281</v>
      </c>
      <c r="DJ8" s="3" t="s">
        <v>7</v>
      </c>
      <c r="DK8" s="23">
        <v>8</v>
      </c>
      <c r="DL8" s="27">
        <v>382129</v>
      </c>
      <c r="DM8" s="15">
        <v>55.32</v>
      </c>
      <c r="DN8" s="30">
        <v>8</v>
      </c>
      <c r="DO8" s="27">
        <v>278685</v>
      </c>
      <c r="DP8" s="15">
        <v>40.35</v>
      </c>
      <c r="DQ8" s="30" t="s">
        <v>75</v>
      </c>
      <c r="DR8" s="27">
        <v>21805</v>
      </c>
      <c r="DS8" s="15">
        <v>3.16</v>
      </c>
      <c r="DT8" s="30" t="s">
        <v>75</v>
      </c>
      <c r="DU8" s="27">
        <v>5683</v>
      </c>
      <c r="DV8" s="15">
        <v>0.82</v>
      </c>
      <c r="DW8" s="30" t="s">
        <v>75</v>
      </c>
      <c r="DX8" s="27">
        <v>2421</v>
      </c>
      <c r="DY8" s="15">
        <v>0.35</v>
      </c>
      <c r="DZ8" s="30" t="s">
        <v>75</v>
      </c>
      <c r="EA8" s="27">
        <v>103444</v>
      </c>
      <c r="EB8" s="15">
        <v>14.98</v>
      </c>
      <c r="EC8" s="14">
        <v>690723</v>
      </c>
      <c r="ED8" s="15" t="s">
        <v>81</v>
      </c>
      <c r="EE8">
        <f t="shared" si="46"/>
        <v>0.42172986649798583</v>
      </c>
      <c r="EF8" s="1"/>
    </row>
    <row r="9" spans="1:136" ht="17.25" customHeight="1" thickBot="1" x14ac:dyDescent="0.3">
      <c r="A9" t="s">
        <v>8</v>
      </c>
      <c r="B9">
        <v>3</v>
      </c>
      <c r="C9" s="22">
        <v>2918</v>
      </c>
      <c r="D9" s="1">
        <v>2343</v>
      </c>
      <c r="E9">
        <v>328</v>
      </c>
      <c r="F9">
        <v>9</v>
      </c>
      <c r="G9">
        <v>0</v>
      </c>
      <c r="H9">
        <v>134</v>
      </c>
      <c r="I9">
        <v>104</v>
      </c>
      <c r="K9" s="22">
        <v>2048</v>
      </c>
      <c r="L9">
        <v>503</v>
      </c>
      <c r="M9" s="1">
        <v>1345</v>
      </c>
      <c r="N9">
        <v>34</v>
      </c>
      <c r="O9">
        <v>0</v>
      </c>
      <c r="P9">
        <v>96</v>
      </c>
      <c r="Q9">
        <v>70</v>
      </c>
      <c r="S9">
        <v>35</v>
      </c>
      <c r="T9">
        <v>6</v>
      </c>
      <c r="U9">
        <v>19</v>
      </c>
      <c r="V9">
        <v>3</v>
      </c>
      <c r="W9">
        <v>0</v>
      </c>
      <c r="X9">
        <v>2</v>
      </c>
      <c r="Y9">
        <v>5</v>
      </c>
      <c r="AA9">
        <v>16</v>
      </c>
      <c r="AB9">
        <v>2</v>
      </c>
      <c r="AC9">
        <v>8</v>
      </c>
      <c r="AD9">
        <v>0</v>
      </c>
      <c r="AE9">
        <v>1</v>
      </c>
      <c r="AG9" s="21">
        <v>5028</v>
      </c>
      <c r="AH9" s="36">
        <f t="shared" si="0"/>
        <v>1</v>
      </c>
      <c r="AI9" s="21">
        <f t="shared" si="1"/>
        <v>0.58035003977724742</v>
      </c>
      <c r="AJ9">
        <f t="shared" si="2"/>
        <v>0.13185003977724741</v>
      </c>
      <c r="AK9">
        <f>'Literary Digest data 1932'!H9-CW9/100</f>
        <v>-4.7830581685544216E-2</v>
      </c>
      <c r="AL9">
        <f t="shared" si="3"/>
        <v>0.62818062146279163</v>
      </c>
      <c r="AM9">
        <f t="shared" si="4"/>
        <v>0.17968062146279162</v>
      </c>
      <c r="AO9" s="21">
        <f t="shared" si="5"/>
        <v>0.40731901352426414</v>
      </c>
      <c r="AP9">
        <f t="shared" si="6"/>
        <v>-0.13888098647573588</v>
      </c>
      <c r="AQ9">
        <f>'Literary Digest data 1932'!O9-CT9/100</f>
        <v>7.6694375119985003E-3</v>
      </c>
      <c r="AR9">
        <f t="shared" si="7"/>
        <v>0.39964957601226564</v>
      </c>
      <c r="AS9" t="str">
        <f t="shared" si="8"/>
        <v>same</v>
      </c>
      <c r="AT9" t="str">
        <f t="shared" si="9"/>
        <v>same</v>
      </c>
      <c r="AU9">
        <f t="shared" si="10"/>
        <v>0.58759565042287554</v>
      </c>
      <c r="AV9">
        <f t="shared" si="11"/>
        <v>0.58308667753847532</v>
      </c>
      <c r="AW9" s="35">
        <f>'Literary Digest data 1932'!I9-DH9</f>
        <v>-2.8791769781246535E-2</v>
      </c>
      <c r="AX9">
        <f t="shared" si="12"/>
        <v>0.61638742020412207</v>
      </c>
      <c r="AY9" t="str">
        <f t="shared" si="13"/>
        <v>same</v>
      </c>
      <c r="BB9" s="21">
        <f t="shared" si="14"/>
        <v>0.41240434957712446</v>
      </c>
      <c r="BC9">
        <f t="shared" si="35"/>
        <v>-3.8492938862901394E-2</v>
      </c>
      <c r="BD9">
        <f t="shared" si="36"/>
        <v>-0.51236174949727087</v>
      </c>
      <c r="BE9">
        <f t="shared" si="37"/>
        <v>0.92476609907439533</v>
      </c>
      <c r="BF9" t="str">
        <f t="shared" si="15"/>
        <v>RtoD</v>
      </c>
      <c r="BH9" s="2"/>
      <c r="BI9" s="13">
        <f t="shared" si="16"/>
        <v>4590</v>
      </c>
      <c r="BJ9" s="12">
        <f t="shared" si="17"/>
        <v>0.62135076252723309</v>
      </c>
      <c r="BK9" s="12">
        <f t="shared" si="18"/>
        <v>0.50549999999999995</v>
      </c>
      <c r="BL9" s="12">
        <f t="shared" si="19"/>
        <v>0.81355014025245431</v>
      </c>
      <c r="BM9" s="12"/>
      <c r="BN9" s="2"/>
      <c r="BO9" s="13">
        <f t="shared" si="20"/>
        <v>4590</v>
      </c>
      <c r="BP9" s="11">
        <f t="shared" si="21"/>
        <v>0.36862745098039218</v>
      </c>
      <c r="BQ9" s="11">
        <f t="shared" si="22"/>
        <v>0.48109999999999997</v>
      </c>
      <c r="BR9" s="12">
        <f t="shared" si="38"/>
        <v>1.3051117021276595</v>
      </c>
      <c r="BS9" s="12"/>
      <c r="BT9" s="2"/>
      <c r="BU9" s="13">
        <f t="shared" si="23"/>
        <v>4590</v>
      </c>
      <c r="BV9" s="11">
        <f t="shared" si="24"/>
        <v>1.0021786492374727E-2</v>
      </c>
      <c r="BW9" s="11">
        <f t="shared" si="25"/>
        <v>1.3399999999999999E-2</v>
      </c>
      <c r="BX9" s="12">
        <f t="shared" si="39"/>
        <v>1.3370869565217391</v>
      </c>
      <c r="BY9" s="12"/>
      <c r="BZ9" s="12">
        <f t="shared" si="26"/>
        <v>0.87391412089456111</v>
      </c>
      <c r="CA9" s="12">
        <f t="shared" si="27"/>
        <v>1.1713154544960425</v>
      </c>
      <c r="CB9" s="12"/>
      <c r="CC9" s="12">
        <f t="shared" si="28"/>
        <v>2554.2499602909738</v>
      </c>
      <c r="CD9" s="12">
        <f t="shared" si="29"/>
        <v>2404.4902818767687</v>
      </c>
      <c r="CE9" s="12">
        <f t="shared" si="40"/>
        <v>0.51510057707204449</v>
      </c>
      <c r="CF9" s="12">
        <f t="shared" si="41"/>
        <v>0.45089728844002586</v>
      </c>
      <c r="CG9" s="11">
        <f t="shared" si="30"/>
        <v>0.58759565042287554</v>
      </c>
      <c r="CH9" s="12" t="str">
        <f t="shared" si="42"/>
        <v>yes</v>
      </c>
      <c r="CI9" s="12" t="str">
        <f t="shared" si="43"/>
        <v>yes</v>
      </c>
      <c r="CJ9" s="12" t="str">
        <f t="shared" si="31"/>
        <v>same</v>
      </c>
      <c r="CK9" s="12" t="str">
        <f t="shared" si="44"/>
        <v>same</v>
      </c>
      <c r="CL9" s="12">
        <f t="shared" si="32"/>
        <v>6.4203288632018598</v>
      </c>
      <c r="CM9" s="12"/>
      <c r="CN9" s="12">
        <f t="shared" si="33"/>
        <v>53.10841723721304</v>
      </c>
      <c r="CO9" s="12">
        <f t="shared" si="34"/>
        <v>8.0186883932104536</v>
      </c>
      <c r="CP9" s="12"/>
      <c r="CQ9" s="7" t="s">
        <v>8</v>
      </c>
      <c r="CR9" s="8">
        <v>3</v>
      </c>
      <c r="CS9" s="9">
        <v>54319</v>
      </c>
      <c r="CT9" s="10">
        <v>48.11</v>
      </c>
      <c r="CU9" s="10" t="s">
        <v>55</v>
      </c>
      <c r="CV9" s="9">
        <v>57073</v>
      </c>
      <c r="CW9" s="10">
        <v>50.55</v>
      </c>
      <c r="CX9" s="10">
        <v>3</v>
      </c>
      <c r="CY9" s="9">
        <v>1376</v>
      </c>
      <c r="CZ9" s="10">
        <v>1.22</v>
      </c>
      <c r="DA9" s="10" t="s">
        <v>55</v>
      </c>
      <c r="DB9" s="10">
        <v>133</v>
      </c>
      <c r="DC9" s="10">
        <v>0.12</v>
      </c>
      <c r="DD9" s="10" t="s">
        <v>55</v>
      </c>
      <c r="DE9" s="10" t="s">
        <v>58</v>
      </c>
      <c r="DF9" s="10" t="s">
        <v>59</v>
      </c>
      <c r="DG9" s="9">
        <v>112901</v>
      </c>
      <c r="DH9">
        <f t="shared" si="45"/>
        <v>0.51236174949727087</v>
      </c>
      <c r="DJ9" s="3" t="s">
        <v>8</v>
      </c>
      <c r="DK9" s="23">
        <v>3</v>
      </c>
      <c r="DL9" s="27">
        <v>69702</v>
      </c>
      <c r="DM9" s="15">
        <v>54.62</v>
      </c>
      <c r="DN9" s="30">
        <v>3</v>
      </c>
      <c r="DO9" s="27">
        <v>57236</v>
      </c>
      <c r="DP9" s="15">
        <v>44.85</v>
      </c>
      <c r="DQ9" s="30" t="s">
        <v>75</v>
      </c>
      <c r="DR9" s="32">
        <v>442</v>
      </c>
      <c r="DS9" s="15">
        <v>0.35</v>
      </c>
      <c r="DT9" s="30" t="s">
        <v>75</v>
      </c>
      <c r="DU9" s="32">
        <v>172</v>
      </c>
      <c r="DV9" s="15">
        <v>0.13</v>
      </c>
      <c r="DW9" s="30" t="s">
        <v>75</v>
      </c>
      <c r="DX9" s="32">
        <v>51</v>
      </c>
      <c r="DY9" s="15">
        <v>0.04</v>
      </c>
      <c r="DZ9" s="30" t="s">
        <v>75</v>
      </c>
      <c r="EA9" s="27">
        <v>12466</v>
      </c>
      <c r="EB9" s="15">
        <v>9.77</v>
      </c>
      <c r="EC9" s="14">
        <v>127603</v>
      </c>
      <c r="ED9" s="15" t="s">
        <v>82</v>
      </c>
      <c r="EE9">
        <f t="shared" si="46"/>
        <v>0.45089728844002586</v>
      </c>
      <c r="EF9" s="1"/>
    </row>
    <row r="10" spans="1:136" ht="17.25" customHeight="1" thickBot="1" x14ac:dyDescent="0.3">
      <c r="A10" t="s">
        <v>9</v>
      </c>
      <c r="B10">
        <v>7</v>
      </c>
      <c r="C10" s="22">
        <v>6087</v>
      </c>
      <c r="D10" s="1">
        <v>3121</v>
      </c>
      <c r="E10" s="1">
        <v>2051</v>
      </c>
      <c r="F10">
        <v>13</v>
      </c>
      <c r="G10">
        <v>5</v>
      </c>
      <c r="H10">
        <v>594</v>
      </c>
      <c r="I10">
        <v>303</v>
      </c>
      <c r="K10" s="22">
        <v>8620</v>
      </c>
      <c r="L10">
        <v>635</v>
      </c>
      <c r="M10" s="1">
        <v>6924</v>
      </c>
      <c r="N10">
        <v>41</v>
      </c>
      <c r="O10">
        <v>0</v>
      </c>
      <c r="P10">
        <v>614</v>
      </c>
      <c r="Q10">
        <v>406</v>
      </c>
      <c r="S10">
        <v>195</v>
      </c>
      <c r="T10">
        <v>37</v>
      </c>
      <c r="U10">
        <v>116</v>
      </c>
      <c r="V10">
        <v>6</v>
      </c>
      <c r="W10">
        <v>2</v>
      </c>
      <c r="X10">
        <v>12</v>
      </c>
      <c r="Y10">
        <v>22</v>
      </c>
      <c r="AA10">
        <v>58</v>
      </c>
      <c r="AB10">
        <v>22</v>
      </c>
      <c r="AC10">
        <v>31</v>
      </c>
      <c r="AD10">
        <v>6</v>
      </c>
      <c r="AE10">
        <v>2</v>
      </c>
      <c r="AG10" s="21">
        <v>15021</v>
      </c>
      <c r="AH10" s="36">
        <f t="shared" si="0"/>
        <v>0</v>
      </c>
      <c r="AI10" s="21">
        <f t="shared" si="1"/>
        <v>0.40523267425604154</v>
      </c>
      <c r="AJ10">
        <f t="shared" si="2"/>
        <v>0.16623267425604155</v>
      </c>
      <c r="AK10">
        <f>'Literary Digest data 1932'!H10-CW10/100</f>
        <v>2.0014837640629057E-2</v>
      </c>
      <c r="AL10">
        <f t="shared" si="3"/>
        <v>0.38521783661541248</v>
      </c>
      <c r="AM10">
        <f t="shared" si="4"/>
        <v>0.14621783661541249</v>
      </c>
      <c r="AO10" s="21">
        <f t="shared" si="5"/>
        <v>0.57386325810531924</v>
      </c>
      <c r="AP10">
        <f t="shared" si="6"/>
        <v>-0.18713674189468066</v>
      </c>
      <c r="AQ10">
        <f>'Literary Digest data 1932'!O10-CT10/100</f>
        <v>-6.0559120904677521E-2</v>
      </c>
      <c r="AR10">
        <f t="shared" si="7"/>
        <v>0.63442237900999676</v>
      </c>
      <c r="AS10" t="str">
        <f t="shared" si="8"/>
        <v>same</v>
      </c>
      <c r="AT10" t="str">
        <f t="shared" si="9"/>
        <v>same</v>
      </c>
      <c r="AU10">
        <f t="shared" si="10"/>
        <v>0.41388454477459713</v>
      </c>
      <c r="AV10">
        <f t="shared" si="11"/>
        <v>0.41149430757758459</v>
      </c>
      <c r="AW10" s="35">
        <f>'Literary Digest data 1932'!I10-DH10</f>
        <v>3.1575086048331924E-2</v>
      </c>
      <c r="AX10">
        <f t="shared" si="12"/>
        <v>0.38230945872626521</v>
      </c>
      <c r="AY10" t="str">
        <f t="shared" si="13"/>
        <v>same</v>
      </c>
      <c r="BB10" s="21">
        <f t="shared" si="14"/>
        <v>0.58611545522540287</v>
      </c>
      <c r="BC10">
        <f t="shared" si="35"/>
        <v>0.34709173552415196</v>
      </c>
      <c r="BD10">
        <f t="shared" si="36"/>
        <v>-0.25109174268632228</v>
      </c>
      <c r="BE10">
        <f t="shared" si="37"/>
        <v>0.83720719791172515</v>
      </c>
      <c r="BF10" t="str">
        <f t="shared" si="15"/>
        <v>same</v>
      </c>
      <c r="BH10" s="2"/>
      <c r="BI10" s="13">
        <f t="shared" si="16"/>
        <v>12951</v>
      </c>
      <c r="BJ10" s="12">
        <f t="shared" si="17"/>
        <v>0.29287313720948188</v>
      </c>
      <c r="BK10" s="12">
        <f t="shared" si="18"/>
        <v>0.25040000000000001</v>
      </c>
      <c r="BL10" s="12">
        <f t="shared" si="19"/>
        <v>0.85497769575533888</v>
      </c>
      <c r="BM10" s="12"/>
      <c r="BN10" s="2"/>
      <c r="BO10" s="13">
        <f t="shared" si="20"/>
        <v>12951</v>
      </c>
      <c r="BP10" s="11">
        <f t="shared" si="21"/>
        <v>0.70195351710292642</v>
      </c>
      <c r="BQ10" s="11">
        <f t="shared" si="22"/>
        <v>0.74680000000000002</v>
      </c>
      <c r="BR10" s="12">
        <f t="shared" si="38"/>
        <v>1.0638881091189087</v>
      </c>
      <c r="BS10" s="12"/>
      <c r="BT10" s="2"/>
      <c r="BU10" s="13">
        <f t="shared" si="23"/>
        <v>12951</v>
      </c>
      <c r="BV10" s="11">
        <f t="shared" si="24"/>
        <v>5.1733456875916921E-3</v>
      </c>
      <c r="BW10" s="11">
        <f t="shared" si="25"/>
        <v>2.8000000000000004E-3</v>
      </c>
      <c r="BX10" s="12">
        <f t="shared" si="39"/>
        <v>0.54123582089552247</v>
      </c>
      <c r="BY10" s="12"/>
      <c r="BZ10" s="12">
        <f t="shared" si="26"/>
        <v>0.9378228732125472</v>
      </c>
      <c r="CA10" s="12">
        <f t="shared" si="27"/>
        <v>1.0463384183548041</v>
      </c>
      <c r="CB10" s="12"/>
      <c r="CC10" s="12">
        <f t="shared" si="28"/>
        <v>5701.3892623030679</v>
      </c>
      <c r="CD10" s="12">
        <f t="shared" si="29"/>
        <v>8998.7279597225806</v>
      </c>
      <c r="CE10" s="12">
        <f t="shared" si="40"/>
        <v>0.38784651688086519</v>
      </c>
      <c r="CF10" s="12">
        <f t="shared" si="41"/>
        <v>0.23902371970125089</v>
      </c>
      <c r="CG10" s="11">
        <f t="shared" si="30"/>
        <v>0.41388454477459713</v>
      </c>
      <c r="CH10" s="12" t="str">
        <f t="shared" si="42"/>
        <v>no</v>
      </c>
      <c r="CI10" s="12" t="str">
        <f t="shared" si="43"/>
        <v>no</v>
      </c>
      <c r="CJ10" s="12" t="str">
        <f t="shared" si="31"/>
        <v>same</v>
      </c>
      <c r="CK10" s="12" t="str">
        <f t="shared" si="44"/>
        <v>same</v>
      </c>
      <c r="CL10" s="12">
        <f t="shared" si="32"/>
        <v>14.882279717961431</v>
      </c>
      <c r="CM10" s="12"/>
      <c r="CN10" s="12">
        <f t="shared" si="33"/>
        <v>37.821839940164544</v>
      </c>
      <c r="CO10" s="12">
        <f t="shared" si="34"/>
        <v>13.919467970039456</v>
      </c>
      <c r="CP10" s="12"/>
      <c r="CQ10" s="3" t="s">
        <v>9</v>
      </c>
      <c r="CR10" s="4">
        <v>7</v>
      </c>
      <c r="CS10" s="5">
        <v>206307</v>
      </c>
      <c r="CT10" s="6">
        <v>74.680000000000007</v>
      </c>
      <c r="CU10" s="6">
        <v>7</v>
      </c>
      <c r="CV10" s="5">
        <v>69170</v>
      </c>
      <c r="CW10" s="6">
        <v>25.04</v>
      </c>
      <c r="CX10" s="6" t="s">
        <v>55</v>
      </c>
      <c r="CY10" s="6">
        <v>775</v>
      </c>
      <c r="CZ10" s="6">
        <v>0.28000000000000003</v>
      </c>
      <c r="DA10" s="6" t="s">
        <v>55</v>
      </c>
      <c r="DB10" s="6" t="s">
        <v>55</v>
      </c>
      <c r="DC10" s="6">
        <v>0</v>
      </c>
      <c r="DD10" s="6" t="s">
        <v>55</v>
      </c>
      <c r="DE10" s="5">
        <v>137137</v>
      </c>
      <c r="DF10" s="6">
        <v>49.64</v>
      </c>
      <c r="DG10" s="5">
        <v>276252</v>
      </c>
      <c r="DH10">
        <f t="shared" si="45"/>
        <v>0.25109174268632228</v>
      </c>
      <c r="DJ10" s="3" t="s">
        <v>9</v>
      </c>
      <c r="DK10" s="23">
        <v>7</v>
      </c>
      <c r="DL10" s="27">
        <v>249117</v>
      </c>
      <c r="DM10" s="15">
        <v>76.099999999999994</v>
      </c>
      <c r="DN10" s="30">
        <v>7</v>
      </c>
      <c r="DO10" s="27">
        <v>78248</v>
      </c>
      <c r="DP10" s="15">
        <v>23.9</v>
      </c>
      <c r="DQ10" s="30" t="s">
        <v>75</v>
      </c>
      <c r="DR10" s="32" t="s">
        <v>75</v>
      </c>
      <c r="DS10" s="15" t="s">
        <v>75</v>
      </c>
      <c r="DT10" s="30" t="s">
        <v>75</v>
      </c>
      <c r="DU10" s="32" t="s">
        <v>75</v>
      </c>
      <c r="DV10" s="15" t="s">
        <v>75</v>
      </c>
      <c r="DW10" s="30" t="s">
        <v>75</v>
      </c>
      <c r="DX10" s="32" t="s">
        <v>75</v>
      </c>
      <c r="DY10" s="15" t="s">
        <v>75</v>
      </c>
      <c r="DZ10" s="30" t="s">
        <v>75</v>
      </c>
      <c r="EA10" s="27">
        <v>170869</v>
      </c>
      <c r="EB10" s="15">
        <v>52.2</v>
      </c>
      <c r="EC10" s="14">
        <v>327365</v>
      </c>
      <c r="ED10" s="15" t="s">
        <v>83</v>
      </c>
      <c r="EE10">
        <f t="shared" si="46"/>
        <v>0.23902371970125089</v>
      </c>
      <c r="EF10" s="1"/>
    </row>
    <row r="11" spans="1:136" ht="17.25" customHeight="1" thickBot="1" x14ac:dyDescent="0.3">
      <c r="A11" t="s">
        <v>10</v>
      </c>
      <c r="B11">
        <v>12</v>
      </c>
      <c r="C11" s="22">
        <v>3948</v>
      </c>
      <c r="D11" s="1">
        <v>1239</v>
      </c>
      <c r="E11" s="1">
        <v>1817</v>
      </c>
      <c r="F11">
        <v>5</v>
      </c>
      <c r="G11">
        <v>11</v>
      </c>
      <c r="H11">
        <v>708</v>
      </c>
      <c r="I11">
        <v>168</v>
      </c>
      <c r="K11" s="22">
        <v>12915</v>
      </c>
      <c r="L11">
        <v>379</v>
      </c>
      <c r="M11" s="1">
        <v>10377</v>
      </c>
      <c r="N11">
        <v>42</v>
      </c>
      <c r="O11">
        <v>9</v>
      </c>
      <c r="P11" s="1">
        <v>1569</v>
      </c>
      <c r="Q11">
        <v>539</v>
      </c>
      <c r="S11">
        <v>35</v>
      </c>
      <c r="T11">
        <v>3</v>
      </c>
      <c r="U11">
        <v>23</v>
      </c>
      <c r="V11">
        <v>1</v>
      </c>
      <c r="W11">
        <v>0</v>
      </c>
      <c r="X11">
        <v>6</v>
      </c>
      <c r="Y11">
        <v>2</v>
      </c>
      <c r="AA11">
        <v>45</v>
      </c>
      <c r="AB11">
        <v>12</v>
      </c>
      <c r="AC11">
        <v>27</v>
      </c>
      <c r="AD11">
        <v>0</v>
      </c>
      <c r="AE11">
        <v>17</v>
      </c>
      <c r="AG11" s="21">
        <v>16999</v>
      </c>
      <c r="AH11" s="36">
        <f t="shared" si="0"/>
        <v>0</v>
      </c>
      <c r="AI11" s="21">
        <f t="shared" si="1"/>
        <v>0.23224895582093064</v>
      </c>
      <c r="AJ11">
        <f t="shared" si="2"/>
        <v>0.10624895582093064</v>
      </c>
      <c r="AK11">
        <f>'Literary Digest data 1932'!H11-CW11/100</f>
        <v>5.0762603878116347E-2</v>
      </c>
      <c r="AL11">
        <f t="shared" si="3"/>
        <v>0.18148635194281429</v>
      </c>
      <c r="AM11">
        <f t="shared" si="4"/>
        <v>5.5486351942814288E-2</v>
      </c>
      <c r="AO11" s="21">
        <f t="shared" si="5"/>
        <v>0.75975057356315079</v>
      </c>
      <c r="AP11">
        <f t="shared" si="6"/>
        <v>-0.11124942643684921</v>
      </c>
      <c r="AQ11">
        <f>'Literary Digest data 1932'!O11-CT11/100</f>
        <v>-6.768868527594285E-2</v>
      </c>
      <c r="AR11">
        <f t="shared" si="7"/>
        <v>0.82743925883909364</v>
      </c>
      <c r="AS11" t="str">
        <f t="shared" si="8"/>
        <v>same</v>
      </c>
      <c r="AT11" t="str">
        <f t="shared" si="9"/>
        <v>same</v>
      </c>
      <c r="AU11">
        <f t="shared" si="10"/>
        <v>0.23412204234122042</v>
      </c>
      <c r="AV11">
        <f t="shared" si="11"/>
        <v>0.23285822976125284</v>
      </c>
      <c r="AW11" s="35">
        <f>'Literary Digest data 1932'!I11-DH11</f>
        <v>5.3310596352513284E-2</v>
      </c>
      <c r="AX11">
        <f t="shared" si="12"/>
        <v>0.18081144598870713</v>
      </c>
      <c r="AY11" t="str">
        <f t="shared" si="13"/>
        <v>same</v>
      </c>
      <c r="BB11" s="21">
        <f t="shared" si="14"/>
        <v>0.76587795765877953</v>
      </c>
      <c r="BC11">
        <f t="shared" si="35"/>
        <v>0.63949669966202272</v>
      </c>
      <c r="BD11">
        <f t="shared" si="36"/>
        <v>-7.8206637504380255E-2</v>
      </c>
      <c r="BE11">
        <f t="shared" si="37"/>
        <v>0.84408459516315981</v>
      </c>
      <c r="BF11" t="str">
        <f t="shared" si="15"/>
        <v>same</v>
      </c>
      <c r="BH11" s="2"/>
      <c r="BI11" s="13">
        <f t="shared" si="16"/>
        <v>13906</v>
      </c>
      <c r="BJ11" s="12">
        <f t="shared" si="17"/>
        <v>0.11656838774629656</v>
      </c>
      <c r="BK11" s="12">
        <f t="shared" si="18"/>
        <v>7.7699999999999991E-2</v>
      </c>
      <c r="BL11" s="12">
        <f t="shared" si="19"/>
        <v>0.66656150524367663</v>
      </c>
      <c r="BM11" s="12"/>
      <c r="BN11" s="2"/>
      <c r="BO11" s="13">
        <f t="shared" si="20"/>
        <v>13906</v>
      </c>
      <c r="BP11" s="11">
        <f t="shared" si="21"/>
        <v>0.87854163670358121</v>
      </c>
      <c r="BQ11" s="11">
        <f t="shared" si="22"/>
        <v>0.91599999999999993</v>
      </c>
      <c r="BR11" s="12">
        <f t="shared" si="38"/>
        <v>1.0426369812556273</v>
      </c>
      <c r="BS11" s="12"/>
      <c r="BT11" s="2"/>
      <c r="BU11" s="13">
        <f t="shared" si="23"/>
        <v>13906</v>
      </c>
      <c r="BV11" s="11">
        <f t="shared" si="24"/>
        <v>4.8899755501222494E-3</v>
      </c>
      <c r="BW11" s="11">
        <f t="shared" si="25"/>
        <v>6.3E-3</v>
      </c>
      <c r="BX11" s="12">
        <f t="shared" si="39"/>
        <v>1.2883500000000001</v>
      </c>
      <c r="BY11" s="12"/>
      <c r="BZ11" s="12">
        <f t="shared" si="26"/>
        <v>0.89016397249292867</v>
      </c>
      <c r="CA11" s="12">
        <f t="shared" si="27"/>
        <v>1.0293855303994979</v>
      </c>
      <c r="CB11" s="12"/>
      <c r="CC11" s="12">
        <f t="shared" si="28"/>
        <v>3520.7383398421957</v>
      </c>
      <c r="CD11" s="12">
        <f t="shared" si="29"/>
        <v>13307.721313059141</v>
      </c>
      <c r="CE11" s="12">
        <f t="shared" si="40"/>
        <v>0.20921334527698127</v>
      </c>
      <c r="CF11" s="12">
        <f t="shared" si="41"/>
        <v>0.12638125799675681</v>
      </c>
      <c r="CG11" s="11">
        <f t="shared" si="30"/>
        <v>0.23412204234122042</v>
      </c>
      <c r="CH11" s="12" t="str">
        <f t="shared" si="42"/>
        <v>no</v>
      </c>
      <c r="CI11" s="12" t="str">
        <f t="shared" si="43"/>
        <v>no</v>
      </c>
      <c r="CJ11" s="12" t="str">
        <f t="shared" si="31"/>
        <v>same</v>
      </c>
      <c r="CK11" s="12" t="str">
        <f t="shared" si="44"/>
        <v>same</v>
      </c>
      <c r="CL11" s="12">
        <f t="shared" si="32"/>
        <v>8.2832087280224442</v>
      </c>
      <c r="CM11" s="12"/>
      <c r="CN11" s="12">
        <f t="shared" si="33"/>
        <v>22.002739726027396</v>
      </c>
      <c r="CO11" s="12">
        <f t="shared" si="34"/>
        <v>9.3646139263517156</v>
      </c>
      <c r="CP11" s="12"/>
      <c r="CQ11" s="3" t="s">
        <v>10</v>
      </c>
      <c r="CR11" s="4">
        <v>12</v>
      </c>
      <c r="CS11" s="5">
        <v>234118</v>
      </c>
      <c r="CT11" s="6">
        <v>91.6</v>
      </c>
      <c r="CU11" s="6">
        <v>12</v>
      </c>
      <c r="CV11" s="5">
        <v>19863</v>
      </c>
      <c r="CW11" s="6">
        <v>7.77</v>
      </c>
      <c r="CX11" s="6" t="s">
        <v>55</v>
      </c>
      <c r="CY11" s="6">
        <v>461</v>
      </c>
      <c r="CZ11" s="6">
        <v>0.18</v>
      </c>
      <c r="DA11" s="6" t="s">
        <v>55</v>
      </c>
      <c r="DB11" s="5">
        <v>1148</v>
      </c>
      <c r="DC11" s="6">
        <v>0.45</v>
      </c>
      <c r="DD11" s="6" t="s">
        <v>55</v>
      </c>
      <c r="DE11" s="5">
        <v>214255</v>
      </c>
      <c r="DF11" s="6">
        <v>83.83</v>
      </c>
      <c r="DG11" s="5">
        <v>255590</v>
      </c>
      <c r="DH11">
        <f t="shared" si="45"/>
        <v>7.8206637504380255E-2</v>
      </c>
      <c r="DJ11" s="3" t="s">
        <v>10</v>
      </c>
      <c r="DK11" s="23">
        <v>12</v>
      </c>
      <c r="DL11" s="27">
        <v>255364</v>
      </c>
      <c r="DM11" s="15">
        <v>87.1</v>
      </c>
      <c r="DN11" s="30">
        <v>12</v>
      </c>
      <c r="DO11" s="27">
        <v>36942</v>
      </c>
      <c r="DP11" s="15">
        <v>12.6</v>
      </c>
      <c r="DQ11" s="30" t="s">
        <v>75</v>
      </c>
      <c r="DR11" s="32">
        <v>141</v>
      </c>
      <c r="DS11" s="15">
        <v>0.05</v>
      </c>
      <c r="DT11" s="30" t="s">
        <v>75</v>
      </c>
      <c r="DU11" s="32">
        <v>68</v>
      </c>
      <c r="DV11" s="15">
        <v>0.02</v>
      </c>
      <c r="DW11" s="30" t="s">
        <v>75</v>
      </c>
      <c r="DX11" s="32">
        <v>660</v>
      </c>
      <c r="DY11" s="15">
        <v>0.23</v>
      </c>
      <c r="DZ11" s="30" t="s">
        <v>75</v>
      </c>
      <c r="EA11" s="27">
        <v>218422</v>
      </c>
      <c r="EB11" s="15">
        <v>74.5</v>
      </c>
      <c r="EC11" s="14">
        <v>293175</v>
      </c>
      <c r="ED11" s="15" t="s">
        <v>84</v>
      </c>
      <c r="EE11">
        <f t="shared" si="46"/>
        <v>0.12638125799675681</v>
      </c>
      <c r="EF11" s="1"/>
    </row>
    <row r="12" spans="1:136" ht="17.25" customHeight="1" thickBot="1" x14ac:dyDescent="0.3">
      <c r="A12" t="s">
        <v>11</v>
      </c>
      <c r="B12">
        <v>4</v>
      </c>
      <c r="C12" s="22">
        <v>3653</v>
      </c>
      <c r="D12" s="1">
        <v>2672</v>
      </c>
      <c r="E12">
        <v>698</v>
      </c>
      <c r="F12">
        <v>9</v>
      </c>
      <c r="G12">
        <v>8</v>
      </c>
      <c r="H12">
        <v>103</v>
      </c>
      <c r="I12">
        <v>163</v>
      </c>
      <c r="K12" s="22">
        <v>2611</v>
      </c>
      <c r="L12">
        <v>398</v>
      </c>
      <c r="M12" s="1">
        <v>1989</v>
      </c>
      <c r="N12">
        <v>30</v>
      </c>
      <c r="O12">
        <v>8</v>
      </c>
      <c r="P12">
        <v>89</v>
      </c>
      <c r="Q12">
        <v>97</v>
      </c>
      <c r="S12">
        <v>224</v>
      </c>
      <c r="T12">
        <v>69</v>
      </c>
      <c r="U12">
        <v>109</v>
      </c>
      <c r="V12">
        <v>8</v>
      </c>
      <c r="W12">
        <v>11</v>
      </c>
      <c r="X12">
        <v>9</v>
      </c>
      <c r="Y12">
        <v>18</v>
      </c>
      <c r="AA12">
        <v>34</v>
      </c>
      <c r="AB12">
        <v>3</v>
      </c>
      <c r="AC12">
        <v>17</v>
      </c>
      <c r="AD12">
        <v>1</v>
      </c>
      <c r="AE12">
        <v>3</v>
      </c>
      <c r="AG12" s="21">
        <v>6546</v>
      </c>
      <c r="AH12" s="36">
        <f t="shared" si="0"/>
        <v>1</v>
      </c>
      <c r="AI12" s="21">
        <f t="shared" si="1"/>
        <v>0.55805071799572259</v>
      </c>
      <c r="AJ12">
        <f t="shared" si="2"/>
        <v>0.22615071799572262</v>
      </c>
      <c r="AK12">
        <f>'Literary Digest data 1932'!H12-CW12/100</f>
        <v>-2.1325853336269573E-2</v>
      </c>
      <c r="AL12">
        <f t="shared" si="3"/>
        <v>0.57937657133199216</v>
      </c>
      <c r="AM12">
        <f t="shared" si="4"/>
        <v>0.24747657133199219</v>
      </c>
      <c r="AO12" s="21">
        <f t="shared" si="5"/>
        <v>0.39886953864955699</v>
      </c>
      <c r="AP12">
        <f t="shared" si="6"/>
        <v>-0.23073046135044306</v>
      </c>
      <c r="AQ12">
        <f>'Literary Digest data 1932'!O12-CT12/100</f>
        <v>-1.8553314247963026E-2</v>
      </c>
      <c r="AR12">
        <f t="shared" si="7"/>
        <v>0.41742285289752001</v>
      </c>
      <c r="AS12" t="str">
        <f t="shared" si="8"/>
        <v>same</v>
      </c>
      <c r="AT12" t="str">
        <f t="shared" si="9"/>
        <v>same</v>
      </c>
      <c r="AU12">
        <f t="shared" si="10"/>
        <v>0.58317369093231164</v>
      </c>
      <c r="AV12">
        <f t="shared" si="11"/>
        <v>0.57972176089203842</v>
      </c>
      <c r="AW12" s="35">
        <f>'Literary Digest data 1932'!I12-DH12</f>
        <v>-5.9794138922014128E-3</v>
      </c>
      <c r="AX12">
        <f t="shared" si="12"/>
        <v>0.58915310482451311</v>
      </c>
      <c r="AY12" t="str">
        <f t="shared" si="13"/>
        <v>same</v>
      </c>
      <c r="BB12" s="21">
        <f t="shared" si="14"/>
        <v>0.41682630906768836</v>
      </c>
      <c r="BC12">
        <f t="shared" si="35"/>
        <v>7.163330504036719E-2</v>
      </c>
      <c r="BD12">
        <f t="shared" si="36"/>
        <v>-0.39479590482929416</v>
      </c>
      <c r="BE12">
        <f t="shared" si="37"/>
        <v>0.81162221389698253</v>
      </c>
      <c r="BF12" t="str">
        <f t="shared" si="15"/>
        <v>RtoD</v>
      </c>
      <c r="BH12" s="2"/>
      <c r="BI12" s="13">
        <f t="shared" si="16"/>
        <v>6009</v>
      </c>
      <c r="BJ12" s="12">
        <f t="shared" si="17"/>
        <v>0.52238309202862376</v>
      </c>
      <c r="BK12" s="12">
        <f t="shared" si="18"/>
        <v>0.38270000000000004</v>
      </c>
      <c r="BL12" s="12">
        <f t="shared" si="19"/>
        <v>0.7326041095890411</v>
      </c>
      <c r="BM12" s="12"/>
      <c r="BN12" s="2"/>
      <c r="BO12" s="13">
        <f t="shared" si="20"/>
        <v>6009</v>
      </c>
      <c r="BP12" s="11">
        <f t="shared" si="21"/>
        <v>0.46530204692960558</v>
      </c>
      <c r="BQ12" s="11">
        <f t="shared" si="22"/>
        <v>0.58660000000000001</v>
      </c>
      <c r="BR12" s="12">
        <f t="shared" si="38"/>
        <v>1.2606864806866953</v>
      </c>
      <c r="BS12" s="12"/>
      <c r="BT12" s="2"/>
      <c r="BU12" s="13">
        <f t="shared" si="23"/>
        <v>6009</v>
      </c>
      <c r="BV12" s="11">
        <f t="shared" si="24"/>
        <v>1.2314861041770677E-2</v>
      </c>
      <c r="BW12" s="11">
        <f t="shared" si="25"/>
        <v>3.0700000000000002E-2</v>
      </c>
      <c r="BX12" s="12">
        <f t="shared" si="39"/>
        <v>2.4929229729729729</v>
      </c>
      <c r="BY12" s="12"/>
      <c r="BZ12" s="12">
        <f t="shared" si="26"/>
        <v>0.84198140781638919</v>
      </c>
      <c r="CA12" s="12">
        <f t="shared" si="27"/>
        <v>1.1726358800596042</v>
      </c>
      <c r="CB12" s="12"/>
      <c r="CC12" s="12">
        <f t="shared" si="28"/>
        <v>3103.8240893609318</v>
      </c>
      <c r="CD12" s="12">
        <f t="shared" si="29"/>
        <v>3111.9231923663347</v>
      </c>
      <c r="CE12" s="12">
        <f t="shared" si="40"/>
        <v>0.49934850126313757</v>
      </c>
      <c r="CF12" s="12">
        <f t="shared" si="41"/>
        <v>0.34519300402732117</v>
      </c>
      <c r="CG12" s="11">
        <f t="shared" si="30"/>
        <v>0.58317369093231164</v>
      </c>
      <c r="CH12" s="12" t="str">
        <f t="shared" si="42"/>
        <v>yes</v>
      </c>
      <c r="CI12" s="12" t="str">
        <f t="shared" si="43"/>
        <v>no</v>
      </c>
      <c r="CJ12" s="12" t="str">
        <f t="shared" si="31"/>
        <v>change</v>
      </c>
      <c r="CK12" s="12" t="str">
        <f t="shared" si="44"/>
        <v>RtoD</v>
      </c>
      <c r="CL12" s="12">
        <f t="shared" si="32"/>
        <v>15.415549723581641</v>
      </c>
      <c r="CM12" s="12"/>
      <c r="CN12" s="12">
        <f t="shared" si="33"/>
        <v>52.719284802043425</v>
      </c>
      <c r="CO12" s="12">
        <f t="shared" si="34"/>
        <v>18.199984399311312</v>
      </c>
      <c r="CP12" s="12"/>
      <c r="CQ12" s="3" t="s">
        <v>11</v>
      </c>
      <c r="CR12" s="4">
        <v>4</v>
      </c>
      <c r="CS12" s="5">
        <v>109479</v>
      </c>
      <c r="CT12" s="6">
        <v>58.66</v>
      </c>
      <c r="CU12" s="6">
        <v>4</v>
      </c>
      <c r="CV12" s="5">
        <v>71417</v>
      </c>
      <c r="CW12" s="6">
        <v>38.270000000000003</v>
      </c>
      <c r="CX12" s="6" t="s">
        <v>55</v>
      </c>
      <c r="CY12" s="6">
        <v>526</v>
      </c>
      <c r="CZ12" s="6">
        <v>0.28000000000000003</v>
      </c>
      <c r="DA12" s="6" t="s">
        <v>55</v>
      </c>
      <c r="DB12" s="5">
        <v>5203</v>
      </c>
      <c r="DC12" s="6">
        <v>2.79</v>
      </c>
      <c r="DD12" s="6" t="s">
        <v>55</v>
      </c>
      <c r="DE12" s="5">
        <v>38062</v>
      </c>
      <c r="DF12" s="6">
        <v>20.39</v>
      </c>
      <c r="DG12" s="5">
        <v>186625</v>
      </c>
      <c r="DH12">
        <f t="shared" si="45"/>
        <v>0.39479590482929416</v>
      </c>
      <c r="DJ12" s="3" t="s">
        <v>11</v>
      </c>
      <c r="DK12" s="23">
        <v>4</v>
      </c>
      <c r="DL12" s="27">
        <v>125683</v>
      </c>
      <c r="DM12" s="15">
        <v>62.96</v>
      </c>
      <c r="DN12" s="30">
        <v>4</v>
      </c>
      <c r="DO12" s="27">
        <v>66256</v>
      </c>
      <c r="DP12" s="15">
        <v>33.19</v>
      </c>
      <c r="DQ12" s="30" t="s">
        <v>75</v>
      </c>
      <c r="DR12" s="27">
        <v>7678</v>
      </c>
      <c r="DS12" s="15">
        <v>3.85</v>
      </c>
      <c r="DT12" s="30" t="s">
        <v>75</v>
      </c>
      <c r="DU12" s="32" t="s">
        <v>75</v>
      </c>
      <c r="DV12" s="15" t="s">
        <v>75</v>
      </c>
      <c r="DW12" s="30" t="s">
        <v>75</v>
      </c>
      <c r="DX12" s="32" t="s">
        <v>75</v>
      </c>
      <c r="DY12" s="15" t="s">
        <v>75</v>
      </c>
      <c r="DZ12" s="30" t="s">
        <v>75</v>
      </c>
      <c r="EA12" s="27">
        <v>59427</v>
      </c>
      <c r="EB12" s="15">
        <v>29.77</v>
      </c>
      <c r="EC12" s="14">
        <v>199617</v>
      </c>
      <c r="ED12" s="15" t="s">
        <v>85</v>
      </c>
      <c r="EE12">
        <f t="shared" si="46"/>
        <v>0.34519300402732117</v>
      </c>
      <c r="EF12" s="1"/>
    </row>
    <row r="13" spans="1:136" ht="17.25" customHeight="1" thickBot="1" x14ac:dyDescent="0.3">
      <c r="A13" t="s">
        <v>12</v>
      </c>
      <c r="B13">
        <v>29</v>
      </c>
      <c r="C13" s="22">
        <v>123297</v>
      </c>
      <c r="D13" s="1">
        <v>85112</v>
      </c>
      <c r="E13" s="1">
        <v>25885</v>
      </c>
      <c r="F13">
        <v>573</v>
      </c>
      <c r="G13">
        <v>69</v>
      </c>
      <c r="H13">
        <v>6506</v>
      </c>
      <c r="I13" s="1">
        <v>5152</v>
      </c>
      <c r="K13" s="22">
        <v>79035</v>
      </c>
      <c r="L13" s="1">
        <v>14793</v>
      </c>
      <c r="M13" s="1">
        <v>54612</v>
      </c>
      <c r="N13" s="1">
        <v>1542</v>
      </c>
      <c r="O13">
        <v>57</v>
      </c>
      <c r="P13" s="1">
        <v>4790</v>
      </c>
      <c r="Q13" s="1">
        <v>3241</v>
      </c>
      <c r="S13" s="1">
        <v>6415</v>
      </c>
      <c r="T13" s="1">
        <v>1172</v>
      </c>
      <c r="U13" s="1">
        <v>4219</v>
      </c>
      <c r="V13">
        <v>169</v>
      </c>
      <c r="W13">
        <v>17</v>
      </c>
      <c r="X13">
        <v>304</v>
      </c>
      <c r="Y13">
        <v>534</v>
      </c>
      <c r="AA13">
        <v>807</v>
      </c>
      <c r="AB13">
        <v>891</v>
      </c>
      <c r="AC13">
        <v>199</v>
      </c>
      <c r="AD13">
        <v>52</v>
      </c>
      <c r="AE13">
        <v>38</v>
      </c>
      <c r="AG13" s="21">
        <v>210734</v>
      </c>
      <c r="AH13" s="36">
        <f t="shared" si="0"/>
        <v>1</v>
      </c>
      <c r="AI13" s="21">
        <f t="shared" si="1"/>
        <v>0.58508356506306525</v>
      </c>
      <c r="AJ13">
        <f t="shared" si="2"/>
        <v>0.18818356506306527</v>
      </c>
      <c r="AK13">
        <f>'Literary Digest data 1932'!H13-CW13/100</f>
        <v>-2.7846868626675347E-2</v>
      </c>
      <c r="AL13">
        <f t="shared" si="3"/>
        <v>0.61293043368974054</v>
      </c>
      <c r="AM13">
        <f t="shared" si="4"/>
        <v>0.21603043368974056</v>
      </c>
      <c r="AO13" s="21">
        <f t="shared" si="5"/>
        <v>0.37504626685774484</v>
      </c>
      <c r="AP13">
        <f t="shared" si="6"/>
        <v>-0.20195373314225523</v>
      </c>
      <c r="AQ13">
        <f>'Literary Digest data 1932'!O13-CT13/100</f>
        <v>-8.168981141380538E-3</v>
      </c>
      <c r="AR13">
        <f t="shared" si="7"/>
        <v>0.38321524799912537</v>
      </c>
      <c r="AS13" t="str">
        <f t="shared" si="8"/>
        <v>same</v>
      </c>
      <c r="AT13" t="str">
        <f t="shared" si="9"/>
        <v>same</v>
      </c>
      <c r="AU13">
        <f t="shared" si="10"/>
        <v>0.60937963347369672</v>
      </c>
      <c r="AV13">
        <f t="shared" si="11"/>
        <v>0.60530428116072155</v>
      </c>
      <c r="AW13" s="35">
        <f>'Literary Digest data 1932'!I13-DH13</f>
        <v>-1.3108051804734067E-2</v>
      </c>
      <c r="AX13">
        <f t="shared" si="12"/>
        <v>0.62248768527843079</v>
      </c>
      <c r="AY13" t="str">
        <f t="shared" si="13"/>
        <v>same</v>
      </c>
      <c r="BB13" s="21">
        <f t="shared" si="14"/>
        <v>0.39062036652630333</v>
      </c>
      <c r="BC13">
        <f t="shared" si="35"/>
        <v>-1.6914864771213234E-2</v>
      </c>
      <c r="BD13">
        <f t="shared" si="36"/>
        <v>-0.43219609901479911</v>
      </c>
      <c r="BE13">
        <f t="shared" si="37"/>
        <v>0.82281646554110244</v>
      </c>
      <c r="BF13" t="str">
        <f t="shared" si="15"/>
        <v>RtoD</v>
      </c>
      <c r="BH13" s="2"/>
      <c r="BI13" s="13">
        <f t="shared" si="16"/>
        <v>188220</v>
      </c>
      <c r="BJ13" s="12">
        <f t="shared" si="17"/>
        <v>0.53701519498459249</v>
      </c>
      <c r="BK13" s="12">
        <f t="shared" si="18"/>
        <v>0.4204</v>
      </c>
      <c r="BL13" s="12">
        <f t="shared" si="19"/>
        <v>0.78284563253757034</v>
      </c>
      <c r="BM13" s="12"/>
      <c r="BN13" s="2"/>
      <c r="BO13" s="13">
        <f t="shared" si="20"/>
        <v>188220</v>
      </c>
      <c r="BP13" s="11">
        <f t="shared" si="21"/>
        <v>0.45009031983848685</v>
      </c>
      <c r="BQ13" s="11">
        <f t="shared" si="22"/>
        <v>0.55230000000000001</v>
      </c>
      <c r="BR13" s="12">
        <f t="shared" si="38"/>
        <v>1.2270870437697721</v>
      </c>
      <c r="BS13" s="12"/>
      <c r="BT13" s="2"/>
      <c r="BU13" s="13">
        <f t="shared" si="23"/>
        <v>188220</v>
      </c>
      <c r="BV13" s="11">
        <f t="shared" si="24"/>
        <v>1.2894485176920625E-2</v>
      </c>
      <c r="BW13" s="11">
        <f t="shared" si="25"/>
        <v>2.7199999999999998E-2</v>
      </c>
      <c r="BX13" s="12">
        <f t="shared" si="39"/>
        <v>2.1094289245982694</v>
      </c>
      <c r="BY13" s="12"/>
      <c r="BZ13" s="12">
        <f t="shared" si="26"/>
        <v>0.88644472917752937</v>
      </c>
      <c r="CA13" s="12">
        <f t="shared" si="27"/>
        <v>1.1324013122467123</v>
      </c>
      <c r="CB13" s="12"/>
      <c r="CC13" s="12">
        <f t="shared" si="28"/>
        <v>110081.13162686196</v>
      </c>
      <c r="CD13" s="12">
        <f t="shared" si="29"/>
        <v>91061.604865569054</v>
      </c>
      <c r="CE13" s="12">
        <f t="shared" si="40"/>
        <v>0.54727868152974191</v>
      </c>
      <c r="CF13" s="12">
        <f t="shared" si="41"/>
        <v>0.40753523129751656</v>
      </c>
      <c r="CG13" s="11">
        <f t="shared" si="30"/>
        <v>0.60937963347369672</v>
      </c>
      <c r="CH13" s="12" t="str">
        <f t="shared" si="42"/>
        <v>yes</v>
      </c>
      <c r="CI13" s="12" t="str">
        <f t="shared" si="43"/>
        <v>yes</v>
      </c>
      <c r="CJ13" s="12" t="str">
        <f t="shared" si="31"/>
        <v>same</v>
      </c>
      <c r="CK13" s="12" t="str">
        <f t="shared" si="44"/>
        <v>same</v>
      </c>
      <c r="CL13" s="12">
        <f t="shared" si="32"/>
        <v>13.974345023222533</v>
      </c>
      <c r="CM13" s="12"/>
      <c r="CN13" s="12">
        <f t="shared" si="33"/>
        <v>55.025407745685314</v>
      </c>
      <c r="CO13" s="12">
        <f t="shared" si="34"/>
        <v>14.271884615933658</v>
      </c>
      <c r="CP13" s="12"/>
      <c r="CQ13" s="3" t="s">
        <v>12</v>
      </c>
      <c r="CR13" s="4">
        <v>29</v>
      </c>
      <c r="CS13" s="5">
        <v>1882304</v>
      </c>
      <c r="CT13" s="6">
        <v>55.23</v>
      </c>
      <c r="CU13" s="6">
        <v>29</v>
      </c>
      <c r="CV13" s="5">
        <v>1432756</v>
      </c>
      <c r="CW13" s="6">
        <v>42.04</v>
      </c>
      <c r="CX13" s="6" t="s">
        <v>55</v>
      </c>
      <c r="CY13" s="5">
        <v>67258</v>
      </c>
      <c r="CZ13" s="6">
        <v>1.97</v>
      </c>
      <c r="DA13" s="6" t="s">
        <v>55</v>
      </c>
      <c r="DB13" s="5">
        <v>25608</v>
      </c>
      <c r="DC13" s="6">
        <v>0.75</v>
      </c>
      <c r="DD13" s="6" t="s">
        <v>55</v>
      </c>
      <c r="DE13" s="5">
        <v>449548</v>
      </c>
      <c r="DF13" s="6">
        <v>13.19</v>
      </c>
      <c r="DG13" s="5">
        <v>3407926</v>
      </c>
      <c r="DH13">
        <f t="shared" si="45"/>
        <v>0.43219609901479911</v>
      </c>
      <c r="DJ13" s="3" t="s">
        <v>12</v>
      </c>
      <c r="DK13" s="23">
        <v>29</v>
      </c>
      <c r="DL13" s="27">
        <v>2282999</v>
      </c>
      <c r="DM13" s="15">
        <v>57.7</v>
      </c>
      <c r="DN13" s="30">
        <v>29</v>
      </c>
      <c r="DO13" s="27">
        <v>1570393</v>
      </c>
      <c r="DP13" s="15">
        <v>39.69</v>
      </c>
      <c r="DQ13" s="30" t="s">
        <v>75</v>
      </c>
      <c r="DR13" s="27">
        <v>89439</v>
      </c>
      <c r="DS13" s="15">
        <v>2.2599999999999998</v>
      </c>
      <c r="DT13" s="30" t="s">
        <v>75</v>
      </c>
      <c r="DU13" s="27">
        <v>7530</v>
      </c>
      <c r="DV13" s="15">
        <v>0.19</v>
      </c>
      <c r="DW13" s="30" t="s">
        <v>75</v>
      </c>
      <c r="DX13" s="27">
        <v>6161</v>
      </c>
      <c r="DY13" s="15">
        <v>0.16</v>
      </c>
      <c r="DZ13" s="30" t="s">
        <v>75</v>
      </c>
      <c r="EA13" s="27">
        <v>712606</v>
      </c>
      <c r="EB13" s="15">
        <v>18.010000000000002</v>
      </c>
      <c r="EC13" s="14">
        <v>3956522</v>
      </c>
      <c r="ED13" s="15" t="s">
        <v>86</v>
      </c>
      <c r="EE13">
        <f t="shared" si="46"/>
        <v>0.40753523129751656</v>
      </c>
      <c r="EF13" s="1"/>
    </row>
    <row r="14" spans="1:136" ht="17.25" customHeight="1" thickBot="1" x14ac:dyDescent="0.3">
      <c r="A14" t="s">
        <v>13</v>
      </c>
      <c r="B14">
        <v>14</v>
      </c>
      <c r="C14" s="22">
        <v>42805</v>
      </c>
      <c r="D14" s="1">
        <v>31913</v>
      </c>
      <c r="E14" s="1">
        <v>7644</v>
      </c>
      <c r="F14">
        <v>134</v>
      </c>
      <c r="G14">
        <v>49</v>
      </c>
      <c r="H14" s="1">
        <v>1290</v>
      </c>
      <c r="I14" s="1">
        <v>1775</v>
      </c>
      <c r="K14" s="22">
        <v>26663</v>
      </c>
      <c r="L14" s="1">
        <v>4513</v>
      </c>
      <c r="M14" s="1">
        <v>20247</v>
      </c>
      <c r="N14">
        <v>302</v>
      </c>
      <c r="O14">
        <v>22</v>
      </c>
      <c r="P14">
        <v>719</v>
      </c>
      <c r="Q14">
        <v>860</v>
      </c>
      <c r="S14" s="1">
        <v>2166</v>
      </c>
      <c r="T14">
        <v>476</v>
      </c>
      <c r="U14" s="1">
        <v>1352</v>
      </c>
      <c r="V14">
        <v>64</v>
      </c>
      <c r="W14">
        <v>11</v>
      </c>
      <c r="X14">
        <v>73</v>
      </c>
      <c r="Y14">
        <v>190</v>
      </c>
      <c r="AA14">
        <v>215</v>
      </c>
      <c r="AB14">
        <v>69</v>
      </c>
      <c r="AC14">
        <v>158</v>
      </c>
      <c r="AD14">
        <v>13</v>
      </c>
      <c r="AE14">
        <v>12</v>
      </c>
      <c r="AG14" s="21">
        <v>72101</v>
      </c>
      <c r="AH14" s="36">
        <f t="shared" si="0"/>
        <v>1</v>
      </c>
      <c r="AI14" s="21">
        <f t="shared" si="1"/>
        <v>0.59368108625400484</v>
      </c>
      <c r="AJ14">
        <f t="shared" si="2"/>
        <v>0.17478108625400485</v>
      </c>
      <c r="AK14">
        <f>'Literary Digest data 1932'!H14-CW14/100</f>
        <v>-2.1190552539448959E-2</v>
      </c>
      <c r="AL14">
        <f t="shared" si="3"/>
        <v>0.61487163879345386</v>
      </c>
      <c r="AM14">
        <f t="shared" si="4"/>
        <v>0.19597163879345386</v>
      </c>
      <c r="AO14" s="21">
        <f t="shared" si="5"/>
        <v>0.36980069624554446</v>
      </c>
      <c r="AP14">
        <f t="shared" si="6"/>
        <v>-0.19649930375445557</v>
      </c>
      <c r="AQ14">
        <f>'Literary Digest data 1932'!O14-CT14/100</f>
        <v>-4.1559845755745339E-3</v>
      </c>
      <c r="AR14">
        <f t="shared" si="7"/>
        <v>0.37395668082111899</v>
      </c>
      <c r="AS14" t="str">
        <f t="shared" si="8"/>
        <v>same</v>
      </c>
      <c r="AT14" t="str">
        <f t="shared" si="9"/>
        <v>same</v>
      </c>
      <c r="AU14">
        <f t="shared" si="10"/>
        <v>0.61618299072954452</v>
      </c>
      <c r="AV14">
        <f t="shared" si="11"/>
        <v>0.61193121518581495</v>
      </c>
      <c r="AW14" s="35">
        <f>'Literary Digest data 1932'!I14-DH14</f>
        <v>-1.0593931690142167E-2</v>
      </c>
      <c r="AX14">
        <f t="shared" si="12"/>
        <v>0.62677692241968663</v>
      </c>
      <c r="AY14" t="str">
        <f t="shared" si="13"/>
        <v>same</v>
      </c>
      <c r="BB14" s="21">
        <f t="shared" si="14"/>
        <v>0.38381700927045548</v>
      </c>
      <c r="BC14">
        <f t="shared" si="35"/>
        <v>-4.1360545102497259E-2</v>
      </c>
      <c r="BD14">
        <f t="shared" si="36"/>
        <v>-0.4399475584672416</v>
      </c>
      <c r="BE14">
        <f t="shared" si="37"/>
        <v>0.82376456773769702</v>
      </c>
      <c r="BF14" t="str">
        <f t="shared" si="15"/>
        <v>RtoD</v>
      </c>
      <c r="BH14" s="2"/>
      <c r="BI14" s="13">
        <f t="shared" si="16"/>
        <v>66727</v>
      </c>
      <c r="BJ14" s="12">
        <f t="shared" si="17"/>
        <v>0.55302950829499298</v>
      </c>
      <c r="BK14" s="12">
        <f t="shared" si="18"/>
        <v>0.4294</v>
      </c>
      <c r="BL14" s="12">
        <f t="shared" si="19"/>
        <v>0.77645043087095555</v>
      </c>
      <c r="BM14" s="12"/>
      <c r="BN14" s="2"/>
      <c r="BO14" s="13">
        <f t="shared" si="20"/>
        <v>66727</v>
      </c>
      <c r="BP14" s="11">
        <f t="shared" si="21"/>
        <v>0.43824838521138371</v>
      </c>
      <c r="BQ14" s="11">
        <f t="shared" si="22"/>
        <v>0.54669999999999996</v>
      </c>
      <c r="BR14" s="12">
        <f t="shared" si="38"/>
        <v>1.2474660910303319</v>
      </c>
      <c r="BS14" s="12"/>
      <c r="BT14" s="2"/>
      <c r="BU14" s="13">
        <f t="shared" si="23"/>
        <v>66727</v>
      </c>
      <c r="BV14" s="11">
        <f t="shared" si="24"/>
        <v>8.722106493623271E-3</v>
      </c>
      <c r="BW14" s="11">
        <f t="shared" si="25"/>
        <v>2.3900000000000001E-2</v>
      </c>
      <c r="BX14" s="12">
        <f t="shared" si="39"/>
        <v>2.7401637457044674</v>
      </c>
      <c r="BY14" s="12"/>
      <c r="BZ14" s="12">
        <f t="shared" si="26"/>
        <v>0.86746956038680023</v>
      </c>
      <c r="CA14" s="12">
        <f t="shared" si="27"/>
        <v>1.1616141655739805</v>
      </c>
      <c r="CB14" s="12"/>
      <c r="CC14" s="12">
        <f t="shared" si="28"/>
        <v>37474.737568270117</v>
      </c>
      <c r="CD14" s="12">
        <f t="shared" si="29"/>
        <v>31483.568560661315</v>
      </c>
      <c r="CE14" s="12">
        <f t="shared" si="40"/>
        <v>0.54344051749478228</v>
      </c>
      <c r="CF14" s="12">
        <f t="shared" si="41"/>
        <v>0.42517755437295274</v>
      </c>
      <c r="CG14" s="11">
        <f t="shared" si="30"/>
        <v>0.61618299072954452</v>
      </c>
      <c r="CH14" s="12" t="str">
        <f t="shared" si="42"/>
        <v>yes</v>
      </c>
      <c r="CI14" s="12" t="str">
        <f t="shared" si="43"/>
        <v>yes</v>
      </c>
      <c r="CJ14" s="12" t="str">
        <f t="shared" si="31"/>
        <v>same</v>
      </c>
      <c r="CK14" s="12" t="str">
        <f t="shared" si="44"/>
        <v>same</v>
      </c>
      <c r="CL14" s="12">
        <f t="shared" si="32"/>
        <v>11.826296312182954</v>
      </c>
      <c r="CM14" s="12"/>
      <c r="CN14" s="12">
        <f t="shared" si="33"/>
        <v>55.624103184199924</v>
      </c>
      <c r="CO14" s="12">
        <f t="shared" si="34"/>
        <v>13.106347746904653</v>
      </c>
      <c r="CP14" s="12"/>
      <c r="CQ14" s="3" t="s">
        <v>13</v>
      </c>
      <c r="CR14" s="4">
        <v>14</v>
      </c>
      <c r="CS14" s="5">
        <v>862054</v>
      </c>
      <c r="CT14" s="6">
        <v>54.67</v>
      </c>
      <c r="CU14" s="6">
        <v>14</v>
      </c>
      <c r="CV14" s="5">
        <v>677184</v>
      </c>
      <c r="CW14" s="6">
        <v>42.94</v>
      </c>
      <c r="CX14" s="6" t="s">
        <v>55</v>
      </c>
      <c r="CY14" s="5">
        <v>21388</v>
      </c>
      <c r="CZ14" s="6">
        <v>1.36</v>
      </c>
      <c r="DA14" s="6" t="s">
        <v>55</v>
      </c>
      <c r="DB14" s="5">
        <v>16301</v>
      </c>
      <c r="DC14" s="6">
        <v>1.03</v>
      </c>
      <c r="DD14" s="6" t="s">
        <v>55</v>
      </c>
      <c r="DE14" s="5">
        <v>184870</v>
      </c>
      <c r="DF14" s="6">
        <v>11.72</v>
      </c>
      <c r="DG14" s="5">
        <v>1576927</v>
      </c>
      <c r="DH14">
        <f t="shared" si="45"/>
        <v>0.4399475584672416</v>
      </c>
      <c r="DJ14" s="3" t="s">
        <v>13</v>
      </c>
      <c r="DK14" s="23">
        <v>14</v>
      </c>
      <c r="DL14" s="27">
        <v>934974</v>
      </c>
      <c r="DM14" s="15">
        <v>56.63</v>
      </c>
      <c r="DN14" s="30">
        <v>14</v>
      </c>
      <c r="DO14" s="27">
        <v>691570</v>
      </c>
      <c r="DP14" s="15">
        <v>41.89</v>
      </c>
      <c r="DQ14" s="30" t="s">
        <v>75</v>
      </c>
      <c r="DR14" s="27">
        <v>19407</v>
      </c>
      <c r="DS14" s="15">
        <v>1.18</v>
      </c>
      <c r="DT14" s="30" t="s">
        <v>75</v>
      </c>
      <c r="DU14" s="27">
        <v>3856</v>
      </c>
      <c r="DV14" s="15">
        <v>0.23</v>
      </c>
      <c r="DW14" s="30" t="s">
        <v>75</v>
      </c>
      <c r="DX14" s="27">
        <v>1090</v>
      </c>
      <c r="DY14" s="15">
        <v>7.0000000000000007E-2</v>
      </c>
      <c r="DZ14" s="30" t="s">
        <v>75</v>
      </c>
      <c r="EA14" s="27">
        <v>243404</v>
      </c>
      <c r="EB14" s="15">
        <v>14.74</v>
      </c>
      <c r="EC14" s="14">
        <v>1650897</v>
      </c>
      <c r="ED14" s="15" t="s">
        <v>87</v>
      </c>
      <c r="EE14">
        <f t="shared" si="46"/>
        <v>0.42517755437295274</v>
      </c>
      <c r="EF14" s="1"/>
    </row>
    <row r="15" spans="1:136" ht="17.25" customHeight="1" thickBot="1" x14ac:dyDescent="0.3">
      <c r="A15" t="s">
        <v>14</v>
      </c>
      <c r="B15">
        <v>11</v>
      </c>
      <c r="C15" s="22">
        <v>31871</v>
      </c>
      <c r="D15" s="1">
        <v>22823</v>
      </c>
      <c r="E15" s="1">
        <v>6164</v>
      </c>
      <c r="F15">
        <v>135</v>
      </c>
      <c r="G15">
        <v>26</v>
      </c>
      <c r="H15">
        <v>1272</v>
      </c>
      <c r="I15" s="1">
        <v>1451</v>
      </c>
      <c r="K15" s="22">
        <v>18614</v>
      </c>
      <c r="L15">
        <v>3190</v>
      </c>
      <c r="M15">
        <v>13611</v>
      </c>
      <c r="N15">
        <v>258</v>
      </c>
      <c r="O15">
        <v>14</v>
      </c>
      <c r="P15">
        <v>829</v>
      </c>
      <c r="Q15">
        <v>712</v>
      </c>
      <c r="S15" s="1">
        <v>2829</v>
      </c>
      <c r="T15">
        <v>560</v>
      </c>
      <c r="U15" s="1">
        <v>1831</v>
      </c>
      <c r="V15">
        <v>86</v>
      </c>
      <c r="W15">
        <v>11</v>
      </c>
      <c r="X15">
        <v>88</v>
      </c>
      <c r="Y15">
        <v>253</v>
      </c>
      <c r="AA15">
        <v>177</v>
      </c>
      <c r="AB15">
        <v>47</v>
      </c>
      <c r="AC15">
        <v>107</v>
      </c>
      <c r="AD15">
        <v>13</v>
      </c>
      <c r="AE15">
        <v>5</v>
      </c>
      <c r="AG15" s="21">
        <v>53663</v>
      </c>
      <c r="AH15" s="36">
        <f t="shared" si="0"/>
        <v>1</v>
      </c>
      <c r="AI15" s="21">
        <f t="shared" si="1"/>
        <v>0.59391014292902</v>
      </c>
      <c r="AJ15">
        <f t="shared" si="2"/>
        <v>0.16691014292901996</v>
      </c>
      <c r="AK15">
        <f>'Literary Digest data 1932'!H15-CW15/100</f>
        <v>-2.3372855126438941E-3</v>
      </c>
      <c r="AL15">
        <f t="shared" si="3"/>
        <v>0.5962474284416639</v>
      </c>
      <c r="AM15">
        <f t="shared" si="4"/>
        <v>0.16924742844166385</v>
      </c>
      <c r="AO15" s="21">
        <f t="shared" si="5"/>
        <v>0.34686841958146208</v>
      </c>
      <c r="AP15">
        <f t="shared" si="6"/>
        <v>-0.19723158041853783</v>
      </c>
      <c r="AQ15">
        <f>'Literary Digest data 1932'!O15-CT15/100</f>
        <v>-1.6452403788922321E-2</v>
      </c>
      <c r="AR15">
        <f t="shared" si="7"/>
        <v>0.3633208233703844</v>
      </c>
      <c r="AS15" t="str">
        <f t="shared" si="8"/>
        <v>same</v>
      </c>
      <c r="AT15" t="str">
        <f t="shared" si="9"/>
        <v>same</v>
      </c>
      <c r="AU15">
        <f t="shared" si="10"/>
        <v>0.63129642468059821</v>
      </c>
      <c r="AV15">
        <f t="shared" si="11"/>
        <v>0.6268991777752615</v>
      </c>
      <c r="AW15" s="35">
        <f>'Literary Digest data 1932'!I15-DH15</f>
        <v>5.5909082145763622E-3</v>
      </c>
      <c r="AX15">
        <f t="shared" si="12"/>
        <v>0.6257055164660219</v>
      </c>
      <c r="AY15" t="str">
        <f t="shared" si="13"/>
        <v>same</v>
      </c>
      <c r="BB15" s="21">
        <f t="shared" si="14"/>
        <v>0.36870357531940179</v>
      </c>
      <c r="BC15">
        <f t="shared" si="35"/>
        <v>-7.1021115214267128E-2</v>
      </c>
      <c r="BD15">
        <f t="shared" si="36"/>
        <v>-0.40933594876596618</v>
      </c>
      <c r="BE15">
        <f t="shared" si="37"/>
        <v>0.77803952408536792</v>
      </c>
      <c r="BF15" t="str">
        <f t="shared" si="15"/>
        <v>RtoD</v>
      </c>
      <c r="BH15" s="2"/>
      <c r="BI15" s="13">
        <f t="shared" si="16"/>
        <v>48709</v>
      </c>
      <c r="BJ15" s="12">
        <f t="shared" si="17"/>
        <v>0.54554599765957013</v>
      </c>
      <c r="BK15" s="12">
        <f t="shared" si="18"/>
        <v>0.39979999999999999</v>
      </c>
      <c r="BL15" s="12">
        <f t="shared" si="19"/>
        <v>0.73284379633462526</v>
      </c>
      <c r="BM15" s="12"/>
      <c r="BN15" s="2"/>
      <c r="BO15" s="13">
        <f t="shared" si="20"/>
        <v>48709</v>
      </c>
      <c r="BP15" s="11">
        <f t="shared" si="21"/>
        <v>0.44357305631402821</v>
      </c>
      <c r="BQ15" s="11">
        <f t="shared" si="22"/>
        <v>0.57689999999999997</v>
      </c>
      <c r="BR15" s="12">
        <f t="shared" si="38"/>
        <v>1.3005749375173563</v>
      </c>
      <c r="BS15" s="12"/>
      <c r="BT15" s="2"/>
      <c r="BU15" s="13">
        <f t="shared" si="23"/>
        <v>48709</v>
      </c>
      <c r="BV15" s="11">
        <f t="shared" si="24"/>
        <v>1.0880946026401692E-2</v>
      </c>
      <c r="BW15" s="11">
        <f t="shared" si="25"/>
        <v>2.3300000000000001E-2</v>
      </c>
      <c r="BX15" s="12">
        <f t="shared" si="39"/>
        <v>2.1413579245283021</v>
      </c>
      <c r="BY15" s="12"/>
      <c r="BZ15" s="12">
        <f t="shared" si="26"/>
        <v>0.85357014794915442</v>
      </c>
      <c r="CA15" s="12">
        <f t="shared" si="27"/>
        <v>1.1927800240971485</v>
      </c>
      <c r="CB15" s="12"/>
      <c r="CC15" s="12">
        <f t="shared" si="28"/>
        <v>27411.468017316743</v>
      </c>
      <c r="CD15" s="12">
        <f t="shared" si="29"/>
        <v>22460.420557461595</v>
      </c>
      <c r="CE15" s="12">
        <f t="shared" si="40"/>
        <v>0.54963765761979821</v>
      </c>
      <c r="CF15" s="12">
        <f t="shared" si="41"/>
        <v>0.43972469053366892</v>
      </c>
      <c r="CG15" s="11">
        <f t="shared" si="30"/>
        <v>0.63129642468059821</v>
      </c>
      <c r="CH15" s="12" t="str">
        <f t="shared" si="42"/>
        <v>yes</v>
      </c>
      <c r="CI15" s="12" t="str">
        <f t="shared" si="43"/>
        <v>yes</v>
      </c>
      <c r="CJ15" s="12" t="str">
        <f t="shared" si="31"/>
        <v>same</v>
      </c>
      <c r="CK15" s="12" t="str">
        <f t="shared" si="44"/>
        <v>same</v>
      </c>
      <c r="CL15" s="12">
        <f t="shared" si="32"/>
        <v>10.991296708612929</v>
      </c>
      <c r="CM15" s="12"/>
      <c r="CN15" s="12">
        <f t="shared" si="33"/>
        <v>56.954085371892646</v>
      </c>
      <c r="CO15" s="12">
        <f t="shared" si="34"/>
        <v>12.981616318525752</v>
      </c>
      <c r="CP15" s="12"/>
      <c r="CQ15" s="3" t="s">
        <v>14</v>
      </c>
      <c r="CR15" s="4">
        <v>11</v>
      </c>
      <c r="CS15" s="5">
        <v>598019</v>
      </c>
      <c r="CT15" s="6">
        <v>57.69</v>
      </c>
      <c r="CU15" s="6">
        <v>11</v>
      </c>
      <c r="CV15" s="5">
        <v>414433</v>
      </c>
      <c r="CW15" s="6">
        <v>39.979999999999997</v>
      </c>
      <c r="CX15" s="6" t="s">
        <v>55</v>
      </c>
      <c r="CY15" s="5">
        <v>20467</v>
      </c>
      <c r="CZ15" s="6">
        <v>1.97</v>
      </c>
      <c r="DA15" s="6" t="s">
        <v>55</v>
      </c>
      <c r="DB15" s="5">
        <v>3768</v>
      </c>
      <c r="DC15" s="6">
        <v>0.36</v>
      </c>
      <c r="DD15" s="6" t="s">
        <v>55</v>
      </c>
      <c r="DE15" s="5">
        <v>183586</v>
      </c>
      <c r="DF15" s="6">
        <v>17.71</v>
      </c>
      <c r="DG15" s="5">
        <v>1036687</v>
      </c>
      <c r="DH15">
        <f t="shared" si="45"/>
        <v>0.40933594876596618</v>
      </c>
      <c r="DJ15" s="3" t="s">
        <v>14</v>
      </c>
      <c r="DK15" s="23">
        <v>11</v>
      </c>
      <c r="DL15" s="27">
        <v>621756</v>
      </c>
      <c r="DM15" s="15">
        <v>54.41</v>
      </c>
      <c r="DN15" s="30">
        <v>11</v>
      </c>
      <c r="DO15" s="27">
        <v>487977</v>
      </c>
      <c r="DP15" s="15">
        <v>42.7</v>
      </c>
      <c r="DQ15" s="30" t="s">
        <v>75</v>
      </c>
      <c r="DR15" s="27">
        <v>29687</v>
      </c>
      <c r="DS15" s="15">
        <v>2.6</v>
      </c>
      <c r="DT15" s="30" t="s">
        <v>75</v>
      </c>
      <c r="DU15" s="27">
        <v>1373</v>
      </c>
      <c r="DV15" s="15">
        <v>0.12</v>
      </c>
      <c r="DW15" s="30" t="s">
        <v>75</v>
      </c>
      <c r="DX15" s="27">
        <v>1940</v>
      </c>
      <c r="DY15" s="15">
        <v>0.17</v>
      </c>
      <c r="DZ15" s="30" t="s">
        <v>75</v>
      </c>
      <c r="EA15" s="27">
        <v>133779</v>
      </c>
      <c r="EB15" s="15">
        <v>11.71</v>
      </c>
      <c r="EC15" s="14">
        <v>1142733</v>
      </c>
      <c r="ED15" s="15" t="s">
        <v>88</v>
      </c>
      <c r="EE15">
        <f t="shared" si="46"/>
        <v>0.43972469053366892</v>
      </c>
      <c r="EF15" s="1"/>
    </row>
    <row r="16" spans="1:136" ht="17.25" customHeight="1" thickBot="1" x14ac:dyDescent="0.3">
      <c r="A16" t="s">
        <v>15</v>
      </c>
      <c r="B16">
        <v>9</v>
      </c>
      <c r="C16" s="22">
        <v>35408</v>
      </c>
      <c r="D16" s="1">
        <v>25315</v>
      </c>
      <c r="E16">
        <v>6489</v>
      </c>
      <c r="F16">
        <v>147</v>
      </c>
      <c r="G16">
        <v>15</v>
      </c>
      <c r="H16">
        <v>1466</v>
      </c>
      <c r="I16" s="1">
        <v>1976</v>
      </c>
      <c r="K16" s="22">
        <v>20254</v>
      </c>
      <c r="L16" s="1">
        <v>4182</v>
      </c>
      <c r="M16" s="1">
        <v>14121</v>
      </c>
      <c r="N16">
        <v>257</v>
      </c>
      <c r="O16">
        <v>11</v>
      </c>
      <c r="P16">
        <v>846</v>
      </c>
      <c r="Q16">
        <v>837</v>
      </c>
      <c r="S16">
        <v>902</v>
      </c>
      <c r="T16">
        <v>226</v>
      </c>
      <c r="U16">
        <v>482</v>
      </c>
      <c r="V16">
        <v>52</v>
      </c>
      <c r="W16">
        <v>1</v>
      </c>
      <c r="X16">
        <v>43</v>
      </c>
      <c r="Y16">
        <v>98</v>
      </c>
      <c r="AA16">
        <v>156</v>
      </c>
      <c r="AB16">
        <v>38</v>
      </c>
      <c r="AC16">
        <v>107</v>
      </c>
      <c r="AD16">
        <v>4</v>
      </c>
      <c r="AE16">
        <v>3</v>
      </c>
      <c r="AG16" s="21">
        <v>56872</v>
      </c>
      <c r="AH16" s="36">
        <f t="shared" si="0"/>
        <v>1</v>
      </c>
      <c r="AI16" s="21">
        <f t="shared" si="1"/>
        <v>0.62259108172738786</v>
      </c>
      <c r="AJ16">
        <f t="shared" si="2"/>
        <v>0.16309108172738784</v>
      </c>
      <c r="AK16">
        <f>'Literary Digest data 1932'!H16-CW16/100</f>
        <v>-1.5743841562669614E-2</v>
      </c>
      <c r="AL16">
        <f t="shared" si="3"/>
        <v>0.63833492329005748</v>
      </c>
      <c r="AM16">
        <f t="shared" si="4"/>
        <v>0.17883492329005746</v>
      </c>
      <c r="AO16" s="21">
        <f t="shared" si="5"/>
        <v>0.35613307075538048</v>
      </c>
      <c r="AP16">
        <f t="shared" si="6"/>
        <v>-0.18056692924461959</v>
      </c>
      <c r="AQ16">
        <f>'Literary Digest data 1932'!O16-CT16/100</f>
        <v>-9.8810634834509692E-3</v>
      </c>
      <c r="AR16">
        <f t="shared" si="7"/>
        <v>0.36601413423883145</v>
      </c>
      <c r="AS16" t="str">
        <f t="shared" si="8"/>
        <v>same</v>
      </c>
      <c r="AT16" t="str">
        <f t="shared" si="9"/>
        <v>same</v>
      </c>
      <c r="AU16">
        <f t="shared" si="10"/>
        <v>0.63612518414717401</v>
      </c>
      <c r="AV16">
        <f t="shared" si="11"/>
        <v>0.63151250355796928</v>
      </c>
      <c r="AW16" s="35">
        <f>'Literary Digest data 1932'!I16-DH16</f>
        <v>-4.3683114110887322E-3</v>
      </c>
      <c r="AX16">
        <f t="shared" si="12"/>
        <v>0.64049349555826274</v>
      </c>
      <c r="AY16" t="str">
        <f t="shared" si="13"/>
        <v>same</v>
      </c>
      <c r="BB16" s="21">
        <f t="shared" si="14"/>
        <v>0.36387481585282599</v>
      </c>
      <c r="BC16">
        <f t="shared" si="35"/>
        <v>-9.7393243067645741E-2</v>
      </c>
      <c r="BD16">
        <f t="shared" si="36"/>
        <v>-0.45172172231686103</v>
      </c>
      <c r="BE16">
        <f t="shared" si="37"/>
        <v>0.81559653816968702</v>
      </c>
      <c r="BF16" t="str">
        <f t="shared" si="15"/>
        <v>RtoD</v>
      </c>
      <c r="BH16" s="2"/>
      <c r="BI16" s="13">
        <f t="shared" si="16"/>
        <v>51298</v>
      </c>
      <c r="BJ16" s="12">
        <f t="shared" si="17"/>
        <v>0.57941830090841751</v>
      </c>
      <c r="BK16" s="12">
        <f t="shared" si="18"/>
        <v>0.44130000000000003</v>
      </c>
      <c r="BL16" s="12">
        <f t="shared" si="19"/>
        <v>0.76162592605053325</v>
      </c>
      <c r="BM16" s="12"/>
      <c r="BN16" s="2"/>
      <c r="BO16" s="13">
        <f t="shared" si="20"/>
        <v>51298</v>
      </c>
      <c r="BP16" s="11">
        <f t="shared" si="21"/>
        <v>0.411166127334399</v>
      </c>
      <c r="BQ16" s="11">
        <f t="shared" si="22"/>
        <v>0.53560000000000008</v>
      </c>
      <c r="BR16" s="12">
        <f t="shared" si="38"/>
        <v>1.3026364877678742</v>
      </c>
      <c r="BS16" s="12"/>
      <c r="BT16" s="2"/>
      <c r="BU16" s="13">
        <f t="shared" si="23"/>
        <v>51298</v>
      </c>
      <c r="BV16" s="11">
        <f t="shared" si="24"/>
        <v>9.4155717571835166E-3</v>
      </c>
      <c r="BW16" s="11">
        <f t="shared" si="25"/>
        <v>2.3099999999999999E-2</v>
      </c>
      <c r="BX16" s="12">
        <f t="shared" si="39"/>
        <v>2.4533826086956521</v>
      </c>
      <c r="BY16" s="12"/>
      <c r="BZ16" s="12">
        <f t="shared" si="26"/>
        <v>0.87200881923956053</v>
      </c>
      <c r="CA16" s="12">
        <f t="shared" si="27"/>
        <v>1.1790225354594046</v>
      </c>
      <c r="CB16" s="12"/>
      <c r="CC16" s="12">
        <f t="shared" si="28"/>
        <v>31132.270825526248</v>
      </c>
      <c r="CD16" s="12">
        <f t="shared" si="29"/>
        <v>24221.450932822092</v>
      </c>
      <c r="CE16" s="12">
        <f t="shared" si="40"/>
        <v>0.56242416655264804</v>
      </c>
      <c r="CF16" s="12">
        <f t="shared" si="41"/>
        <v>0.46126805892047174</v>
      </c>
      <c r="CG16" s="11">
        <f t="shared" si="30"/>
        <v>0.63612518414717401</v>
      </c>
      <c r="CH16" s="12" t="str">
        <f t="shared" si="42"/>
        <v>yes</v>
      </c>
      <c r="CI16" s="12" t="str">
        <f t="shared" si="43"/>
        <v>yes</v>
      </c>
      <c r="CJ16" s="12" t="str">
        <f t="shared" si="31"/>
        <v>same</v>
      </c>
      <c r="CK16" s="12" t="str">
        <f t="shared" si="44"/>
        <v>same</v>
      </c>
      <c r="CL16" s="12">
        <f t="shared" si="32"/>
        <v>10.115610763217632</v>
      </c>
      <c r="CM16" s="12"/>
      <c r="CN16" s="12">
        <f t="shared" si="33"/>
        <v>57.379016204951313</v>
      </c>
      <c r="CO16" s="12">
        <f t="shared" si="34"/>
        <v>11.25221031290414</v>
      </c>
      <c r="CP16" s="12"/>
      <c r="CQ16" s="3" t="s">
        <v>15</v>
      </c>
      <c r="CR16" s="4">
        <v>9</v>
      </c>
      <c r="CS16" s="5">
        <v>424204</v>
      </c>
      <c r="CT16" s="6">
        <v>53.56</v>
      </c>
      <c r="CU16" s="6">
        <v>9</v>
      </c>
      <c r="CV16" s="5">
        <v>349498</v>
      </c>
      <c r="CW16" s="6">
        <v>44.13</v>
      </c>
      <c r="CX16" s="6" t="s">
        <v>55</v>
      </c>
      <c r="CY16" s="5">
        <v>18276</v>
      </c>
      <c r="CZ16" s="6">
        <v>2.31</v>
      </c>
      <c r="DA16" s="6" t="s">
        <v>55</v>
      </c>
      <c r="DB16" s="6" t="s">
        <v>55</v>
      </c>
      <c r="DC16" s="6">
        <v>0</v>
      </c>
      <c r="DD16" s="6" t="s">
        <v>55</v>
      </c>
      <c r="DE16" s="5">
        <v>74706</v>
      </c>
      <c r="DF16" s="6">
        <v>9.43</v>
      </c>
      <c r="DG16" s="5">
        <v>791978</v>
      </c>
      <c r="DH16">
        <f t="shared" si="45"/>
        <v>0.45172172231686103</v>
      </c>
      <c r="DJ16" s="3" t="s">
        <v>15</v>
      </c>
      <c r="DK16" s="23">
        <v>9</v>
      </c>
      <c r="DL16" s="27">
        <v>464520</v>
      </c>
      <c r="DM16" s="15">
        <v>53.67</v>
      </c>
      <c r="DN16" s="30">
        <v>9</v>
      </c>
      <c r="DO16" s="27">
        <v>397727</v>
      </c>
      <c r="DP16" s="15">
        <v>45.95</v>
      </c>
      <c r="DQ16" s="30" t="s">
        <v>75</v>
      </c>
      <c r="DR16" s="32">
        <v>497</v>
      </c>
      <c r="DS16" s="15">
        <v>0.06</v>
      </c>
      <c r="DT16" s="30" t="s">
        <v>75</v>
      </c>
      <c r="DU16" s="27">
        <v>2770</v>
      </c>
      <c r="DV16" s="15">
        <v>0.32</v>
      </c>
      <c r="DW16" s="30" t="s">
        <v>75</v>
      </c>
      <c r="DX16" s="32" t="s">
        <v>75</v>
      </c>
      <c r="DY16" s="15" t="s">
        <v>75</v>
      </c>
      <c r="DZ16" s="30" t="s">
        <v>75</v>
      </c>
      <c r="EA16" s="27">
        <v>66793</v>
      </c>
      <c r="EB16" s="15">
        <v>7.72</v>
      </c>
      <c r="EC16" s="14">
        <v>865014</v>
      </c>
      <c r="ED16" s="15" t="s">
        <v>89</v>
      </c>
      <c r="EE16">
        <f t="shared" si="46"/>
        <v>0.46126805892047174</v>
      </c>
      <c r="EF16" s="1"/>
    </row>
    <row r="17" spans="1:136" ht="17.25" customHeight="1" thickBot="1" x14ac:dyDescent="0.3">
      <c r="A17" t="s">
        <v>16</v>
      </c>
      <c r="B17">
        <v>11</v>
      </c>
      <c r="C17" s="22">
        <v>13365</v>
      </c>
      <c r="D17" s="1">
        <v>8957</v>
      </c>
      <c r="E17" s="1">
        <v>2939</v>
      </c>
      <c r="F17">
        <v>35</v>
      </c>
      <c r="G17">
        <v>14</v>
      </c>
      <c r="H17">
        <v>793</v>
      </c>
      <c r="I17">
        <v>627</v>
      </c>
      <c r="K17" s="21">
        <v>16592</v>
      </c>
      <c r="L17" s="1">
        <v>1586</v>
      </c>
      <c r="M17" s="1">
        <v>13594</v>
      </c>
      <c r="N17">
        <v>95</v>
      </c>
      <c r="O17">
        <v>6</v>
      </c>
      <c r="P17">
        <v>703</v>
      </c>
      <c r="Q17">
        <v>608</v>
      </c>
      <c r="S17">
        <v>732</v>
      </c>
      <c r="T17">
        <v>69</v>
      </c>
      <c r="U17">
        <v>554</v>
      </c>
      <c r="V17">
        <v>24</v>
      </c>
      <c r="W17">
        <v>0</v>
      </c>
      <c r="X17">
        <v>31</v>
      </c>
      <c r="Y17">
        <v>54</v>
      </c>
      <c r="AA17">
        <v>77</v>
      </c>
      <c r="AB17">
        <v>23</v>
      </c>
      <c r="AC17">
        <v>61</v>
      </c>
      <c r="AD17">
        <v>4</v>
      </c>
      <c r="AE17">
        <v>7</v>
      </c>
      <c r="AG17" s="21">
        <v>30861</v>
      </c>
      <c r="AH17" s="36">
        <f t="shared" si="0"/>
        <v>0</v>
      </c>
      <c r="AI17" s="21">
        <f t="shared" si="1"/>
        <v>0.43307086614173229</v>
      </c>
      <c r="AJ17">
        <f t="shared" si="2"/>
        <v>3.3870866141732292E-2</v>
      </c>
      <c r="AK17">
        <f>'Literary Digest data 1932'!H17-CW17/100</f>
        <v>-6.6617466802860015E-2</v>
      </c>
      <c r="AL17">
        <f t="shared" si="3"/>
        <v>0.49968833294459231</v>
      </c>
      <c r="AM17">
        <f t="shared" si="4"/>
        <v>0.10048833294459231</v>
      </c>
      <c r="AO17" s="21">
        <f t="shared" si="5"/>
        <v>0.53763649914131106</v>
      </c>
      <c r="AP17">
        <f t="shared" si="6"/>
        <v>-4.746350085868889E-2</v>
      </c>
      <c r="AQ17">
        <f>'Literary Digest data 1932'!O17-CT17/100</f>
        <v>4.3363227783452474E-2</v>
      </c>
      <c r="AR17">
        <f t="shared" si="7"/>
        <v>0.49427327135785859</v>
      </c>
      <c r="AS17" t="str">
        <f t="shared" si="8"/>
        <v>DtoR</v>
      </c>
      <c r="AT17" t="str">
        <f t="shared" si="9"/>
        <v>same</v>
      </c>
      <c r="AU17">
        <f t="shared" si="10"/>
        <v>0.44613946656874853</v>
      </c>
      <c r="AV17">
        <f t="shared" si="11"/>
        <v>0.44208414246268107</v>
      </c>
      <c r="AW17" s="35">
        <f>'Literary Digest data 1932'!I17-DH17</f>
        <v>-5.9065517909050846E-2</v>
      </c>
      <c r="AX17">
        <f t="shared" si="12"/>
        <v>0.50520498447779938</v>
      </c>
      <c r="AY17" t="str">
        <f t="shared" si="13"/>
        <v>change</v>
      </c>
      <c r="BB17" s="21">
        <f t="shared" si="14"/>
        <v>0.55386053343125141</v>
      </c>
      <c r="BC17">
        <f t="shared" si="35"/>
        <v>0.14832812282450275</v>
      </c>
      <c r="BD17">
        <f t="shared" si="36"/>
        <v>-0.40471654584790168</v>
      </c>
      <c r="BE17">
        <f t="shared" si="37"/>
        <v>0.95857707927915303</v>
      </c>
      <c r="BF17" t="str">
        <f t="shared" si="15"/>
        <v>same</v>
      </c>
      <c r="BH17" s="2"/>
      <c r="BI17" s="13">
        <f t="shared" si="16"/>
        <v>27873</v>
      </c>
      <c r="BJ17" s="12">
        <f t="shared" si="17"/>
        <v>0.38072686829548308</v>
      </c>
      <c r="BK17" s="12">
        <f t="shared" si="18"/>
        <v>0.40149999999999997</v>
      </c>
      <c r="BL17" s="12">
        <f t="shared" si="19"/>
        <v>1.0545617696946852</v>
      </c>
      <c r="BM17" s="12"/>
      <c r="BN17" s="2"/>
      <c r="BO17" s="13">
        <f t="shared" si="20"/>
        <v>27873</v>
      </c>
      <c r="BP17" s="11">
        <f t="shared" si="21"/>
        <v>0.61303053133857133</v>
      </c>
      <c r="BQ17" s="11">
        <f t="shared" si="22"/>
        <v>0.59060000000000001</v>
      </c>
      <c r="BR17" s="12">
        <f t="shared" si="38"/>
        <v>0.96341041727629206</v>
      </c>
      <c r="BS17" s="12"/>
      <c r="BT17" s="2"/>
      <c r="BU17" s="13">
        <f t="shared" si="23"/>
        <v>27873</v>
      </c>
      <c r="BV17" s="11">
        <f t="shared" si="24"/>
        <v>6.2426003659455387E-3</v>
      </c>
      <c r="BW17" s="11">
        <f t="shared" si="25"/>
        <v>7.9000000000000008E-3</v>
      </c>
      <c r="BX17" s="12">
        <f t="shared" si="39"/>
        <v>1.2654982758620692</v>
      </c>
      <c r="BY17" s="12"/>
      <c r="BZ17" s="12">
        <f t="shared" si="26"/>
        <v>1.0320421139484128</v>
      </c>
      <c r="CA17" s="12">
        <f t="shared" si="27"/>
        <v>0.97293387214688309</v>
      </c>
      <c r="CB17" s="12"/>
      <c r="CC17" s="12">
        <f t="shared" si="28"/>
        <v>13804.682204854307</v>
      </c>
      <c r="CD17" s="12">
        <f t="shared" si="29"/>
        <v>16172.467811436318</v>
      </c>
      <c r="CE17" s="12">
        <f t="shared" si="40"/>
        <v>0.46050682594417297</v>
      </c>
      <c r="CF17" s="12">
        <f t="shared" si="41"/>
        <v>0.40553241060674866</v>
      </c>
      <c r="CG17" s="11">
        <f t="shared" si="30"/>
        <v>0.44613946656874853</v>
      </c>
      <c r="CH17" s="12" t="str">
        <f t="shared" si="42"/>
        <v>no</v>
      </c>
      <c r="CI17" s="12" t="str">
        <f t="shared" si="43"/>
        <v>no</v>
      </c>
      <c r="CJ17" s="12" t="str">
        <f t="shared" si="31"/>
        <v>same</v>
      </c>
      <c r="CK17" s="12" t="str">
        <f t="shared" si="44"/>
        <v>same</v>
      </c>
      <c r="CL17" s="12">
        <f t="shared" si="32"/>
        <v>5.4974415337424318</v>
      </c>
      <c r="CM17" s="12"/>
      <c r="CN17" s="12">
        <f t="shared" si="33"/>
        <v>40.660273058049867</v>
      </c>
      <c r="CO17" s="12">
        <f t="shared" si="34"/>
        <v>0.10703199737500313</v>
      </c>
      <c r="CP17" s="12"/>
      <c r="CQ17" s="3" t="s">
        <v>16</v>
      </c>
      <c r="CR17" s="4">
        <v>11</v>
      </c>
      <c r="CS17" s="5">
        <v>580574</v>
      </c>
      <c r="CT17" s="6">
        <v>59.06</v>
      </c>
      <c r="CU17" s="6">
        <v>11</v>
      </c>
      <c r="CV17" s="5">
        <v>394716</v>
      </c>
      <c r="CW17" s="6">
        <v>40.15</v>
      </c>
      <c r="CX17" s="6" t="s">
        <v>55</v>
      </c>
      <c r="CY17" s="5">
        <v>3853</v>
      </c>
      <c r="CZ17" s="6">
        <v>0.39</v>
      </c>
      <c r="DA17" s="6" t="s">
        <v>55</v>
      </c>
      <c r="DB17" s="5">
        <v>3920</v>
      </c>
      <c r="DC17" s="6">
        <v>0.4</v>
      </c>
      <c r="DD17" s="6" t="s">
        <v>55</v>
      </c>
      <c r="DE17" s="5">
        <v>185858</v>
      </c>
      <c r="DF17" s="6">
        <v>18.91</v>
      </c>
      <c r="DG17" s="5">
        <v>983063</v>
      </c>
      <c r="DH17">
        <f t="shared" si="45"/>
        <v>0.40471654584790168</v>
      </c>
      <c r="DJ17" s="3" t="s">
        <v>16</v>
      </c>
      <c r="DK17" s="23">
        <v>11</v>
      </c>
      <c r="DL17" s="27">
        <v>541944</v>
      </c>
      <c r="DM17" s="15">
        <v>58.51</v>
      </c>
      <c r="DN17" s="30">
        <v>11</v>
      </c>
      <c r="DO17" s="27">
        <v>369702</v>
      </c>
      <c r="DP17" s="15">
        <v>39.92</v>
      </c>
      <c r="DQ17" s="30" t="s">
        <v>75</v>
      </c>
      <c r="DR17" s="27">
        <v>12501</v>
      </c>
      <c r="DS17" s="15">
        <v>1.35</v>
      </c>
      <c r="DT17" s="30" t="s">
        <v>75</v>
      </c>
      <c r="DU17" s="32">
        <v>632</v>
      </c>
      <c r="DV17" s="15">
        <v>7.0000000000000007E-2</v>
      </c>
      <c r="DW17" s="30" t="s">
        <v>75</v>
      </c>
      <c r="DX17" s="27">
        <v>1424</v>
      </c>
      <c r="DY17" s="15">
        <v>0.15</v>
      </c>
      <c r="DZ17" s="30" t="s">
        <v>75</v>
      </c>
      <c r="EA17" s="27">
        <v>172242</v>
      </c>
      <c r="EB17" s="15">
        <v>18.600000000000001</v>
      </c>
      <c r="EC17" s="14">
        <v>926203</v>
      </c>
      <c r="ED17" s="15" t="s">
        <v>90</v>
      </c>
      <c r="EE17">
        <f t="shared" si="46"/>
        <v>0.40553241060674866</v>
      </c>
      <c r="EF17" s="1"/>
    </row>
    <row r="18" spans="1:136" ht="17.25" customHeight="1" thickBot="1" x14ac:dyDescent="0.3">
      <c r="A18" t="s">
        <v>17</v>
      </c>
      <c r="B18">
        <v>10</v>
      </c>
      <c r="C18" s="22">
        <v>3686</v>
      </c>
      <c r="D18" s="1">
        <v>1366</v>
      </c>
      <c r="E18">
        <v>1742</v>
      </c>
      <c r="F18">
        <v>9</v>
      </c>
      <c r="G18">
        <v>3</v>
      </c>
      <c r="H18">
        <v>384</v>
      </c>
      <c r="I18">
        <v>182</v>
      </c>
      <c r="K18" s="22">
        <v>7902</v>
      </c>
      <c r="L18">
        <v>445</v>
      </c>
      <c r="M18" s="1">
        <v>6401</v>
      </c>
      <c r="N18">
        <v>39</v>
      </c>
      <c r="O18">
        <v>0</v>
      </c>
      <c r="P18">
        <v>697</v>
      </c>
      <c r="Q18">
        <v>320</v>
      </c>
      <c r="S18">
        <v>841</v>
      </c>
      <c r="T18">
        <v>35</v>
      </c>
      <c r="U18">
        <v>667</v>
      </c>
      <c r="V18">
        <v>23</v>
      </c>
      <c r="W18">
        <v>2</v>
      </c>
      <c r="X18">
        <v>55</v>
      </c>
      <c r="Y18">
        <v>59</v>
      </c>
      <c r="AA18">
        <v>85</v>
      </c>
      <c r="AB18">
        <v>28</v>
      </c>
      <c r="AC18">
        <v>37</v>
      </c>
      <c r="AD18">
        <v>0</v>
      </c>
      <c r="AE18">
        <v>6</v>
      </c>
      <c r="AG18" s="21">
        <v>12585</v>
      </c>
      <c r="AH18" s="36">
        <f t="shared" si="0"/>
        <v>0</v>
      </c>
      <c r="AI18" s="21">
        <f t="shared" si="1"/>
        <v>0.29288835915772743</v>
      </c>
      <c r="AJ18">
        <f t="shared" si="2"/>
        <v>0.18128835915772742</v>
      </c>
      <c r="AK18">
        <f>'Literary Digest data 1932'!H18-CW18/100</f>
        <v>9.8036390358612585E-2</v>
      </c>
      <c r="AL18">
        <f t="shared" si="3"/>
        <v>0.19485196879911484</v>
      </c>
      <c r="AM18">
        <f t="shared" si="4"/>
        <v>8.3251968799114839E-2</v>
      </c>
      <c r="AO18" s="21">
        <f t="shared" si="5"/>
        <v>0.62789034564958279</v>
      </c>
      <c r="AP18">
        <f t="shared" si="6"/>
        <v>-0.26030965435041709</v>
      </c>
      <c r="AQ18">
        <f>'Literary Digest data 1932'!O18-CT18/100</f>
        <v>-0.12795039052658108</v>
      </c>
      <c r="AR18">
        <f t="shared" si="7"/>
        <v>0.75584073617616387</v>
      </c>
      <c r="AS18" t="str">
        <f t="shared" si="8"/>
        <v>same</v>
      </c>
      <c r="AT18" t="str">
        <f t="shared" si="9"/>
        <v>same</v>
      </c>
      <c r="AU18">
        <f t="shared" si="10"/>
        <v>0.31808767690714534</v>
      </c>
      <c r="AV18">
        <f t="shared" si="11"/>
        <v>0.31697173289998698</v>
      </c>
      <c r="AW18" s="35">
        <f>'Literary Digest data 1932'!I18-DH18</f>
        <v>0.10340323569144347</v>
      </c>
      <c r="AX18">
        <f t="shared" si="12"/>
        <v>0.21468444121570188</v>
      </c>
      <c r="AY18" t="str">
        <f t="shared" si="13"/>
        <v>same</v>
      </c>
      <c r="BB18" s="21">
        <f t="shared" si="14"/>
        <v>0.68191232309285466</v>
      </c>
      <c r="BC18">
        <f t="shared" si="35"/>
        <v>0.57031792237701984</v>
      </c>
      <c r="BD18">
        <f t="shared" si="36"/>
        <v>-7.0275952301963318E-2</v>
      </c>
      <c r="BE18">
        <f t="shared" si="37"/>
        <v>0.75218827539481792</v>
      </c>
      <c r="BF18" t="str">
        <f t="shared" si="15"/>
        <v>same</v>
      </c>
      <c r="BH18" s="2"/>
      <c r="BI18" s="13">
        <f t="shared" si="16"/>
        <v>10732</v>
      </c>
      <c r="BJ18" s="12">
        <f t="shared" si="17"/>
        <v>0.17200894521058516</v>
      </c>
      <c r="BK18" s="12">
        <f t="shared" si="18"/>
        <v>7.0099999999999996E-2</v>
      </c>
      <c r="BL18" s="12">
        <f t="shared" si="19"/>
        <v>0.40753694474539542</v>
      </c>
      <c r="BM18" s="12"/>
      <c r="BN18" s="2"/>
      <c r="BO18" s="13">
        <f t="shared" si="20"/>
        <v>10732</v>
      </c>
      <c r="BP18" s="11">
        <f t="shared" si="21"/>
        <v>0.82090942974282521</v>
      </c>
      <c r="BQ18" s="11">
        <f t="shared" si="22"/>
        <v>0.92790000000000006</v>
      </c>
      <c r="BR18" s="12">
        <f t="shared" si="38"/>
        <v>1.1303317593643587</v>
      </c>
      <c r="BS18" s="12"/>
      <c r="BT18" s="2"/>
      <c r="BU18" s="13">
        <f t="shared" si="23"/>
        <v>10732</v>
      </c>
      <c r="BV18" s="11">
        <f t="shared" si="24"/>
        <v>7.0816250465896386E-3</v>
      </c>
      <c r="BW18" s="11">
        <f t="shared" si="25"/>
        <v>2E-3</v>
      </c>
      <c r="BX18" s="12">
        <f t="shared" si="39"/>
        <v>0.28242105263157896</v>
      </c>
      <c r="BY18" s="12"/>
      <c r="BZ18" s="12">
        <f t="shared" si="26"/>
        <v>0.81265553131754276</v>
      </c>
      <c r="CA18" s="12">
        <f t="shared" si="27"/>
        <v>1.0833490406226938</v>
      </c>
      <c r="CB18" s="12"/>
      <c r="CC18" s="12">
        <f t="shared" si="28"/>
        <v>2989.0854746922314</v>
      </c>
      <c r="CD18" s="12">
        <f t="shared" si="29"/>
        <v>8529.3879274688716</v>
      </c>
      <c r="CE18" s="12">
        <f t="shared" si="40"/>
        <v>0.25950361391913424</v>
      </c>
      <c r="CF18" s="12">
        <f t="shared" si="41"/>
        <v>0.11159440071583482</v>
      </c>
      <c r="CG18" s="11">
        <f t="shared" si="30"/>
        <v>0.31808767690714534</v>
      </c>
      <c r="CH18" s="12" t="str">
        <f t="shared" si="42"/>
        <v>no</v>
      </c>
      <c r="CI18" s="12" t="str">
        <f t="shared" si="43"/>
        <v>no</v>
      </c>
      <c r="CJ18" s="12" t="str">
        <f t="shared" si="31"/>
        <v>same</v>
      </c>
      <c r="CK18" s="12" t="str">
        <f t="shared" si="44"/>
        <v>same</v>
      </c>
      <c r="CL18" s="12">
        <f t="shared" si="32"/>
        <v>14.790921320329943</v>
      </c>
      <c r="CM18" s="12"/>
      <c r="CN18" s="12">
        <f t="shared" si="33"/>
        <v>29.39171556782879</v>
      </c>
      <c r="CO18" s="12">
        <f t="shared" si="34"/>
        <v>18.232275496245308</v>
      </c>
      <c r="CP18" s="12"/>
      <c r="CQ18" s="3" t="s">
        <v>17</v>
      </c>
      <c r="CR18" s="4">
        <v>10</v>
      </c>
      <c r="CS18" s="5">
        <v>249418</v>
      </c>
      <c r="CT18" s="6">
        <v>92.79</v>
      </c>
      <c r="CU18" s="6">
        <v>10</v>
      </c>
      <c r="CV18" s="5">
        <v>18853</v>
      </c>
      <c r="CW18" s="6">
        <v>7.01</v>
      </c>
      <c r="CX18" s="6" t="s">
        <v>55</v>
      </c>
      <c r="CY18" s="6">
        <v>0</v>
      </c>
      <c r="CZ18" s="6">
        <v>0</v>
      </c>
      <c r="DA18" s="6" t="s">
        <v>55</v>
      </c>
      <c r="DB18" s="6">
        <v>533</v>
      </c>
      <c r="DC18" s="6">
        <v>0.2</v>
      </c>
      <c r="DD18" s="6" t="s">
        <v>55</v>
      </c>
      <c r="DE18" s="5">
        <v>230565</v>
      </c>
      <c r="DF18" s="6">
        <v>85.77</v>
      </c>
      <c r="DG18" s="5">
        <v>268804</v>
      </c>
      <c r="DH18">
        <f t="shared" si="45"/>
        <v>7.0275952301963318E-2</v>
      </c>
      <c r="DJ18" s="3" t="s">
        <v>17</v>
      </c>
      <c r="DK18" s="23">
        <v>10</v>
      </c>
      <c r="DL18" s="27">
        <v>292894</v>
      </c>
      <c r="DM18" s="15">
        <v>88.82</v>
      </c>
      <c r="DN18" s="30">
        <v>10</v>
      </c>
      <c r="DO18" s="27">
        <v>36791</v>
      </c>
      <c r="DP18" s="15">
        <v>11.16</v>
      </c>
      <c r="DQ18" s="30" t="s">
        <v>75</v>
      </c>
      <c r="DR18" s="32" t="s">
        <v>75</v>
      </c>
      <c r="DS18" s="15" t="s">
        <v>75</v>
      </c>
      <c r="DT18" s="30" t="s">
        <v>75</v>
      </c>
      <c r="DU18" s="32" t="s">
        <v>75</v>
      </c>
      <c r="DV18" s="15" t="s">
        <v>75</v>
      </c>
      <c r="DW18" s="30" t="s">
        <v>75</v>
      </c>
      <c r="DX18" s="32">
        <v>93</v>
      </c>
      <c r="DY18" s="15">
        <v>0</v>
      </c>
      <c r="DZ18" s="30" t="s">
        <v>75</v>
      </c>
      <c r="EA18" s="27">
        <v>256103</v>
      </c>
      <c r="EB18" s="15">
        <v>77.66</v>
      </c>
      <c r="EC18" s="14">
        <v>329778</v>
      </c>
      <c r="ED18" s="15" t="s">
        <v>91</v>
      </c>
      <c r="EE18">
        <f t="shared" si="46"/>
        <v>0.11159440071583482</v>
      </c>
      <c r="EF18" s="1"/>
    </row>
    <row r="19" spans="1:136" ht="17.25" customHeight="1" thickBot="1" x14ac:dyDescent="0.3">
      <c r="A19" t="s">
        <v>18</v>
      </c>
      <c r="B19">
        <v>5</v>
      </c>
      <c r="C19" s="22">
        <v>11742</v>
      </c>
      <c r="D19" s="1">
        <v>8619</v>
      </c>
      <c r="E19" s="1">
        <v>1567</v>
      </c>
      <c r="F19">
        <v>25</v>
      </c>
      <c r="G19">
        <v>35</v>
      </c>
      <c r="H19">
        <v>713</v>
      </c>
      <c r="I19">
        <v>783</v>
      </c>
      <c r="K19" s="22">
        <v>5337</v>
      </c>
      <c r="L19">
        <v>635</v>
      </c>
      <c r="M19" s="1">
        <v>3820</v>
      </c>
      <c r="N19">
        <v>41</v>
      </c>
      <c r="O19">
        <v>1</v>
      </c>
      <c r="P19">
        <v>289</v>
      </c>
      <c r="Q19">
        <v>551</v>
      </c>
      <c r="S19">
        <v>418</v>
      </c>
      <c r="T19">
        <v>64</v>
      </c>
      <c r="U19">
        <v>277</v>
      </c>
      <c r="V19">
        <v>3</v>
      </c>
      <c r="W19">
        <v>2</v>
      </c>
      <c r="X19">
        <v>42</v>
      </c>
      <c r="Y19">
        <v>30</v>
      </c>
      <c r="AA19">
        <v>53</v>
      </c>
      <c r="AB19">
        <v>11</v>
      </c>
      <c r="AC19">
        <v>8</v>
      </c>
      <c r="AD19">
        <v>2</v>
      </c>
      <c r="AE19">
        <v>5</v>
      </c>
      <c r="AG19" s="21">
        <v>17576</v>
      </c>
      <c r="AH19" s="36">
        <f t="shared" si="0"/>
        <v>1</v>
      </c>
      <c r="AI19" s="21">
        <f t="shared" si="1"/>
        <v>0.6680700955848885</v>
      </c>
      <c r="AJ19">
        <f t="shared" si="2"/>
        <v>0.11317009558488844</v>
      </c>
      <c r="AK19">
        <f>'Literary Digest data 1932'!H19-CW19/100</f>
        <v>2.4083455630564687E-3</v>
      </c>
      <c r="AL19">
        <f t="shared" si="3"/>
        <v>0.66566175002183203</v>
      </c>
      <c r="AM19">
        <f t="shared" si="4"/>
        <v>0.11076175002183197</v>
      </c>
      <c r="AO19" s="21">
        <f t="shared" si="5"/>
        <v>0.30365270823850704</v>
      </c>
      <c r="AP19">
        <f t="shared" si="6"/>
        <v>-0.11154729176149297</v>
      </c>
      <c r="AQ19">
        <f>'Literary Digest data 1932'!O19-CT19/100</f>
        <v>-2.7634272576068819E-2</v>
      </c>
      <c r="AR19">
        <f t="shared" si="7"/>
        <v>0.33128698081457586</v>
      </c>
      <c r="AS19" t="str">
        <f t="shared" si="8"/>
        <v>same</v>
      </c>
      <c r="AT19" t="str">
        <f t="shared" si="9"/>
        <v>same</v>
      </c>
      <c r="AU19">
        <f t="shared" si="10"/>
        <v>0.68751097839451958</v>
      </c>
      <c r="AV19">
        <f t="shared" si="11"/>
        <v>0.68179118953710183</v>
      </c>
      <c r="AW19" s="35">
        <f>'Literary Digest data 1932'!I19-DH19</f>
        <v>1.723794129250289E-2</v>
      </c>
      <c r="AX19">
        <f t="shared" si="12"/>
        <v>0.67027303710201669</v>
      </c>
      <c r="AY19" t="str">
        <f t="shared" si="13"/>
        <v>same</v>
      </c>
      <c r="BB19" s="21">
        <f t="shared" si="14"/>
        <v>0.31248902160548042</v>
      </c>
      <c r="BC19">
        <f t="shared" si="35"/>
        <v>-0.25948986413629682</v>
      </c>
      <c r="BD19">
        <f t="shared" si="36"/>
        <v>-0.56382258795823215</v>
      </c>
      <c r="BE19">
        <f t="shared" si="37"/>
        <v>0.87631160956371257</v>
      </c>
      <c r="BF19" t="str">
        <f t="shared" si="15"/>
        <v>RtoD</v>
      </c>
      <c r="BH19" s="2"/>
      <c r="BI19" s="13">
        <f t="shared" si="16"/>
        <v>15089</v>
      </c>
      <c r="BJ19" s="12">
        <f t="shared" si="17"/>
        <v>0.61753595334349531</v>
      </c>
      <c r="BK19" s="12">
        <f t="shared" si="18"/>
        <v>0.55830000000000002</v>
      </c>
      <c r="BL19" s="12">
        <f t="shared" si="19"/>
        <v>0.90407691564713455</v>
      </c>
      <c r="BM19" s="12"/>
      <c r="BN19" s="2"/>
      <c r="BO19" s="13">
        <f t="shared" si="20"/>
        <v>15089</v>
      </c>
      <c r="BP19" s="11">
        <f t="shared" si="21"/>
        <v>0.37537278812379882</v>
      </c>
      <c r="BQ19" s="11">
        <f t="shared" si="22"/>
        <v>0.43189999999999995</v>
      </c>
      <c r="BR19" s="12">
        <f t="shared" si="38"/>
        <v>1.1505895303672313</v>
      </c>
      <c r="BS19" s="12"/>
      <c r="BT19" s="2"/>
      <c r="BU19" s="13">
        <f t="shared" si="23"/>
        <v>15089</v>
      </c>
      <c r="BV19" s="11">
        <f t="shared" si="24"/>
        <v>7.0912585327059449E-3</v>
      </c>
      <c r="BW19" s="11">
        <f t="shared" si="25"/>
        <v>9.7000000000000003E-3</v>
      </c>
      <c r="BX19" s="12">
        <f t="shared" si="39"/>
        <v>1.3678813084112149</v>
      </c>
      <c r="BY19" s="12"/>
      <c r="BZ19" s="12">
        <f t="shared" si="26"/>
        <v>0.94200007167171651</v>
      </c>
      <c r="CA19" s="12">
        <f t="shared" si="27"/>
        <v>1.1154524910075767</v>
      </c>
      <c r="CB19" s="12"/>
      <c r="CC19" s="12">
        <f t="shared" si="28"/>
        <v>11086.517715773665</v>
      </c>
      <c r="CD19" s="12">
        <f t="shared" si="29"/>
        <v>5963.7719548383893</v>
      </c>
      <c r="CE19" s="12">
        <f t="shared" si="40"/>
        <v>0.65022459617694528</v>
      </c>
      <c r="CF19" s="12">
        <f t="shared" si="41"/>
        <v>0.57197888574177724</v>
      </c>
      <c r="CG19" s="11">
        <f t="shared" si="30"/>
        <v>0.68751097839451958</v>
      </c>
      <c r="CH19" s="12" t="str">
        <f t="shared" si="42"/>
        <v>yes</v>
      </c>
      <c r="CI19" s="12" t="str">
        <f t="shared" si="43"/>
        <v>yes</v>
      </c>
      <c r="CJ19" s="12" t="str">
        <f t="shared" si="31"/>
        <v>same</v>
      </c>
      <c r="CK19" s="12" t="str">
        <f t="shared" si="44"/>
        <v>same</v>
      </c>
      <c r="CL19" s="12">
        <f t="shared" si="32"/>
        <v>7.8245710435167979</v>
      </c>
      <c r="CM19" s="12"/>
      <c r="CN19" s="12">
        <f t="shared" si="33"/>
        <v>61.900966098717724</v>
      </c>
      <c r="CO19" s="12">
        <f t="shared" si="34"/>
        <v>4.7030775245399994</v>
      </c>
      <c r="CP19" s="12"/>
      <c r="CQ19" s="7" t="s">
        <v>18</v>
      </c>
      <c r="CR19" s="8">
        <v>5</v>
      </c>
      <c r="CS19" s="9">
        <v>128907</v>
      </c>
      <c r="CT19" s="10">
        <v>43.19</v>
      </c>
      <c r="CU19" s="10" t="s">
        <v>55</v>
      </c>
      <c r="CV19" s="9">
        <v>166631</v>
      </c>
      <c r="CW19" s="10">
        <v>55.83</v>
      </c>
      <c r="CX19" s="10">
        <v>5</v>
      </c>
      <c r="CY19" s="9">
        <v>2489</v>
      </c>
      <c r="CZ19" s="10">
        <v>0.83</v>
      </c>
      <c r="DA19" s="10" t="s">
        <v>55</v>
      </c>
      <c r="DB19" s="10">
        <v>417</v>
      </c>
      <c r="DC19" s="10">
        <v>0.14000000000000001</v>
      </c>
      <c r="DD19" s="10" t="s">
        <v>55</v>
      </c>
      <c r="DE19" s="10" t="s">
        <v>60</v>
      </c>
      <c r="DF19" s="10" t="s">
        <v>61</v>
      </c>
      <c r="DG19" s="9">
        <v>298444</v>
      </c>
      <c r="DH19">
        <f t="shared" si="45"/>
        <v>0.56382258795823215</v>
      </c>
      <c r="DJ19" s="7" t="s">
        <v>18</v>
      </c>
      <c r="DK19" s="24">
        <v>5</v>
      </c>
      <c r="DL19" s="28">
        <v>126333</v>
      </c>
      <c r="DM19" s="17">
        <v>41.52</v>
      </c>
      <c r="DN19" s="31" t="s">
        <v>75</v>
      </c>
      <c r="DO19" s="28">
        <v>168823</v>
      </c>
      <c r="DP19" s="17">
        <v>55.49</v>
      </c>
      <c r="DQ19" s="31">
        <v>5</v>
      </c>
      <c r="DR19" s="28">
        <v>7581</v>
      </c>
      <c r="DS19" s="17">
        <v>2.4900000000000002</v>
      </c>
      <c r="DT19" s="31" t="s">
        <v>75</v>
      </c>
      <c r="DU19" s="33">
        <v>783</v>
      </c>
      <c r="DV19" s="17">
        <v>0.26</v>
      </c>
      <c r="DW19" s="31" t="s">
        <v>75</v>
      </c>
      <c r="DX19" s="33">
        <v>720</v>
      </c>
      <c r="DY19" s="17">
        <v>0.24</v>
      </c>
      <c r="DZ19" s="31" t="s">
        <v>75</v>
      </c>
      <c r="EA19" s="28">
        <v>-42490</v>
      </c>
      <c r="EB19" s="17">
        <v>-13.97</v>
      </c>
      <c r="EC19" s="16">
        <v>304240</v>
      </c>
      <c r="ED19" s="17" t="s">
        <v>92</v>
      </c>
      <c r="EE19">
        <f t="shared" si="46"/>
        <v>0.57197888574177724</v>
      </c>
      <c r="EF19" s="1"/>
    </row>
    <row r="20" spans="1:136" ht="17.25" customHeight="1" thickBot="1" x14ac:dyDescent="0.3">
      <c r="A20" t="s">
        <v>19</v>
      </c>
      <c r="B20">
        <v>8</v>
      </c>
      <c r="C20" s="22">
        <v>17463</v>
      </c>
      <c r="D20" s="1">
        <v>9754</v>
      </c>
      <c r="E20" s="1">
        <v>4685</v>
      </c>
      <c r="F20">
        <v>110</v>
      </c>
      <c r="G20">
        <v>2</v>
      </c>
      <c r="H20" s="1">
        <v>1479</v>
      </c>
      <c r="I20" s="1">
        <v>1433</v>
      </c>
      <c r="K20" s="22">
        <v>18341</v>
      </c>
      <c r="L20" s="1">
        <v>1891</v>
      </c>
      <c r="M20">
        <v>13540</v>
      </c>
      <c r="N20">
        <v>328</v>
      </c>
      <c r="O20">
        <v>5</v>
      </c>
      <c r="P20" s="1">
        <v>1366</v>
      </c>
      <c r="Q20" s="1">
        <v>1211</v>
      </c>
      <c r="S20">
        <v>614</v>
      </c>
      <c r="T20">
        <v>56</v>
      </c>
      <c r="U20">
        <v>422</v>
      </c>
      <c r="V20">
        <v>22</v>
      </c>
      <c r="W20">
        <v>1</v>
      </c>
      <c r="X20">
        <v>34</v>
      </c>
      <c r="Y20">
        <v>79</v>
      </c>
      <c r="AA20">
        <v>132</v>
      </c>
      <c r="AB20">
        <v>80</v>
      </c>
      <c r="AC20">
        <v>30</v>
      </c>
      <c r="AD20">
        <v>11</v>
      </c>
      <c r="AE20">
        <v>5</v>
      </c>
      <c r="AG20" s="21">
        <v>36676</v>
      </c>
      <c r="AH20" s="36">
        <f t="shared" si="0"/>
        <v>0</v>
      </c>
      <c r="AI20" s="21">
        <f t="shared" si="1"/>
        <v>0.47614243647071652</v>
      </c>
      <c r="AJ20">
        <f t="shared" si="2"/>
        <v>0.10574243647071652</v>
      </c>
      <c r="AK20">
        <f>'Literary Digest data 1932'!H20-CW20/100</f>
        <v>-6.0877688453920553E-2</v>
      </c>
      <c r="AL20">
        <f t="shared" si="3"/>
        <v>0.53702012492463713</v>
      </c>
      <c r="AM20">
        <f t="shared" si="4"/>
        <v>0.16662012492463713</v>
      </c>
      <c r="AO20" s="21">
        <f t="shared" si="5"/>
        <v>0.50008179736067182</v>
      </c>
      <c r="AP20">
        <f t="shared" si="6"/>
        <v>-0.12341820263932823</v>
      </c>
      <c r="AQ20">
        <f>'Literary Digest data 1932'!O20-CT20/100</f>
        <v>1.3102062216008403E-2</v>
      </c>
      <c r="AR20">
        <f t="shared" si="7"/>
        <v>0.48697973514466342</v>
      </c>
      <c r="AS20" t="str">
        <f t="shared" si="8"/>
        <v>DtoR</v>
      </c>
      <c r="AT20" t="str">
        <f t="shared" si="9"/>
        <v>change</v>
      </c>
      <c r="AU20">
        <f t="shared" si="10"/>
        <v>0.48773880013406323</v>
      </c>
      <c r="AV20">
        <f t="shared" si="11"/>
        <v>0.48401227057993929</v>
      </c>
      <c r="AW20" s="35">
        <f>'Literary Digest data 1932'!I20-DH20</f>
        <v>-4.6586103261547773E-2</v>
      </c>
      <c r="AX20">
        <f t="shared" si="12"/>
        <v>0.53432490339561101</v>
      </c>
      <c r="AY20" t="str">
        <f t="shared" si="13"/>
        <v>change</v>
      </c>
      <c r="BB20" s="21">
        <f t="shared" si="14"/>
        <v>0.51226119986593677</v>
      </c>
      <c r="BC20">
        <f t="shared" si="35"/>
        <v>0.13960824445354447</v>
      </c>
      <c r="BD20">
        <f t="shared" si="36"/>
        <v>-0.36947791164658633</v>
      </c>
      <c r="BE20">
        <f t="shared" si="37"/>
        <v>0.88173911151252304</v>
      </c>
      <c r="BF20" t="str">
        <f t="shared" si="15"/>
        <v>same</v>
      </c>
      <c r="BH20" s="2"/>
      <c r="BI20" s="13">
        <f t="shared" si="16"/>
        <v>30816</v>
      </c>
      <c r="BJ20" s="12">
        <f t="shared" si="17"/>
        <v>0.37970534787123572</v>
      </c>
      <c r="BK20" s="12">
        <f t="shared" si="18"/>
        <v>0.3604</v>
      </c>
      <c r="BL20" s="12">
        <f t="shared" si="19"/>
        <v>0.94915702931373391</v>
      </c>
      <c r="BM20" s="12"/>
      <c r="BN20" s="2"/>
      <c r="BO20" s="13">
        <f t="shared" si="20"/>
        <v>30816</v>
      </c>
      <c r="BP20" s="11">
        <f t="shared" si="21"/>
        <v>0.60510773624091385</v>
      </c>
      <c r="BQ20" s="11">
        <f t="shared" si="22"/>
        <v>0.61499999999999999</v>
      </c>
      <c r="BR20" s="12">
        <f t="shared" si="38"/>
        <v>1.0163479380061136</v>
      </c>
      <c r="BS20" s="12"/>
      <c r="BT20" s="2"/>
      <c r="BU20" s="13">
        <f t="shared" si="23"/>
        <v>30816</v>
      </c>
      <c r="BV20" s="11">
        <f t="shared" si="24"/>
        <v>1.5186915887850467E-2</v>
      </c>
      <c r="BW20" s="11">
        <f t="shared" si="25"/>
        <v>2.4499999999999997E-2</v>
      </c>
      <c r="BX20" s="12">
        <f t="shared" si="39"/>
        <v>1.613230769230769</v>
      </c>
      <c r="BY20" s="12"/>
      <c r="BZ20" s="12">
        <f t="shared" si="26"/>
        <v>0.97095835954600751</v>
      </c>
      <c r="CA20" s="12">
        <f t="shared" si="27"/>
        <v>1.0081139928089591</v>
      </c>
      <c r="CB20" s="12"/>
      <c r="CC20" s="12">
        <f t="shared" si="28"/>
        <v>17027.780342636623</v>
      </c>
      <c r="CD20" s="12">
        <f t="shared" si="29"/>
        <v>18691.322628657581</v>
      </c>
      <c r="CE20" s="12">
        <f t="shared" si="40"/>
        <v>0.47671354894665369</v>
      </c>
      <c r="CF20" s="12">
        <f t="shared" si="41"/>
        <v>0.37265295541239229</v>
      </c>
      <c r="CG20" s="11">
        <f t="shared" si="30"/>
        <v>0.48773880013406323</v>
      </c>
      <c r="CH20" s="12" t="str">
        <f t="shared" si="42"/>
        <v>no</v>
      </c>
      <c r="CI20" s="12" t="str">
        <f t="shared" si="43"/>
        <v>no</v>
      </c>
      <c r="CJ20" s="12" t="str">
        <f t="shared" si="31"/>
        <v>same</v>
      </c>
      <c r="CK20" s="12" t="str">
        <f t="shared" si="44"/>
        <v>same</v>
      </c>
      <c r="CL20" s="12">
        <f t="shared" si="32"/>
        <v>10.406059353426144</v>
      </c>
      <c r="CM20" s="12"/>
      <c r="CN20" s="12">
        <f t="shared" si="33"/>
        <v>44.321014411797563</v>
      </c>
      <c r="CO20" s="12">
        <f t="shared" si="34"/>
        <v>7.0557188705583371</v>
      </c>
      <c r="CP20" s="12"/>
      <c r="CQ20" s="3" t="s">
        <v>19</v>
      </c>
      <c r="CR20" s="4">
        <v>8</v>
      </c>
      <c r="CS20" s="5">
        <v>314314</v>
      </c>
      <c r="CT20" s="6">
        <v>61.5</v>
      </c>
      <c r="CU20" s="6">
        <v>8</v>
      </c>
      <c r="CV20" s="5">
        <v>184184</v>
      </c>
      <c r="CW20" s="6">
        <v>36.04</v>
      </c>
      <c r="CX20" s="6" t="s">
        <v>55</v>
      </c>
      <c r="CY20" s="5">
        <v>10489</v>
      </c>
      <c r="CZ20" s="6">
        <v>2.0499999999999998</v>
      </c>
      <c r="DA20" s="6" t="s">
        <v>55</v>
      </c>
      <c r="DB20" s="5">
        <v>2067</v>
      </c>
      <c r="DC20" s="6">
        <v>0.4</v>
      </c>
      <c r="DD20" s="6" t="s">
        <v>55</v>
      </c>
      <c r="DE20" s="5">
        <v>130130</v>
      </c>
      <c r="DF20" s="6">
        <v>25.46</v>
      </c>
      <c r="DG20" s="5">
        <v>511054</v>
      </c>
      <c r="DH20">
        <f t="shared" si="45"/>
        <v>0.36947791164658633</v>
      </c>
      <c r="DJ20" s="3" t="s">
        <v>19</v>
      </c>
      <c r="DK20" s="23">
        <v>8</v>
      </c>
      <c r="DL20" s="27">
        <v>389612</v>
      </c>
      <c r="DM20" s="15">
        <v>62.35</v>
      </c>
      <c r="DN20" s="30">
        <v>8</v>
      </c>
      <c r="DO20" s="27">
        <v>231435</v>
      </c>
      <c r="DP20" s="15">
        <v>37.04</v>
      </c>
      <c r="DQ20" s="30" t="s">
        <v>75</v>
      </c>
      <c r="DR20" s="32" t="s">
        <v>75</v>
      </c>
      <c r="DS20" s="15" t="s">
        <v>75</v>
      </c>
      <c r="DT20" s="30" t="s">
        <v>75</v>
      </c>
      <c r="DU20" s="27">
        <v>1629</v>
      </c>
      <c r="DV20" s="15">
        <v>0.26</v>
      </c>
      <c r="DW20" s="30" t="s">
        <v>75</v>
      </c>
      <c r="DX20" s="27">
        <v>2220</v>
      </c>
      <c r="DY20" s="15">
        <v>0.36</v>
      </c>
      <c r="DZ20" s="30" t="s">
        <v>75</v>
      </c>
      <c r="EA20" s="27">
        <v>158177</v>
      </c>
      <c r="EB20" s="15">
        <v>25.31</v>
      </c>
      <c r="EC20" s="14">
        <v>624896</v>
      </c>
      <c r="ED20" s="15" t="s">
        <v>93</v>
      </c>
      <c r="EE20">
        <f t="shared" si="46"/>
        <v>0.37265295541239229</v>
      </c>
      <c r="EF20" s="1"/>
    </row>
    <row r="21" spans="1:136" ht="17.25" customHeight="1" thickBot="1" x14ac:dyDescent="0.3">
      <c r="A21" t="s">
        <v>20</v>
      </c>
      <c r="B21">
        <v>17</v>
      </c>
      <c r="C21" s="22">
        <v>87449</v>
      </c>
      <c r="D21" s="1">
        <v>70567</v>
      </c>
      <c r="E21" s="1">
        <v>10105</v>
      </c>
      <c r="F21">
        <v>330</v>
      </c>
      <c r="G21">
        <v>31</v>
      </c>
      <c r="H21">
        <v>3213</v>
      </c>
      <c r="I21" s="1">
        <v>3203</v>
      </c>
      <c r="K21" s="22">
        <v>25965</v>
      </c>
      <c r="L21" s="1">
        <v>5141</v>
      </c>
      <c r="M21" s="1">
        <v>17499</v>
      </c>
      <c r="N21">
        <v>744</v>
      </c>
      <c r="O21">
        <v>16</v>
      </c>
      <c r="P21" s="1">
        <v>1635</v>
      </c>
      <c r="Q21">
        <v>930</v>
      </c>
      <c r="S21">
        <v>5415</v>
      </c>
      <c r="T21" s="1">
        <v>1002</v>
      </c>
      <c r="U21" s="1">
        <v>3670</v>
      </c>
      <c r="V21">
        <v>133</v>
      </c>
      <c r="W21">
        <v>3</v>
      </c>
      <c r="X21">
        <v>236</v>
      </c>
      <c r="Y21">
        <v>371</v>
      </c>
      <c r="AA21">
        <v>544</v>
      </c>
      <c r="AB21">
        <v>310</v>
      </c>
      <c r="AC21">
        <v>72</v>
      </c>
      <c r="AD21">
        <v>42</v>
      </c>
      <c r="AE21">
        <v>32</v>
      </c>
      <c r="AG21" s="21">
        <v>119829</v>
      </c>
      <c r="AH21" s="36">
        <f t="shared" si="0"/>
        <v>1</v>
      </c>
      <c r="AI21" s="21">
        <f t="shared" si="1"/>
        <v>0.72978160545443926</v>
      </c>
      <c r="AJ21">
        <f t="shared" si="2"/>
        <v>0.31218160545443929</v>
      </c>
      <c r="AK21">
        <f>'Literary Digest data 1932'!H21-CW21/100</f>
        <v>0.11761631459463623</v>
      </c>
      <c r="AL21">
        <f t="shared" si="3"/>
        <v>0.61216529085980298</v>
      </c>
      <c r="AM21">
        <f t="shared" si="4"/>
        <v>0.19456529085980301</v>
      </c>
      <c r="AO21" s="21">
        <f t="shared" si="5"/>
        <v>0.21668377437848935</v>
      </c>
      <c r="AP21">
        <f t="shared" si="6"/>
        <v>-0.29551622562151064</v>
      </c>
      <c r="AQ21">
        <f>'Literary Digest data 1932'!O21-CT21/100</f>
        <v>-0.17299933048597482</v>
      </c>
      <c r="AR21">
        <f t="shared" si="7"/>
        <v>0.38968310486446417</v>
      </c>
      <c r="AS21" t="str">
        <f t="shared" si="8"/>
        <v>same</v>
      </c>
      <c r="AT21" t="str">
        <f t="shared" si="9"/>
        <v>same</v>
      </c>
      <c r="AU21">
        <f t="shared" si="10"/>
        <v>0.77106001022801418</v>
      </c>
      <c r="AV21">
        <f t="shared" si="11"/>
        <v>0.76656868798664501</v>
      </c>
      <c r="AW21" s="35">
        <f>'Literary Digest data 1932'!I21-DH21</f>
        <v>0.15714216417476146</v>
      </c>
      <c r="AX21">
        <f t="shared" si="12"/>
        <v>0.61391784605325272</v>
      </c>
      <c r="AY21" t="str">
        <f t="shared" si="13"/>
        <v>same</v>
      </c>
      <c r="BB21" s="21">
        <f t="shared" si="14"/>
        <v>0.22893998977198582</v>
      </c>
      <c r="BC21">
        <f t="shared" si="35"/>
        <v>-0.22019223436492763</v>
      </c>
      <c r="BD21">
        <f t="shared" si="36"/>
        <v>-0.47944547777090341</v>
      </c>
      <c r="BE21">
        <f t="shared" si="37"/>
        <v>0.70838546754288922</v>
      </c>
      <c r="BF21" t="str">
        <f t="shared" si="15"/>
        <v>RtoD</v>
      </c>
      <c r="BH21" s="2"/>
      <c r="BI21" s="13">
        <f t="shared" si="16"/>
        <v>109241</v>
      </c>
      <c r="BJ21" s="12">
        <f t="shared" si="17"/>
        <v>0.70220887761920892</v>
      </c>
      <c r="BK21" s="12">
        <f t="shared" si="18"/>
        <v>0.46639999999999998</v>
      </c>
      <c r="BL21" s="12">
        <f t="shared" si="19"/>
        <v>0.66418983704862466</v>
      </c>
      <c r="BM21" s="12"/>
      <c r="BN21" s="2"/>
      <c r="BO21" s="13">
        <f t="shared" si="20"/>
        <v>109241</v>
      </c>
      <c r="BP21" s="11">
        <f t="shared" si="21"/>
        <v>0.28628445363920141</v>
      </c>
      <c r="BQ21" s="11">
        <f t="shared" si="22"/>
        <v>0.50639999999999996</v>
      </c>
      <c r="BR21" s="12">
        <f t="shared" si="38"/>
        <v>1.7688700645903943</v>
      </c>
      <c r="BS21" s="12"/>
      <c r="BT21" s="2"/>
      <c r="BU21" s="13">
        <f t="shared" si="23"/>
        <v>109241</v>
      </c>
      <c r="BV21" s="11">
        <f t="shared" si="24"/>
        <v>1.1506668741589695E-2</v>
      </c>
      <c r="BW21" s="11">
        <f t="shared" si="25"/>
        <v>2.7199999999999998E-2</v>
      </c>
      <c r="BX21" s="12">
        <f t="shared" si="39"/>
        <v>2.36384661893397</v>
      </c>
      <c r="BY21" s="12"/>
      <c r="BZ21" s="12">
        <f t="shared" si="26"/>
        <v>0.8025624285216213</v>
      </c>
      <c r="CA21" s="12">
        <f t="shared" si="27"/>
        <v>1.5180237284688289</v>
      </c>
      <c r="CB21" s="12"/>
      <c r="CC21" s="12">
        <f t="shared" si="28"/>
        <v>70746.905404526129</v>
      </c>
      <c r="CD21" s="12">
        <f t="shared" si="29"/>
        <v>40058.311506446655</v>
      </c>
      <c r="CE21" s="12">
        <f t="shared" si="40"/>
        <v>0.63847991436511708</v>
      </c>
      <c r="CF21" s="12">
        <f t="shared" si="41"/>
        <v>0.44913222413691345</v>
      </c>
      <c r="CG21" s="11">
        <f t="shared" si="30"/>
        <v>0.77106001022801418</v>
      </c>
      <c r="CH21" s="12" t="str">
        <f t="shared" si="42"/>
        <v>yes</v>
      </c>
      <c r="CI21" s="12" t="str">
        <f t="shared" si="43"/>
        <v>yes</v>
      </c>
      <c r="CJ21" s="12" t="str">
        <f t="shared" si="31"/>
        <v>same</v>
      </c>
      <c r="CK21" s="12" t="str">
        <f t="shared" si="44"/>
        <v>same</v>
      </c>
      <c r="CL21" s="12">
        <f t="shared" si="32"/>
        <v>18.934769022820362</v>
      </c>
      <c r="CM21" s="12"/>
      <c r="CN21" s="12">
        <f t="shared" si="33"/>
        <v>69.253280900065249</v>
      </c>
      <c r="CO21" s="12">
        <f t="shared" si="34"/>
        <v>24.340058486373906</v>
      </c>
      <c r="CP21" s="12"/>
      <c r="CQ21" s="3" t="s">
        <v>20</v>
      </c>
      <c r="CR21" s="4">
        <v>17</v>
      </c>
      <c r="CS21" s="5">
        <v>800148</v>
      </c>
      <c r="CT21" s="6">
        <v>50.64</v>
      </c>
      <c r="CU21" s="6">
        <v>17</v>
      </c>
      <c r="CV21" s="5">
        <v>736959</v>
      </c>
      <c r="CW21" s="6">
        <v>46.64</v>
      </c>
      <c r="CX21" s="6" t="s">
        <v>55</v>
      </c>
      <c r="CY21" s="5">
        <v>34305</v>
      </c>
      <c r="CZ21" s="6">
        <v>2.17</v>
      </c>
      <c r="DA21" s="6" t="s">
        <v>55</v>
      </c>
      <c r="DB21" s="5">
        <v>8702</v>
      </c>
      <c r="DC21" s="6">
        <v>0.55000000000000004</v>
      </c>
      <c r="DD21" s="6" t="s">
        <v>55</v>
      </c>
      <c r="DE21" s="5">
        <v>63189</v>
      </c>
      <c r="DF21" s="6">
        <v>4</v>
      </c>
      <c r="DG21" s="5">
        <v>1580114</v>
      </c>
      <c r="DH21">
        <f t="shared" si="45"/>
        <v>0.47944547777090341</v>
      </c>
      <c r="DJ21" s="3" t="s">
        <v>20</v>
      </c>
      <c r="DK21" s="23">
        <v>17</v>
      </c>
      <c r="DL21" s="27">
        <v>942716</v>
      </c>
      <c r="DM21" s="15">
        <v>51.22</v>
      </c>
      <c r="DN21" s="30">
        <v>17</v>
      </c>
      <c r="DO21" s="27">
        <v>768613</v>
      </c>
      <c r="DP21" s="15">
        <v>41.76</v>
      </c>
      <c r="DQ21" s="30" t="s">
        <v>75</v>
      </c>
      <c r="DR21" s="27">
        <v>118639</v>
      </c>
      <c r="DS21" s="15">
        <v>6.45</v>
      </c>
      <c r="DT21" s="30" t="s">
        <v>75</v>
      </c>
      <c r="DU21" s="27">
        <v>5111</v>
      </c>
      <c r="DV21" s="15">
        <v>0.28000000000000003</v>
      </c>
      <c r="DW21" s="30" t="s">
        <v>75</v>
      </c>
      <c r="DX21" s="27">
        <v>5278</v>
      </c>
      <c r="DY21" s="15">
        <v>0.28999999999999998</v>
      </c>
      <c r="DZ21" s="30" t="s">
        <v>75</v>
      </c>
      <c r="EA21" s="27">
        <v>174103</v>
      </c>
      <c r="EB21" s="15">
        <v>9.4600000000000009</v>
      </c>
      <c r="EC21" s="14">
        <v>1840357</v>
      </c>
      <c r="ED21" s="15" t="s">
        <v>94</v>
      </c>
      <c r="EE21">
        <f t="shared" si="46"/>
        <v>0.44913222413691345</v>
      </c>
      <c r="EF21" s="1"/>
    </row>
    <row r="22" spans="1:136" ht="17.25" customHeight="1" thickBot="1" x14ac:dyDescent="0.3">
      <c r="A22" t="s">
        <v>21</v>
      </c>
      <c r="B22">
        <v>19</v>
      </c>
      <c r="C22" s="22">
        <v>51478</v>
      </c>
      <c r="D22" s="1">
        <v>38526</v>
      </c>
      <c r="E22" s="1">
        <v>8665</v>
      </c>
      <c r="F22">
        <v>287</v>
      </c>
      <c r="G22">
        <v>22</v>
      </c>
      <c r="H22">
        <v>2113</v>
      </c>
      <c r="I22" s="1">
        <v>1865</v>
      </c>
      <c r="K22" s="22">
        <v>25686</v>
      </c>
      <c r="L22" s="1">
        <v>5114</v>
      </c>
      <c r="M22" s="1">
        <v>17402</v>
      </c>
      <c r="N22">
        <v>748</v>
      </c>
      <c r="O22">
        <v>26</v>
      </c>
      <c r="P22" s="1">
        <v>1472</v>
      </c>
      <c r="Q22">
        <v>924</v>
      </c>
      <c r="S22" s="1">
        <v>3376</v>
      </c>
      <c r="T22">
        <v>680</v>
      </c>
      <c r="U22" s="1">
        <v>2145</v>
      </c>
      <c r="V22">
        <v>128</v>
      </c>
      <c r="W22">
        <v>4</v>
      </c>
      <c r="X22">
        <v>130</v>
      </c>
      <c r="Y22">
        <v>289</v>
      </c>
      <c r="AA22">
        <v>527</v>
      </c>
      <c r="AB22">
        <v>151</v>
      </c>
      <c r="AC22">
        <v>118</v>
      </c>
      <c r="AD22">
        <v>20</v>
      </c>
      <c r="AE22">
        <v>4</v>
      </c>
      <c r="AG22" s="21">
        <v>81360</v>
      </c>
      <c r="AH22" s="36">
        <f t="shared" si="0"/>
        <v>1</v>
      </c>
      <c r="AI22" s="21">
        <f t="shared" si="1"/>
        <v>0.63271878072763033</v>
      </c>
      <c r="AJ22">
        <f t="shared" si="2"/>
        <v>0.24511878072763033</v>
      </c>
      <c r="AK22">
        <f>'Literary Digest data 1932'!H22-CW22/100</f>
        <v>-5.305664594318088E-2</v>
      </c>
      <c r="AL22">
        <f t="shared" si="3"/>
        <v>0.68577542667081115</v>
      </c>
      <c r="AM22">
        <f t="shared" si="4"/>
        <v>0.29817542667081115</v>
      </c>
      <c r="AO22" s="21">
        <f t="shared" si="5"/>
        <v>0.31570796460176992</v>
      </c>
      <c r="AP22">
        <f t="shared" si="6"/>
        <v>-0.2475920353982301</v>
      </c>
      <c r="AQ22">
        <f>'Literary Digest data 1932'!O22-CT22/100</f>
        <v>2.6797418745573398E-2</v>
      </c>
      <c r="AR22">
        <f t="shared" si="7"/>
        <v>0.28891054585619652</v>
      </c>
      <c r="AS22" t="str">
        <f t="shared" si="8"/>
        <v>same</v>
      </c>
      <c r="AT22" t="str">
        <f t="shared" si="9"/>
        <v>same</v>
      </c>
      <c r="AU22">
        <f t="shared" si="10"/>
        <v>0.66712456585972735</v>
      </c>
      <c r="AV22">
        <f t="shared" si="11"/>
        <v>0.66304811964012234</v>
      </c>
      <c r="AW22" s="35">
        <f>'Literary Digest data 1932'!I22-DH22</f>
        <v>-4.3553786271390005E-2</v>
      </c>
      <c r="AX22">
        <f t="shared" si="12"/>
        <v>0.7106783521311173</v>
      </c>
      <c r="AY22" t="str">
        <f t="shared" si="13"/>
        <v>same</v>
      </c>
      <c r="BB22" s="21">
        <f t="shared" si="14"/>
        <v>0.33287543414027265</v>
      </c>
      <c r="BC22">
        <f t="shared" si="35"/>
        <v>-7.4769187820232508E-2</v>
      </c>
      <c r="BD22">
        <f t="shared" si="36"/>
        <v>-0.45910694629044285</v>
      </c>
      <c r="BE22">
        <f t="shared" si="37"/>
        <v>0.79198238043071556</v>
      </c>
      <c r="BF22" t="str">
        <f t="shared" si="15"/>
        <v>RtoD</v>
      </c>
      <c r="BH22" s="2"/>
      <c r="BI22" s="13">
        <f t="shared" si="16"/>
        <v>73747</v>
      </c>
      <c r="BJ22" s="12">
        <f t="shared" si="17"/>
        <v>0.60097359892605806</v>
      </c>
      <c r="BK22" s="12">
        <f t="shared" si="18"/>
        <v>0.44439999999999996</v>
      </c>
      <c r="BL22" s="12">
        <f t="shared" si="19"/>
        <v>0.73946675992779776</v>
      </c>
      <c r="BM22" s="12"/>
      <c r="BN22" s="2"/>
      <c r="BO22" s="13">
        <f t="shared" si="20"/>
        <v>73747</v>
      </c>
      <c r="BP22" s="11">
        <f t="shared" si="21"/>
        <v>0.38255115462323891</v>
      </c>
      <c r="BQ22" s="11">
        <f t="shared" si="22"/>
        <v>0.52359999999999995</v>
      </c>
      <c r="BR22" s="12">
        <f t="shared" si="38"/>
        <v>1.3687058414858924</v>
      </c>
      <c r="BS22" s="12"/>
      <c r="BT22" s="2"/>
      <c r="BU22" s="13">
        <f t="shared" si="23"/>
        <v>73747</v>
      </c>
      <c r="BV22" s="11">
        <f t="shared" si="24"/>
        <v>1.6475246450703078E-2</v>
      </c>
      <c r="BW22" s="11">
        <f t="shared" si="25"/>
        <v>3.1899999999999998E-2</v>
      </c>
      <c r="BX22" s="12">
        <f t="shared" si="39"/>
        <v>1.9362381069958847</v>
      </c>
      <c r="BY22" s="12"/>
      <c r="BZ22" s="12">
        <f t="shared" si="26"/>
        <v>0.85500482103480735</v>
      </c>
      <c r="CA22" s="12">
        <f t="shared" si="27"/>
        <v>1.2257884199595068</v>
      </c>
      <c r="CB22" s="12"/>
      <c r="CC22" s="12">
        <f t="shared" si="28"/>
        <v>44348.039262591781</v>
      </c>
      <c r="CD22" s="12">
        <f t="shared" si="29"/>
        <v>32035.489412846047</v>
      </c>
      <c r="CE22" s="12">
        <f t="shared" si="40"/>
        <v>0.58059689086938582</v>
      </c>
      <c r="CF22" s="12">
        <f t="shared" si="41"/>
        <v>0.40764462196050516</v>
      </c>
      <c r="CG22" s="11">
        <f t="shared" si="30"/>
        <v>0.66712456585972735</v>
      </c>
      <c r="CH22" s="12" t="str">
        <f t="shared" si="42"/>
        <v>yes</v>
      </c>
      <c r="CI22" s="12" t="str">
        <f t="shared" si="43"/>
        <v>yes</v>
      </c>
      <c r="CJ22" s="12" t="str">
        <f t="shared" si="31"/>
        <v>same</v>
      </c>
      <c r="CK22" s="12" t="str">
        <f t="shared" si="44"/>
        <v>same</v>
      </c>
      <c r="CL22" s="12">
        <f t="shared" si="32"/>
        <v>17.295226890888067</v>
      </c>
      <c r="CM22" s="12"/>
      <c r="CN22" s="12">
        <f t="shared" si="33"/>
        <v>60.106961795656005</v>
      </c>
      <c r="CO22" s="12">
        <f t="shared" si="34"/>
        <v>19.342499599605489</v>
      </c>
      <c r="CP22" s="12"/>
      <c r="CQ22" s="3" t="s">
        <v>21</v>
      </c>
      <c r="CR22" s="4">
        <v>19</v>
      </c>
      <c r="CS22" s="5">
        <v>871700</v>
      </c>
      <c r="CT22" s="6">
        <v>52.36</v>
      </c>
      <c r="CU22" s="6">
        <v>19</v>
      </c>
      <c r="CV22" s="5">
        <v>739894</v>
      </c>
      <c r="CW22" s="6">
        <v>44.44</v>
      </c>
      <c r="CX22" s="6" t="s">
        <v>55</v>
      </c>
      <c r="CY22" s="5">
        <v>39205</v>
      </c>
      <c r="CZ22" s="6">
        <v>2.35</v>
      </c>
      <c r="DA22" s="6" t="s">
        <v>55</v>
      </c>
      <c r="DB22" s="5">
        <v>13966</v>
      </c>
      <c r="DC22" s="6">
        <v>0.84</v>
      </c>
      <c r="DD22" s="6" t="s">
        <v>55</v>
      </c>
      <c r="DE22" s="5">
        <v>131806</v>
      </c>
      <c r="DF22" s="6">
        <v>7.92</v>
      </c>
      <c r="DG22" s="5">
        <v>1664765</v>
      </c>
      <c r="DH22">
        <f t="shared" si="45"/>
        <v>0.45910694629044285</v>
      </c>
      <c r="DJ22" s="3" t="s">
        <v>21</v>
      </c>
      <c r="DK22" s="23">
        <v>19</v>
      </c>
      <c r="DL22" s="27">
        <v>1016794</v>
      </c>
      <c r="DM22" s="15">
        <v>56.33</v>
      </c>
      <c r="DN22" s="30">
        <v>19</v>
      </c>
      <c r="DO22" s="27">
        <v>699733</v>
      </c>
      <c r="DP22" s="15">
        <v>38.76</v>
      </c>
      <c r="DQ22" s="30" t="s">
        <v>75</v>
      </c>
      <c r="DR22" s="27">
        <v>75795</v>
      </c>
      <c r="DS22" s="15">
        <v>4.2</v>
      </c>
      <c r="DT22" s="30" t="s">
        <v>75</v>
      </c>
      <c r="DU22" s="27">
        <v>8208</v>
      </c>
      <c r="DV22" s="15">
        <v>0.45</v>
      </c>
      <c r="DW22" s="30" t="s">
        <v>75</v>
      </c>
      <c r="DX22" s="27">
        <v>4568</v>
      </c>
      <c r="DY22" s="15">
        <v>0.25</v>
      </c>
      <c r="DZ22" s="30" t="s">
        <v>75</v>
      </c>
      <c r="EA22" s="27">
        <v>317061</v>
      </c>
      <c r="EB22" s="15">
        <v>17.559999999999999</v>
      </c>
      <c r="EC22" s="14">
        <v>1805098</v>
      </c>
      <c r="ED22" s="15" t="s">
        <v>95</v>
      </c>
      <c r="EE22">
        <f t="shared" si="46"/>
        <v>0.40764462196050516</v>
      </c>
      <c r="EF22" s="1"/>
    </row>
    <row r="23" spans="1:136" ht="17.25" customHeight="1" thickBot="1" x14ac:dyDescent="0.3">
      <c r="A23" t="s">
        <v>22</v>
      </c>
      <c r="B23">
        <v>11</v>
      </c>
      <c r="C23" s="22">
        <v>30762</v>
      </c>
      <c r="D23" s="1">
        <v>22386</v>
      </c>
      <c r="E23" s="1">
        <v>5958</v>
      </c>
      <c r="F23">
        <v>109</v>
      </c>
      <c r="G23">
        <v>3</v>
      </c>
      <c r="H23">
        <v>972</v>
      </c>
      <c r="I23" s="1">
        <v>1334</v>
      </c>
      <c r="K23" s="22">
        <v>20733</v>
      </c>
      <c r="L23" s="1">
        <v>3699</v>
      </c>
      <c r="M23" s="1">
        <v>14855</v>
      </c>
      <c r="N23">
        <v>511</v>
      </c>
      <c r="O23">
        <v>22</v>
      </c>
      <c r="P23">
        <v>861</v>
      </c>
      <c r="Q23">
        <v>785</v>
      </c>
      <c r="S23" s="1">
        <v>5426</v>
      </c>
      <c r="T23">
        <v>804</v>
      </c>
      <c r="U23" s="1">
        <v>3893</v>
      </c>
      <c r="V23">
        <v>115</v>
      </c>
      <c r="W23">
        <v>14</v>
      </c>
      <c r="X23">
        <v>157</v>
      </c>
      <c r="Y23">
        <v>443</v>
      </c>
      <c r="AA23">
        <v>375</v>
      </c>
      <c r="AB23">
        <v>163</v>
      </c>
      <c r="AC23">
        <v>185</v>
      </c>
      <c r="AD23">
        <v>29</v>
      </c>
      <c r="AE23">
        <v>12</v>
      </c>
      <c r="AG23" s="21">
        <v>57685</v>
      </c>
      <c r="AH23" s="36">
        <f t="shared" si="0"/>
        <v>1</v>
      </c>
      <c r="AI23" s="21">
        <f t="shared" si="1"/>
        <v>0.5332755482361099</v>
      </c>
      <c r="AJ23">
        <f t="shared" si="2"/>
        <v>0.22317554823610986</v>
      </c>
      <c r="AK23">
        <f>'Literary Digest data 1932'!H23-CW23/100</f>
        <v>-2.8615817712128178E-3</v>
      </c>
      <c r="AL23">
        <f t="shared" si="3"/>
        <v>0.53613713000732277</v>
      </c>
      <c r="AM23">
        <f t="shared" si="4"/>
        <v>0.22603713000732273</v>
      </c>
      <c r="AO23" s="21">
        <f t="shared" si="5"/>
        <v>0.35941752621998785</v>
      </c>
      <c r="AP23">
        <f t="shared" si="6"/>
        <v>-0.25898247378001221</v>
      </c>
      <c r="AQ23">
        <f>'Literary Digest data 1932'!O23-CT23/100</f>
        <v>-2.2407058797553558E-2</v>
      </c>
      <c r="AR23">
        <f t="shared" si="7"/>
        <v>0.38182458501754141</v>
      </c>
      <c r="AS23" t="str">
        <f t="shared" si="8"/>
        <v>same</v>
      </c>
      <c r="AT23" t="str">
        <f t="shared" si="9"/>
        <v>same</v>
      </c>
      <c r="AU23">
        <f t="shared" si="10"/>
        <v>0.5973783862510923</v>
      </c>
      <c r="AV23">
        <f t="shared" si="11"/>
        <v>0.5940383466807998</v>
      </c>
      <c r="AW23" s="35">
        <f>'Literary Digest data 1932'!I23-DH23</f>
        <v>7.1046515692972934E-3</v>
      </c>
      <c r="AX23">
        <f t="shared" si="12"/>
        <v>0.590273734681795</v>
      </c>
      <c r="AY23" t="str">
        <f t="shared" si="13"/>
        <v>same</v>
      </c>
      <c r="BB23" s="21">
        <f t="shared" si="14"/>
        <v>0.40262161374890765</v>
      </c>
      <c r="BC23">
        <f t="shared" si="35"/>
        <v>6.8617656719653086E-2</v>
      </c>
      <c r="BD23">
        <f t="shared" si="36"/>
        <v>-0.37725145501754315</v>
      </c>
      <c r="BE23">
        <f t="shared" si="37"/>
        <v>0.77987306876645079</v>
      </c>
      <c r="BF23" t="str">
        <f t="shared" si="15"/>
        <v>RtoD</v>
      </c>
      <c r="BH23" s="2"/>
      <c r="BI23" s="13">
        <f t="shared" si="16"/>
        <v>52369</v>
      </c>
      <c r="BJ23" s="12">
        <f t="shared" si="17"/>
        <v>0.51345261509671747</v>
      </c>
      <c r="BK23" s="12">
        <f t="shared" si="18"/>
        <v>0.3629</v>
      </c>
      <c r="BL23" s="12">
        <f t="shared" si="19"/>
        <v>0.70678381866190643</v>
      </c>
      <c r="BM23" s="12"/>
      <c r="BN23" s="2"/>
      <c r="BO23" s="13">
        <f t="shared" si="20"/>
        <v>52369</v>
      </c>
      <c r="BP23" s="11">
        <f t="shared" si="21"/>
        <v>0.47176764879986249</v>
      </c>
      <c r="BQ23" s="11">
        <f t="shared" si="22"/>
        <v>0.59909999999999997</v>
      </c>
      <c r="BR23" s="12">
        <f t="shared" si="38"/>
        <v>1.2699047964057313</v>
      </c>
      <c r="BS23" s="12"/>
      <c r="BT23" s="2"/>
      <c r="BU23" s="13">
        <f t="shared" si="23"/>
        <v>52369</v>
      </c>
      <c r="BV23" s="11">
        <f t="shared" si="24"/>
        <v>1.4779736103419962E-2</v>
      </c>
      <c r="BW23" s="11">
        <f t="shared" si="25"/>
        <v>3.7999999999999999E-2</v>
      </c>
      <c r="BX23" s="12">
        <f t="shared" si="39"/>
        <v>2.5710878552971574</v>
      </c>
      <c r="BY23" s="12"/>
      <c r="BZ23" s="12">
        <f t="shared" si="26"/>
        <v>0.8251536600885826</v>
      </c>
      <c r="CA23" s="12">
        <f t="shared" si="27"/>
        <v>1.1576387353582802</v>
      </c>
      <c r="CB23" s="12"/>
      <c r="CC23" s="12">
        <f t="shared" si="28"/>
        <v>25578.921521508339</v>
      </c>
      <c r="CD23" s="12">
        <f t="shared" si="29"/>
        <v>24754.692281110645</v>
      </c>
      <c r="CE23" s="12">
        <f t="shared" si="40"/>
        <v>0.50818766206247246</v>
      </c>
      <c r="CF23" s="12">
        <f t="shared" si="41"/>
        <v>0.33400395702925456</v>
      </c>
      <c r="CG23" s="11">
        <f t="shared" si="30"/>
        <v>0.5973783862510923</v>
      </c>
      <c r="CH23" s="12" t="str">
        <f t="shared" si="42"/>
        <v>yes</v>
      </c>
      <c r="CI23" s="12" t="str">
        <f t="shared" si="43"/>
        <v>yes</v>
      </c>
      <c r="CJ23" s="12" t="str">
        <f t="shared" si="31"/>
        <v>same</v>
      </c>
      <c r="CK23" s="12" t="str">
        <f t="shared" si="44"/>
        <v>same</v>
      </c>
      <c r="CL23" s="12">
        <f t="shared" si="32"/>
        <v>17.418370503321789</v>
      </c>
      <c r="CM23" s="12"/>
      <c r="CN23" s="12">
        <f t="shared" si="33"/>
        <v>53.969297990096116</v>
      </c>
      <c r="CO23" s="12">
        <f t="shared" si="34"/>
        <v>20.568902287170658</v>
      </c>
      <c r="CP23" s="12"/>
      <c r="CQ23" s="3" t="s">
        <v>22</v>
      </c>
      <c r="CR23" s="4">
        <v>11</v>
      </c>
      <c r="CS23" s="5">
        <v>600806</v>
      </c>
      <c r="CT23" s="6">
        <v>59.91</v>
      </c>
      <c r="CU23" s="6">
        <v>11</v>
      </c>
      <c r="CV23" s="5">
        <v>363959</v>
      </c>
      <c r="CW23" s="6">
        <v>36.29</v>
      </c>
      <c r="CX23" s="6" t="s">
        <v>55</v>
      </c>
      <c r="CY23" s="5">
        <v>25476</v>
      </c>
      <c r="CZ23" s="6">
        <v>2.54</v>
      </c>
      <c r="DA23" s="6" t="s">
        <v>55</v>
      </c>
      <c r="DB23" s="5">
        <v>12602</v>
      </c>
      <c r="DC23" s="6">
        <v>1.26</v>
      </c>
      <c r="DD23" s="6" t="s">
        <v>55</v>
      </c>
      <c r="DE23" s="5">
        <v>236847</v>
      </c>
      <c r="DF23" s="6">
        <v>23.62</v>
      </c>
      <c r="DG23" s="5">
        <v>1002843</v>
      </c>
      <c r="DH23">
        <f t="shared" si="45"/>
        <v>0.37725145501754315</v>
      </c>
      <c r="DJ23" s="3" t="s">
        <v>22</v>
      </c>
      <c r="DK23" s="23">
        <v>11</v>
      </c>
      <c r="DL23" s="27">
        <v>698811</v>
      </c>
      <c r="DM23" s="15">
        <v>61.84</v>
      </c>
      <c r="DN23" s="30">
        <v>11</v>
      </c>
      <c r="DO23" s="27">
        <v>350461</v>
      </c>
      <c r="DP23" s="15">
        <v>31.01</v>
      </c>
      <c r="DQ23" s="30" t="s">
        <v>75</v>
      </c>
      <c r="DR23" s="27">
        <v>74296</v>
      </c>
      <c r="DS23" s="15">
        <v>6.58</v>
      </c>
      <c r="DT23" s="30" t="s">
        <v>75</v>
      </c>
      <c r="DU23" s="27">
        <v>2872</v>
      </c>
      <c r="DV23" s="15">
        <v>0.25</v>
      </c>
      <c r="DW23" s="30" t="s">
        <v>75</v>
      </c>
      <c r="DX23" s="27">
        <v>3535</v>
      </c>
      <c r="DY23" s="15">
        <v>0.31</v>
      </c>
      <c r="DZ23" s="30" t="s">
        <v>75</v>
      </c>
      <c r="EA23" s="27">
        <v>348350</v>
      </c>
      <c r="EB23" s="15">
        <v>30.83</v>
      </c>
      <c r="EC23" s="14">
        <v>1129975</v>
      </c>
      <c r="ED23" s="15" t="s">
        <v>96</v>
      </c>
      <c r="EE23">
        <f t="shared" si="46"/>
        <v>0.33400395702925456</v>
      </c>
      <c r="EF23" s="1"/>
    </row>
    <row r="24" spans="1:136" ht="17.25" customHeight="1" thickBot="1" x14ac:dyDescent="0.3">
      <c r="A24" t="s">
        <v>23</v>
      </c>
      <c r="B24">
        <v>9</v>
      </c>
      <c r="C24" s="21">
        <v>848</v>
      </c>
      <c r="D24">
        <v>269</v>
      </c>
      <c r="E24">
        <v>394</v>
      </c>
      <c r="F24">
        <v>1</v>
      </c>
      <c r="H24">
        <v>137</v>
      </c>
      <c r="I24">
        <v>47</v>
      </c>
      <c r="K24" s="22">
        <v>6080</v>
      </c>
      <c r="L24">
        <v>88</v>
      </c>
      <c r="M24" s="1">
        <v>5396</v>
      </c>
      <c r="N24">
        <v>8</v>
      </c>
      <c r="O24">
        <v>1</v>
      </c>
      <c r="P24">
        <v>298</v>
      </c>
      <c r="Q24">
        <v>289</v>
      </c>
      <c r="S24">
        <v>43</v>
      </c>
      <c r="T24">
        <v>5</v>
      </c>
      <c r="U24">
        <v>32</v>
      </c>
      <c r="V24">
        <v>1</v>
      </c>
      <c r="W24">
        <v>0</v>
      </c>
      <c r="X24">
        <v>2</v>
      </c>
      <c r="Y24">
        <v>3</v>
      </c>
      <c r="AA24">
        <v>18</v>
      </c>
      <c r="AB24">
        <v>6</v>
      </c>
      <c r="AC24">
        <v>16</v>
      </c>
      <c r="AD24">
        <v>0</v>
      </c>
      <c r="AE24">
        <v>1</v>
      </c>
      <c r="AG24" s="21">
        <v>7012</v>
      </c>
      <c r="AH24" s="36">
        <f t="shared" si="0"/>
        <v>0</v>
      </c>
      <c r="AI24" s="21">
        <f t="shared" si="1"/>
        <v>0.12093553907586994</v>
      </c>
      <c r="AJ24">
        <f t="shared" si="2"/>
        <v>9.353553907586995E-2</v>
      </c>
      <c r="AK24">
        <f>'Literary Digest data 1932'!H24-CW24/100</f>
        <v>5.839797194675244E-2</v>
      </c>
      <c r="AL24">
        <f t="shared" si="3"/>
        <v>6.2537567129117511E-2</v>
      </c>
      <c r="AM24">
        <f t="shared" si="4"/>
        <v>3.513756712911751E-2</v>
      </c>
      <c r="AO24" s="21">
        <f t="shared" si="5"/>
        <v>0.86708499714774667</v>
      </c>
      <c r="AP24">
        <f t="shared" si="6"/>
        <v>-0.10351500285225335</v>
      </c>
      <c r="AQ24">
        <f>'Literary Digest data 1932'!O24-CT24/100</f>
        <v>-7.6480067899580062E-2</v>
      </c>
      <c r="AR24">
        <f t="shared" si="7"/>
        <v>0.94356506504732673</v>
      </c>
      <c r="AS24" t="str">
        <f t="shared" si="8"/>
        <v>same</v>
      </c>
      <c r="AT24" t="str">
        <f t="shared" si="9"/>
        <v>same</v>
      </c>
      <c r="AU24">
        <f t="shared" si="10"/>
        <v>0.12240184757505773</v>
      </c>
      <c r="AV24">
        <f t="shared" si="11"/>
        <v>0.12212718310092614</v>
      </c>
      <c r="AW24" s="35">
        <f>'Literary Digest data 1932'!I24-DH24</f>
        <v>6.0448430742844061E-2</v>
      </c>
      <c r="AX24">
        <f t="shared" si="12"/>
        <v>6.195341683221367E-2</v>
      </c>
      <c r="AY24" t="str">
        <f t="shared" si="13"/>
        <v>same</v>
      </c>
      <c r="BB24" s="21">
        <f t="shared" si="14"/>
        <v>0.87759815242494221</v>
      </c>
      <c r="BC24">
        <f t="shared" si="35"/>
        <v>0.85013170501178326</v>
      </c>
      <c r="BD24">
        <f t="shared" si="36"/>
        <v>-3.5638605278366403E-2</v>
      </c>
      <c r="BE24">
        <f t="shared" si="37"/>
        <v>0.91323675770330859</v>
      </c>
      <c r="BF24" t="str">
        <f t="shared" si="15"/>
        <v>same</v>
      </c>
      <c r="BH24" s="2"/>
      <c r="BI24" s="13">
        <f t="shared" si="16"/>
        <v>6195</v>
      </c>
      <c r="BJ24" s="12">
        <f t="shared" si="17"/>
        <v>5.8434221146085555E-2</v>
      </c>
      <c r="BK24" s="12">
        <f t="shared" si="18"/>
        <v>3.5499999999999997E-2</v>
      </c>
      <c r="BL24" s="12">
        <f t="shared" si="19"/>
        <v>0.60752071823204412</v>
      </c>
      <c r="BM24" s="12"/>
      <c r="BN24" s="2"/>
      <c r="BO24" s="13">
        <f t="shared" si="20"/>
        <v>6195</v>
      </c>
      <c r="BP24" s="11">
        <f t="shared" si="21"/>
        <v>0.93979015334947535</v>
      </c>
      <c r="BQ24" s="11">
        <f t="shared" si="22"/>
        <v>0.95979999999999999</v>
      </c>
      <c r="BR24" s="12">
        <f t="shared" si="38"/>
        <v>1.0212918241154243</v>
      </c>
      <c r="BS24" s="12"/>
      <c r="BT24" s="2"/>
      <c r="BU24" s="13">
        <f t="shared" si="23"/>
        <v>6195</v>
      </c>
      <c r="BV24" s="11">
        <f t="shared" si="24"/>
        <v>1.7756255044390637E-3</v>
      </c>
      <c r="BW24" s="11">
        <f t="shared" si="25"/>
        <v>4.6999999999999993E-3</v>
      </c>
      <c r="BX24" s="12">
        <f t="shared" si="39"/>
        <v>2.6469545454545451</v>
      </c>
      <c r="BY24" s="12"/>
      <c r="BZ24" s="12">
        <f t="shared" si="26"/>
        <v>0.85341184299531991</v>
      </c>
      <c r="CA24" s="12">
        <f t="shared" si="27"/>
        <v>1.0146521710669674</v>
      </c>
      <c r="CB24" s="12"/>
      <c r="CC24" s="12">
        <f t="shared" si="28"/>
        <v>725.48678556249047</v>
      </c>
      <c r="CD24" s="12">
        <f t="shared" si="29"/>
        <v>6183.7759214566495</v>
      </c>
      <c r="CE24" s="12">
        <f t="shared" si="40"/>
        <v>0.10500205540389516</v>
      </c>
      <c r="CF24" s="12">
        <f t="shared" si="41"/>
        <v>2.7466447413158918E-2</v>
      </c>
      <c r="CG24" s="11">
        <f t="shared" si="30"/>
        <v>0.12240184757505773</v>
      </c>
      <c r="CH24" s="12" t="str">
        <f t="shared" si="42"/>
        <v>no</v>
      </c>
      <c r="CI24" s="12" t="str">
        <f t="shared" si="43"/>
        <v>no</v>
      </c>
      <c r="CJ24" s="12" t="str">
        <f t="shared" si="31"/>
        <v>same</v>
      </c>
      <c r="CK24" s="12" t="str">
        <f t="shared" si="44"/>
        <v>same</v>
      </c>
      <c r="CL24" s="12">
        <f t="shared" si="32"/>
        <v>7.7535607990736235</v>
      </c>
      <c r="CM24" s="12"/>
      <c r="CN24" s="12">
        <f t="shared" si="33"/>
        <v>12.171362586605081</v>
      </c>
      <c r="CO24" s="12">
        <f t="shared" si="34"/>
        <v>9.4247178452891891</v>
      </c>
      <c r="CP24" s="12"/>
      <c r="CQ24" s="3" t="s">
        <v>23</v>
      </c>
      <c r="CR24" s="4">
        <v>9</v>
      </c>
      <c r="CS24" s="5">
        <v>140168</v>
      </c>
      <c r="CT24" s="6">
        <v>95.98</v>
      </c>
      <c r="CU24" s="6">
        <v>9</v>
      </c>
      <c r="CV24" s="5">
        <v>5180</v>
      </c>
      <c r="CW24" s="6">
        <v>3.55</v>
      </c>
      <c r="CX24" s="6" t="s">
        <v>55</v>
      </c>
      <c r="CY24" s="6">
        <v>686</v>
      </c>
      <c r="CZ24" s="6">
        <v>0.47</v>
      </c>
      <c r="DA24" s="6" t="s">
        <v>55</v>
      </c>
      <c r="DB24" s="6" t="s">
        <v>55</v>
      </c>
      <c r="DC24" s="6">
        <v>0</v>
      </c>
      <c r="DD24" s="6" t="s">
        <v>55</v>
      </c>
      <c r="DE24" s="5">
        <v>134988</v>
      </c>
      <c r="DF24" s="6">
        <v>92.44</v>
      </c>
      <c r="DG24" s="5">
        <v>146034</v>
      </c>
      <c r="DH24">
        <f t="shared" si="45"/>
        <v>3.5638605278366403E-2</v>
      </c>
      <c r="DJ24" s="3" t="s">
        <v>23</v>
      </c>
      <c r="DK24" s="23">
        <v>9</v>
      </c>
      <c r="DL24" s="27">
        <v>157318</v>
      </c>
      <c r="DM24" s="15">
        <v>97.06</v>
      </c>
      <c r="DN24" s="30">
        <v>9</v>
      </c>
      <c r="DO24" s="27">
        <v>4443</v>
      </c>
      <c r="DP24" s="15">
        <v>2.74</v>
      </c>
      <c r="DQ24" s="30" t="s">
        <v>75</v>
      </c>
      <c r="DR24" s="32" t="s">
        <v>75</v>
      </c>
      <c r="DS24" s="15" t="s">
        <v>75</v>
      </c>
      <c r="DT24" s="30" t="s">
        <v>75</v>
      </c>
      <c r="DU24" s="32">
        <v>329</v>
      </c>
      <c r="DV24" s="15">
        <v>0.2</v>
      </c>
      <c r="DW24" s="30" t="s">
        <v>75</v>
      </c>
      <c r="DX24" s="32" t="s">
        <v>75</v>
      </c>
      <c r="DY24" s="15" t="s">
        <v>75</v>
      </c>
      <c r="DZ24" s="30" t="s">
        <v>75</v>
      </c>
      <c r="EA24" s="27">
        <v>152875</v>
      </c>
      <c r="EB24" s="15">
        <v>94.31</v>
      </c>
      <c r="EC24" s="14">
        <v>162090</v>
      </c>
      <c r="ED24" s="15" t="s">
        <v>97</v>
      </c>
      <c r="EE24">
        <f t="shared" si="46"/>
        <v>2.7466447413158918E-2</v>
      </c>
      <c r="EF24" s="1"/>
    </row>
    <row r="25" spans="1:136" ht="17.25" customHeight="1" thickBot="1" x14ac:dyDescent="0.3">
      <c r="A25" t="s">
        <v>24</v>
      </c>
      <c r="B25">
        <v>15</v>
      </c>
      <c r="C25" s="22">
        <v>50022</v>
      </c>
      <c r="D25" s="1">
        <v>33551</v>
      </c>
      <c r="E25" s="1">
        <v>11149</v>
      </c>
      <c r="F25">
        <v>244</v>
      </c>
      <c r="G25">
        <v>45</v>
      </c>
      <c r="H25">
        <v>2975</v>
      </c>
      <c r="I25" s="1">
        <v>2058</v>
      </c>
      <c r="K25" s="22">
        <v>38267</v>
      </c>
      <c r="L25" s="1">
        <v>4463</v>
      </c>
      <c r="M25" s="1">
        <v>30608</v>
      </c>
      <c r="N25">
        <v>455</v>
      </c>
      <c r="O25">
        <v>15</v>
      </c>
      <c r="P25" s="1">
        <v>1485</v>
      </c>
      <c r="Q25">
        <v>1241</v>
      </c>
      <c r="S25">
        <v>2368</v>
      </c>
      <c r="T25">
        <v>322</v>
      </c>
      <c r="U25">
        <v>1680</v>
      </c>
      <c r="V25">
        <v>73</v>
      </c>
      <c r="W25">
        <v>4</v>
      </c>
      <c r="X25">
        <v>122</v>
      </c>
      <c r="Y25">
        <v>167</v>
      </c>
      <c r="AA25">
        <v>468</v>
      </c>
      <c r="AB25">
        <v>97</v>
      </c>
      <c r="AC25">
        <v>103</v>
      </c>
      <c r="AD25">
        <v>16</v>
      </c>
      <c r="AE25">
        <v>13</v>
      </c>
      <c r="AG25" s="21">
        <v>91354</v>
      </c>
      <c r="AH25" s="36">
        <f t="shared" si="0"/>
        <v>1</v>
      </c>
      <c r="AI25" s="21">
        <f t="shared" si="1"/>
        <v>0.54756223044420604</v>
      </c>
      <c r="AJ25">
        <f t="shared" si="2"/>
        <v>0.1659622304442061</v>
      </c>
      <c r="AK25">
        <f>'Literary Digest data 1932'!H25-CW25/100</f>
        <v>-7.8192071350819958E-3</v>
      </c>
      <c r="AL25">
        <f t="shared" si="3"/>
        <v>0.55538143757928804</v>
      </c>
      <c r="AM25">
        <f t="shared" si="4"/>
        <v>0.1737814375792881</v>
      </c>
      <c r="AO25" s="21">
        <f t="shared" si="5"/>
        <v>0.41888696718260832</v>
      </c>
      <c r="AP25">
        <f t="shared" si="6"/>
        <v>-0.18871303281739171</v>
      </c>
      <c r="AQ25">
        <f>'Literary Digest data 1932'!O25-CT25/100</f>
        <v>-1.4669584606201047E-2</v>
      </c>
      <c r="AR25">
        <f t="shared" si="7"/>
        <v>0.43355655178880936</v>
      </c>
      <c r="AS25" t="str">
        <f t="shared" si="8"/>
        <v>same</v>
      </c>
      <c r="AT25" t="str">
        <f t="shared" si="9"/>
        <v>same</v>
      </c>
      <c r="AU25">
        <f t="shared" si="10"/>
        <v>0.56657114702850864</v>
      </c>
      <c r="AV25">
        <f t="shared" si="11"/>
        <v>0.56271312346324864</v>
      </c>
      <c r="AW25" s="35">
        <f>'Literary Digest data 1932'!I25-DH25</f>
        <v>2.039081191362313E-4</v>
      </c>
      <c r="AX25">
        <f t="shared" si="12"/>
        <v>0.56636723890937235</v>
      </c>
      <c r="AY25" t="str">
        <f t="shared" si="13"/>
        <v>same</v>
      </c>
      <c r="BB25" s="21">
        <f t="shared" si="14"/>
        <v>0.43342885297149136</v>
      </c>
      <c r="BC25">
        <f t="shared" si="35"/>
        <v>4.7626496445493161E-2</v>
      </c>
      <c r="BD25">
        <f t="shared" si="36"/>
        <v>-0.35513882923227758</v>
      </c>
      <c r="BE25">
        <f t="shared" si="37"/>
        <v>0.78856768220376894</v>
      </c>
      <c r="BF25" t="str">
        <f t="shared" si="15"/>
        <v>RtoD</v>
      </c>
      <c r="BH25" s="2"/>
      <c r="BI25" s="13">
        <f t="shared" si="16"/>
        <v>82609</v>
      </c>
      <c r="BJ25" s="12">
        <f t="shared" si="17"/>
        <v>0.46406565870546795</v>
      </c>
      <c r="BK25" s="12">
        <f t="shared" si="18"/>
        <v>0.3508</v>
      </c>
      <c r="BL25" s="12">
        <f t="shared" si="19"/>
        <v>0.75592751460767937</v>
      </c>
      <c r="BM25" s="12"/>
      <c r="BN25" s="2"/>
      <c r="BO25" s="13">
        <f t="shared" si="20"/>
        <v>82609</v>
      </c>
      <c r="BP25" s="11">
        <f t="shared" si="21"/>
        <v>0.52581437857860525</v>
      </c>
      <c r="BQ25" s="11">
        <f t="shared" si="22"/>
        <v>0.63690000000000002</v>
      </c>
      <c r="BR25" s="12">
        <f t="shared" si="38"/>
        <v>1.2112639477864493</v>
      </c>
      <c r="BS25" s="12"/>
      <c r="BT25" s="2"/>
      <c r="BU25" s="13">
        <f t="shared" si="23"/>
        <v>82609</v>
      </c>
      <c r="BV25" s="11">
        <f t="shared" si="24"/>
        <v>1.0119962715926837E-2</v>
      </c>
      <c r="BW25" s="11">
        <f t="shared" si="25"/>
        <v>1.23E-2</v>
      </c>
      <c r="BX25" s="12">
        <f t="shared" si="39"/>
        <v>1.2154194976076556</v>
      </c>
      <c r="BY25" s="12"/>
      <c r="BZ25" s="12">
        <f t="shared" si="26"/>
        <v>0.86949677397032155</v>
      </c>
      <c r="CA25" s="12">
        <f t="shared" si="27"/>
        <v>1.1533195920145338</v>
      </c>
      <c r="CB25" s="12"/>
      <c r="CC25" s="12">
        <f t="shared" si="28"/>
        <v>43593.939294674616</v>
      </c>
      <c r="CD25" s="12">
        <f t="shared" si="29"/>
        <v>44163.267783248928</v>
      </c>
      <c r="CE25" s="12">
        <f t="shared" si="40"/>
        <v>0.49675622944524211</v>
      </c>
      <c r="CF25" s="12">
        <f t="shared" si="41"/>
        <v>0.3858023565259982</v>
      </c>
      <c r="CG25" s="11">
        <f t="shared" si="30"/>
        <v>0.56657114702850864</v>
      </c>
      <c r="CH25" s="12" t="str">
        <f t="shared" si="42"/>
        <v>yes</v>
      </c>
      <c r="CI25" s="12" t="str">
        <f t="shared" si="43"/>
        <v>no</v>
      </c>
      <c r="CJ25" s="12" t="str">
        <f t="shared" si="31"/>
        <v>change</v>
      </c>
      <c r="CK25" s="12" t="str">
        <f t="shared" si="44"/>
        <v>RtoD</v>
      </c>
      <c r="CL25" s="12">
        <f t="shared" si="32"/>
        <v>11.095387291924396</v>
      </c>
      <c r="CM25" s="12"/>
      <c r="CN25" s="12">
        <f t="shared" si="33"/>
        <v>51.258260938508755</v>
      </c>
      <c r="CO25" s="12">
        <f t="shared" si="34"/>
        <v>12.678025285908937</v>
      </c>
      <c r="CP25" s="12"/>
      <c r="CQ25" s="3" t="s">
        <v>24</v>
      </c>
      <c r="CR25" s="4">
        <v>15</v>
      </c>
      <c r="CS25" s="5">
        <v>1025406</v>
      </c>
      <c r="CT25" s="6">
        <v>63.69</v>
      </c>
      <c r="CU25" s="6">
        <v>15</v>
      </c>
      <c r="CV25" s="5">
        <v>564713</v>
      </c>
      <c r="CW25" s="6">
        <v>35.08</v>
      </c>
      <c r="CX25" s="6" t="s">
        <v>55</v>
      </c>
      <c r="CY25" s="5">
        <v>16374</v>
      </c>
      <c r="CZ25" s="6">
        <v>1.02</v>
      </c>
      <c r="DA25" s="6" t="s">
        <v>55</v>
      </c>
      <c r="DB25" s="5">
        <v>3401</v>
      </c>
      <c r="DC25" s="6">
        <v>0.21</v>
      </c>
      <c r="DD25" s="6" t="s">
        <v>55</v>
      </c>
      <c r="DE25" s="5">
        <v>460693</v>
      </c>
      <c r="DF25" s="6">
        <v>28.62</v>
      </c>
      <c r="DG25" s="5">
        <v>1609894</v>
      </c>
      <c r="DH25">
        <f t="shared" si="45"/>
        <v>0.35513882923227758</v>
      </c>
      <c r="DJ25" s="3" t="s">
        <v>24</v>
      </c>
      <c r="DK25" s="23">
        <v>15</v>
      </c>
      <c r="DL25" s="27">
        <v>1111043</v>
      </c>
      <c r="DM25" s="15">
        <v>60.76</v>
      </c>
      <c r="DN25" s="30">
        <v>15</v>
      </c>
      <c r="DO25" s="27">
        <v>697891</v>
      </c>
      <c r="DP25" s="15">
        <v>38.159999999999997</v>
      </c>
      <c r="DQ25" s="30" t="s">
        <v>75</v>
      </c>
      <c r="DR25" s="27">
        <v>14630</v>
      </c>
      <c r="DS25" s="15">
        <v>0.8</v>
      </c>
      <c r="DT25" s="30" t="s">
        <v>75</v>
      </c>
      <c r="DU25" s="27">
        <v>3454</v>
      </c>
      <c r="DV25" s="15">
        <v>0.19</v>
      </c>
      <c r="DW25" s="30" t="s">
        <v>75</v>
      </c>
      <c r="DX25" s="27">
        <v>1617</v>
      </c>
      <c r="DY25" s="15">
        <v>0.09</v>
      </c>
      <c r="DZ25" s="30" t="s">
        <v>75</v>
      </c>
      <c r="EA25" s="27">
        <v>413152</v>
      </c>
      <c r="EB25" s="15">
        <v>22.59</v>
      </c>
      <c r="EC25" s="14">
        <v>1828635</v>
      </c>
      <c r="ED25" s="15" t="s">
        <v>98</v>
      </c>
      <c r="EE25">
        <f t="shared" si="46"/>
        <v>0.3858023565259982</v>
      </c>
      <c r="EF25" s="1"/>
    </row>
    <row r="26" spans="1:136" ht="17.25" customHeight="1" thickBot="1" x14ac:dyDescent="0.3">
      <c r="A26" t="s">
        <v>25</v>
      </c>
      <c r="B26">
        <v>4</v>
      </c>
      <c r="C26" s="22">
        <v>4490</v>
      </c>
      <c r="D26" s="1">
        <v>3336</v>
      </c>
      <c r="E26">
        <v>828</v>
      </c>
      <c r="F26">
        <v>23</v>
      </c>
      <c r="H26">
        <v>139</v>
      </c>
      <c r="I26">
        <v>164</v>
      </c>
      <c r="K26" s="22">
        <v>3562</v>
      </c>
      <c r="L26">
        <v>660</v>
      </c>
      <c r="M26" s="1">
        <v>2517</v>
      </c>
      <c r="N26">
        <v>94</v>
      </c>
      <c r="O26">
        <v>1</v>
      </c>
      <c r="P26">
        <v>151</v>
      </c>
      <c r="Q26">
        <v>139</v>
      </c>
      <c r="S26">
        <v>212</v>
      </c>
      <c r="T26">
        <v>57</v>
      </c>
      <c r="U26">
        <v>108</v>
      </c>
      <c r="V26">
        <v>12</v>
      </c>
      <c r="W26">
        <v>1</v>
      </c>
      <c r="X26">
        <v>6</v>
      </c>
      <c r="Y26">
        <v>28</v>
      </c>
      <c r="AA26">
        <v>58</v>
      </c>
      <c r="AB26">
        <v>10</v>
      </c>
      <c r="AC26">
        <v>18</v>
      </c>
      <c r="AD26">
        <v>0</v>
      </c>
      <c r="AE26">
        <v>2</v>
      </c>
      <c r="AG26" s="21">
        <v>8352</v>
      </c>
      <c r="AH26" s="36">
        <f t="shared" si="0"/>
        <v>1</v>
      </c>
      <c r="AI26" s="21">
        <f t="shared" si="1"/>
        <v>0.53759578544061304</v>
      </c>
      <c r="AJ26">
        <f t="shared" si="2"/>
        <v>0.26169578544061306</v>
      </c>
      <c r="AK26">
        <f>'Literary Digest data 1932'!H26-CW26/100</f>
        <v>2.5997752736221735E-2</v>
      </c>
      <c r="AL26">
        <f t="shared" si="3"/>
        <v>0.5115980327043913</v>
      </c>
      <c r="AM26">
        <f t="shared" si="4"/>
        <v>0.23569803270439132</v>
      </c>
      <c r="AO26" s="21">
        <f t="shared" si="5"/>
        <v>0.42648467432950193</v>
      </c>
      <c r="AP26">
        <f t="shared" si="6"/>
        <v>-0.26631532567049804</v>
      </c>
      <c r="AQ26">
        <f>'Literary Digest data 1932'!O26-CT26/100</f>
        <v>-3.6999417136195811E-2</v>
      </c>
      <c r="AR26">
        <f t="shared" si="7"/>
        <v>0.46348409146569775</v>
      </c>
      <c r="AS26" t="str">
        <f t="shared" si="8"/>
        <v>same</v>
      </c>
      <c r="AT26" t="str">
        <f t="shared" si="9"/>
        <v>same</v>
      </c>
      <c r="AU26">
        <f t="shared" si="10"/>
        <v>0.55762543467461501</v>
      </c>
      <c r="AV26">
        <f t="shared" si="11"/>
        <v>0.55477718488062699</v>
      </c>
      <c r="AW26" s="35">
        <f>'Literary Digest data 1932'!I26-DH26</f>
        <v>3.2197140554140691E-2</v>
      </c>
      <c r="AX26">
        <f t="shared" si="12"/>
        <v>0.52542829412047432</v>
      </c>
      <c r="AY26" t="str">
        <f t="shared" si="13"/>
        <v>same</v>
      </c>
      <c r="BB26" s="21">
        <f t="shared" si="14"/>
        <v>0.44237456532538499</v>
      </c>
      <c r="BC26">
        <f t="shared" si="35"/>
        <v>0.15754958592658164</v>
      </c>
      <c r="BD26">
        <f t="shared" si="36"/>
        <v>-0.3801932178960285</v>
      </c>
      <c r="BE26">
        <f t="shared" si="37"/>
        <v>0.82256778322141355</v>
      </c>
      <c r="BF26" t="str">
        <f t="shared" si="15"/>
        <v>RtoD</v>
      </c>
      <c r="BH26" s="2"/>
      <c r="BI26" s="13">
        <f t="shared" si="16"/>
        <v>7637</v>
      </c>
      <c r="BJ26" s="12">
        <f t="shared" si="17"/>
        <v>0.53070577451879009</v>
      </c>
      <c r="BK26" s="12">
        <f t="shared" si="18"/>
        <v>0.36070000000000002</v>
      </c>
      <c r="BL26" s="12">
        <f t="shared" si="19"/>
        <v>0.6796609671848014</v>
      </c>
      <c r="BM26" s="12"/>
      <c r="BN26" s="2"/>
      <c r="BO26" s="13">
        <f t="shared" si="20"/>
        <v>7637</v>
      </c>
      <c r="BP26" s="11">
        <f t="shared" si="21"/>
        <v>0.45214089302081967</v>
      </c>
      <c r="BQ26" s="11">
        <f t="shared" si="22"/>
        <v>0.58799999999999997</v>
      </c>
      <c r="BR26" s="12">
        <f t="shared" si="38"/>
        <v>1.3004795829713294</v>
      </c>
      <c r="BS26" s="12"/>
      <c r="BT26" s="2"/>
      <c r="BU26" s="13">
        <f t="shared" si="23"/>
        <v>7637</v>
      </c>
      <c r="BV26" s="11">
        <f t="shared" si="24"/>
        <v>1.7153332460390205E-2</v>
      </c>
      <c r="BW26" s="11">
        <f t="shared" si="25"/>
        <v>5.1399999999999994E-2</v>
      </c>
      <c r="BX26" s="12">
        <f t="shared" si="39"/>
        <v>2.9965022900763354</v>
      </c>
      <c r="BY26" s="12"/>
      <c r="BZ26" s="12">
        <f t="shared" si="26"/>
        <v>0.80310904928644522</v>
      </c>
      <c r="CA26" s="12">
        <f t="shared" si="27"/>
        <v>1.1715087657163377</v>
      </c>
      <c r="CB26" s="12"/>
      <c r="CC26" s="12">
        <f t="shared" si="28"/>
        <v>3656.4076758343067</v>
      </c>
      <c r="CD26" s="12">
        <f t="shared" si="29"/>
        <v>4346.2886082957948</v>
      </c>
      <c r="CE26" s="12">
        <f t="shared" si="40"/>
        <v>0.45689696897347154</v>
      </c>
      <c r="CF26" s="12">
        <f t="shared" si="41"/>
        <v>0.28482497939880336</v>
      </c>
      <c r="CG26" s="11">
        <f t="shared" si="30"/>
        <v>0.55762543467461501</v>
      </c>
      <c r="CH26" s="12" t="str">
        <f t="shared" si="42"/>
        <v>yes</v>
      </c>
      <c r="CI26" s="12" t="str">
        <f t="shared" si="43"/>
        <v>no</v>
      </c>
      <c r="CJ26" s="12" t="str">
        <f t="shared" si="31"/>
        <v>change</v>
      </c>
      <c r="CK26" s="12" t="str">
        <f t="shared" si="44"/>
        <v>RtoD</v>
      </c>
      <c r="CL26" s="12">
        <f t="shared" si="32"/>
        <v>17.207198957466819</v>
      </c>
      <c r="CM26" s="12"/>
      <c r="CN26" s="12">
        <f t="shared" si="33"/>
        <v>50.471038251366124</v>
      </c>
      <c r="CO26" s="12">
        <f t="shared" si="34"/>
        <v>21.988540311485789</v>
      </c>
      <c r="CP26" s="12"/>
      <c r="CQ26" s="3" t="s">
        <v>25</v>
      </c>
      <c r="CR26" s="4">
        <v>4</v>
      </c>
      <c r="CS26" s="5">
        <v>127286</v>
      </c>
      <c r="CT26" s="6">
        <v>58.8</v>
      </c>
      <c r="CU26" s="6">
        <v>4</v>
      </c>
      <c r="CV26" s="5">
        <v>78078</v>
      </c>
      <c r="CW26" s="6">
        <v>36.07</v>
      </c>
      <c r="CX26" s="6" t="s">
        <v>55</v>
      </c>
      <c r="CY26" s="5">
        <v>7891</v>
      </c>
      <c r="CZ26" s="6">
        <v>3.65</v>
      </c>
      <c r="DA26" s="6" t="s">
        <v>55</v>
      </c>
      <c r="DB26" s="5">
        <v>3224</v>
      </c>
      <c r="DC26" s="6">
        <v>1.49</v>
      </c>
      <c r="DD26" s="6" t="s">
        <v>55</v>
      </c>
      <c r="DE26" s="5">
        <v>49208</v>
      </c>
      <c r="DF26" s="6">
        <v>22.73</v>
      </c>
      <c r="DG26" s="5">
        <v>216479</v>
      </c>
      <c r="DH26">
        <f t="shared" si="45"/>
        <v>0.3801932178960285</v>
      </c>
      <c r="DJ26" s="3" t="s">
        <v>25</v>
      </c>
      <c r="DK26" s="23">
        <v>4</v>
      </c>
      <c r="DL26" s="27">
        <v>159690</v>
      </c>
      <c r="DM26" s="15">
        <v>69.28</v>
      </c>
      <c r="DN26" s="30">
        <v>4</v>
      </c>
      <c r="DO26" s="27">
        <v>63598</v>
      </c>
      <c r="DP26" s="15">
        <v>27.59</v>
      </c>
      <c r="DQ26" s="30" t="s">
        <v>75</v>
      </c>
      <c r="DR26" s="27">
        <v>5549</v>
      </c>
      <c r="DS26" s="15">
        <v>2.41</v>
      </c>
      <c r="DT26" s="30" t="s">
        <v>75</v>
      </c>
      <c r="DU26" s="27">
        <v>1066</v>
      </c>
      <c r="DV26" s="15">
        <v>0.46</v>
      </c>
      <c r="DW26" s="30" t="s">
        <v>75</v>
      </c>
      <c r="DX26" s="32">
        <v>609</v>
      </c>
      <c r="DY26" s="15">
        <v>0.26</v>
      </c>
      <c r="DZ26" s="30" t="s">
        <v>75</v>
      </c>
      <c r="EA26" s="27">
        <v>96092</v>
      </c>
      <c r="EB26" s="15">
        <v>41.69</v>
      </c>
      <c r="EC26" s="14">
        <v>230512</v>
      </c>
      <c r="ED26" s="15" t="s">
        <v>99</v>
      </c>
      <c r="EE26">
        <f t="shared" si="46"/>
        <v>0.28482497939880336</v>
      </c>
      <c r="EF26" s="1"/>
    </row>
    <row r="27" spans="1:136" ht="17.25" customHeight="1" thickBot="1" x14ac:dyDescent="0.3">
      <c r="A27" t="s">
        <v>26</v>
      </c>
      <c r="B27">
        <v>7</v>
      </c>
      <c r="C27" s="22">
        <v>18280</v>
      </c>
      <c r="D27" s="1">
        <v>12436</v>
      </c>
      <c r="E27" s="1">
        <v>4241</v>
      </c>
      <c r="F27">
        <v>100</v>
      </c>
      <c r="G27">
        <v>7</v>
      </c>
      <c r="H27">
        <v>685</v>
      </c>
      <c r="I27">
        <v>811</v>
      </c>
      <c r="K27" s="22">
        <v>11770</v>
      </c>
      <c r="L27" s="1">
        <v>1677</v>
      </c>
      <c r="M27" s="1">
        <v>9045</v>
      </c>
      <c r="N27">
        <v>177</v>
      </c>
      <c r="O27">
        <v>2</v>
      </c>
      <c r="P27">
        <v>418</v>
      </c>
      <c r="Q27">
        <v>451</v>
      </c>
      <c r="S27">
        <v>862</v>
      </c>
      <c r="T27">
        <v>157</v>
      </c>
      <c r="U27">
        <v>594</v>
      </c>
      <c r="V27">
        <v>31</v>
      </c>
      <c r="W27">
        <v>2</v>
      </c>
      <c r="X27">
        <v>18</v>
      </c>
      <c r="Y27">
        <v>60</v>
      </c>
      <c r="AA27">
        <v>79</v>
      </c>
      <c r="AB27">
        <v>34</v>
      </c>
      <c r="AC27">
        <v>42</v>
      </c>
      <c r="AD27">
        <v>1</v>
      </c>
      <c r="AE27">
        <v>4</v>
      </c>
      <c r="AG27" s="21">
        <v>31072</v>
      </c>
      <c r="AH27" s="36">
        <f t="shared" si="0"/>
        <v>1</v>
      </c>
      <c r="AI27" s="21">
        <f t="shared" si="1"/>
        <v>0.58831101956745624</v>
      </c>
      <c r="AJ27">
        <f t="shared" si="2"/>
        <v>0.1809110195674562</v>
      </c>
      <c r="AK27">
        <f>'Literary Digest data 1932'!H27-CW27/100</f>
        <v>-1.4653366154576186E-2</v>
      </c>
      <c r="AL27">
        <f t="shared" si="3"/>
        <v>0.60296438572203237</v>
      </c>
      <c r="AM27">
        <f t="shared" si="4"/>
        <v>0.19556438572203233</v>
      </c>
      <c r="AO27" s="21">
        <f t="shared" si="5"/>
        <v>0.37879763130792998</v>
      </c>
      <c r="AP27">
        <f t="shared" si="6"/>
        <v>-0.19260236869207004</v>
      </c>
      <c r="AQ27">
        <f>'Literary Digest data 1932'!O27-CT27/100</f>
        <v>-8.4108310101428385E-3</v>
      </c>
      <c r="AR27">
        <f t="shared" si="7"/>
        <v>0.38720846231807282</v>
      </c>
      <c r="AS27" t="str">
        <f t="shared" si="8"/>
        <v>same</v>
      </c>
      <c r="AT27" t="str">
        <f t="shared" si="9"/>
        <v>same</v>
      </c>
      <c r="AU27">
        <f t="shared" si="10"/>
        <v>0.60831946755407651</v>
      </c>
      <c r="AV27">
        <f t="shared" si="11"/>
        <v>0.60415715254137436</v>
      </c>
      <c r="AW27" s="35">
        <f>'Literary Digest data 1932'!I27-DH27</f>
        <v>-6.6046066615218502E-3</v>
      </c>
      <c r="AX27">
        <f t="shared" si="12"/>
        <v>0.61492407421559836</v>
      </c>
      <c r="AY27" t="str">
        <f t="shared" si="13"/>
        <v>same</v>
      </c>
      <c r="BB27" s="21">
        <f t="shared" si="14"/>
        <v>0.39168053244592343</v>
      </c>
      <c r="BC27">
        <f t="shared" si="35"/>
        <v>-2.4550968824289088E-2</v>
      </c>
      <c r="BD27">
        <f t="shared" si="36"/>
        <v>-0.35907856901897156</v>
      </c>
      <c r="BE27">
        <f t="shared" si="37"/>
        <v>0.750759101464895</v>
      </c>
      <c r="BF27" t="str">
        <f t="shared" si="15"/>
        <v>RtoD</v>
      </c>
      <c r="BH27" s="2"/>
      <c r="BI27" s="13">
        <f t="shared" si="16"/>
        <v>28469</v>
      </c>
      <c r="BJ27" s="12">
        <f t="shared" si="17"/>
        <v>0.50124697038884403</v>
      </c>
      <c r="BK27" s="12">
        <f t="shared" si="18"/>
        <v>0.35289999999999999</v>
      </c>
      <c r="BL27" s="12">
        <f t="shared" si="19"/>
        <v>0.70404415557112821</v>
      </c>
      <c r="BM27" s="12"/>
      <c r="BN27" s="2"/>
      <c r="BO27" s="13">
        <f t="shared" si="20"/>
        <v>28469</v>
      </c>
      <c r="BP27" s="11">
        <f t="shared" si="21"/>
        <v>0.4875478590747831</v>
      </c>
      <c r="BQ27" s="11">
        <f t="shared" si="22"/>
        <v>0.62979999999999992</v>
      </c>
      <c r="BR27" s="12">
        <f t="shared" si="38"/>
        <v>1.2917706195965417</v>
      </c>
      <c r="BS27" s="12"/>
      <c r="BT27" s="2"/>
      <c r="BU27" s="13">
        <f t="shared" si="23"/>
        <v>28469</v>
      </c>
      <c r="BV27" s="11">
        <f t="shared" si="24"/>
        <v>1.1205170536372896E-2</v>
      </c>
      <c r="BW27" s="11">
        <f t="shared" si="25"/>
        <v>1.7299999999999999E-2</v>
      </c>
      <c r="BX27" s="12">
        <f t="shared" si="39"/>
        <v>1.5439300940438871</v>
      </c>
      <c r="BY27" s="12"/>
      <c r="BZ27" s="12">
        <f t="shared" si="26"/>
        <v>0.8535043662763977</v>
      </c>
      <c r="CA27" s="12">
        <f t="shared" si="27"/>
        <v>1.1998458592747157</v>
      </c>
      <c r="CB27" s="12"/>
      <c r="CC27" s="12">
        <f t="shared" si="28"/>
        <v>15675.935368403671</v>
      </c>
      <c r="CD27" s="12">
        <f t="shared" si="29"/>
        <v>14183.776841687086</v>
      </c>
      <c r="CE27" s="12">
        <f t="shared" si="40"/>
        <v>0.52498615050637232</v>
      </c>
      <c r="CF27" s="12">
        <f t="shared" si="41"/>
        <v>0.41623150127021252</v>
      </c>
      <c r="CG27" s="11">
        <f t="shared" si="30"/>
        <v>0.60831946755407651</v>
      </c>
      <c r="CH27" s="12" t="str">
        <f t="shared" si="42"/>
        <v>yes</v>
      </c>
      <c r="CI27" s="12" t="str">
        <f t="shared" si="43"/>
        <v>yes</v>
      </c>
      <c r="CJ27" s="12" t="str">
        <f t="shared" si="31"/>
        <v>same</v>
      </c>
      <c r="CK27" s="12" t="str">
        <f t="shared" si="44"/>
        <v>same</v>
      </c>
      <c r="CL27" s="12">
        <f t="shared" si="32"/>
        <v>10.875464923615979</v>
      </c>
      <c r="CM27" s="12"/>
      <c r="CN27" s="12">
        <f t="shared" si="33"/>
        <v>54.932113144758731</v>
      </c>
      <c r="CO27" s="12">
        <f t="shared" si="34"/>
        <v>13.308963017737476</v>
      </c>
      <c r="CP27" s="12"/>
      <c r="CQ27" s="3" t="s">
        <v>26</v>
      </c>
      <c r="CR27" s="4">
        <v>7</v>
      </c>
      <c r="CS27" s="5">
        <v>359082</v>
      </c>
      <c r="CT27" s="6">
        <v>62.98</v>
      </c>
      <c r="CU27" s="6">
        <v>7</v>
      </c>
      <c r="CV27" s="5">
        <v>201177</v>
      </c>
      <c r="CW27" s="6">
        <v>35.29</v>
      </c>
      <c r="CX27" s="6" t="s">
        <v>55</v>
      </c>
      <c r="CY27" s="5">
        <v>9876</v>
      </c>
      <c r="CZ27" s="6">
        <v>1.73</v>
      </c>
      <c r="DA27" s="6" t="s">
        <v>55</v>
      </c>
      <c r="DB27" s="6">
        <v>2</v>
      </c>
      <c r="DC27" s="6">
        <v>0</v>
      </c>
      <c r="DD27" s="6" t="s">
        <v>55</v>
      </c>
      <c r="DE27" s="5">
        <v>157905</v>
      </c>
      <c r="DF27" s="6">
        <v>27.7</v>
      </c>
      <c r="DG27" s="5">
        <v>570137</v>
      </c>
      <c r="DH27">
        <f t="shared" si="45"/>
        <v>0.35907856901897156</v>
      </c>
      <c r="DJ27" s="3" t="s">
        <v>26</v>
      </c>
      <c r="DK27" s="23">
        <v>7</v>
      </c>
      <c r="DL27" s="27">
        <v>347445</v>
      </c>
      <c r="DM27" s="15">
        <v>57.14</v>
      </c>
      <c r="DN27" s="30">
        <v>7</v>
      </c>
      <c r="DO27" s="27">
        <v>247731</v>
      </c>
      <c r="DP27" s="15">
        <v>40.74</v>
      </c>
      <c r="DQ27" s="30" t="s">
        <v>75</v>
      </c>
      <c r="DR27" s="27">
        <v>12847</v>
      </c>
      <c r="DS27" s="15">
        <v>2.11</v>
      </c>
      <c r="DT27" s="30" t="s">
        <v>75</v>
      </c>
      <c r="DU27" s="32" t="s">
        <v>75</v>
      </c>
      <c r="DV27" s="15" t="s">
        <v>75</v>
      </c>
      <c r="DW27" s="30" t="s">
        <v>75</v>
      </c>
      <c r="DX27" s="32" t="s">
        <v>75</v>
      </c>
      <c r="DY27" s="15" t="s">
        <v>75</v>
      </c>
      <c r="DZ27" s="30" t="s">
        <v>75</v>
      </c>
      <c r="EA27" s="27">
        <v>99714</v>
      </c>
      <c r="EB27" s="15">
        <v>16.399999999999999</v>
      </c>
      <c r="EC27" s="14">
        <v>608023</v>
      </c>
      <c r="ED27" s="15" t="s">
        <v>100</v>
      </c>
      <c r="EE27">
        <f t="shared" si="46"/>
        <v>0.41623150127021252</v>
      </c>
      <c r="EF27" s="1"/>
    </row>
    <row r="28" spans="1:136" ht="17.25" customHeight="1" thickBot="1" x14ac:dyDescent="0.3">
      <c r="A28" t="s">
        <v>27</v>
      </c>
      <c r="B28">
        <v>3</v>
      </c>
      <c r="C28" s="22">
        <v>1003</v>
      </c>
      <c r="D28">
        <v>658</v>
      </c>
      <c r="E28">
        <v>272</v>
      </c>
      <c r="H28">
        <v>36</v>
      </c>
      <c r="I28">
        <v>37</v>
      </c>
      <c r="K28" s="21">
        <v>955</v>
      </c>
      <c r="L28">
        <v>163</v>
      </c>
      <c r="M28">
        <v>716</v>
      </c>
      <c r="N28">
        <v>2</v>
      </c>
      <c r="O28">
        <v>0</v>
      </c>
      <c r="P28">
        <v>42</v>
      </c>
      <c r="Q28">
        <v>32</v>
      </c>
      <c r="S28">
        <v>36</v>
      </c>
      <c r="T28">
        <v>9</v>
      </c>
      <c r="U28">
        <v>22</v>
      </c>
      <c r="V28">
        <v>0</v>
      </c>
      <c r="W28">
        <v>0</v>
      </c>
      <c r="X28">
        <v>4</v>
      </c>
      <c r="Y28">
        <v>1</v>
      </c>
      <c r="AA28">
        <v>9</v>
      </c>
      <c r="AB28">
        <v>5</v>
      </c>
      <c r="AC28">
        <v>3</v>
      </c>
      <c r="AD28">
        <v>1</v>
      </c>
      <c r="AE28">
        <v>1</v>
      </c>
      <c r="AG28" s="21">
        <v>2013</v>
      </c>
      <c r="AH28" s="36">
        <f t="shared" si="0"/>
        <v>1</v>
      </c>
      <c r="AI28" s="21">
        <f t="shared" si="1"/>
        <v>0.49826130153999004</v>
      </c>
      <c r="AJ28">
        <f t="shared" si="2"/>
        <v>0.22636130153999001</v>
      </c>
      <c r="AK28">
        <f>'Literary Digest data 1932'!H28-CW28/100</f>
        <v>-3.2022667829118001E-4</v>
      </c>
      <c r="AL28">
        <f t="shared" si="3"/>
        <v>0.49858152821828122</v>
      </c>
      <c r="AM28">
        <f t="shared" si="4"/>
        <v>0.22668152821828119</v>
      </c>
      <c r="AO28" s="21">
        <f t="shared" si="5"/>
        <v>0.47441629408842523</v>
      </c>
      <c r="AP28">
        <f t="shared" si="6"/>
        <v>-0.25368370591157474</v>
      </c>
      <c r="AQ28">
        <f>'Literary Digest data 1932'!O28-CT28/100</f>
        <v>-3.760479511769832E-2</v>
      </c>
      <c r="AR28">
        <f t="shared" si="7"/>
        <v>0.51202108920612355</v>
      </c>
      <c r="AS28" t="str">
        <f t="shared" si="8"/>
        <v>RtoD</v>
      </c>
      <c r="AT28" t="str">
        <f t="shared" si="9"/>
        <v>same</v>
      </c>
      <c r="AU28">
        <f t="shared" si="10"/>
        <v>0.51225740551583243</v>
      </c>
      <c r="AV28">
        <f t="shared" si="11"/>
        <v>0.50953823930528686</v>
      </c>
      <c r="AW28" s="35">
        <f>'Literary Digest data 1932'!I28-DH28</f>
        <v>1.1712147107031445E-2</v>
      </c>
      <c r="AX28">
        <f t="shared" si="12"/>
        <v>0.50054525840880104</v>
      </c>
      <c r="AY28" t="str">
        <f t="shared" si="13"/>
        <v>same</v>
      </c>
      <c r="BB28" s="21">
        <f t="shared" si="14"/>
        <v>0.48774259448416751</v>
      </c>
      <c r="BC28">
        <f t="shared" si="35"/>
        <v>0.2158259734296154</v>
      </c>
      <c r="BD28">
        <f t="shared" si="36"/>
        <v>-0.30591358918657979</v>
      </c>
      <c r="BE28">
        <f t="shared" si="37"/>
        <v>0.79365618367074731</v>
      </c>
      <c r="BF28" t="str">
        <f t="shared" si="15"/>
        <v>RtoD</v>
      </c>
      <c r="BH28" s="2"/>
      <c r="BI28" s="13">
        <f t="shared" si="16"/>
        <v>1842</v>
      </c>
      <c r="BJ28" s="12">
        <f t="shared" si="17"/>
        <v>0.45059717698154178</v>
      </c>
      <c r="BK28" s="12">
        <f t="shared" si="18"/>
        <v>0.30590000000000001</v>
      </c>
      <c r="BL28" s="12">
        <f t="shared" si="19"/>
        <v>0.67887686746987952</v>
      </c>
      <c r="BM28" s="12"/>
      <c r="BN28" s="2"/>
      <c r="BO28" s="13">
        <f t="shared" si="20"/>
        <v>1842</v>
      </c>
      <c r="BP28" s="11">
        <f t="shared" si="21"/>
        <v>0.54831704668838221</v>
      </c>
      <c r="BQ28" s="11">
        <f t="shared" si="22"/>
        <v>0.69409999999999994</v>
      </c>
      <c r="BR28" s="12">
        <f t="shared" si="38"/>
        <v>1.2658734653465344</v>
      </c>
      <c r="BS28" s="12"/>
      <c r="BT28" s="2"/>
      <c r="BU28" s="13">
        <f t="shared" si="23"/>
        <v>1842</v>
      </c>
      <c r="BV28" s="11">
        <f t="shared" si="24"/>
        <v>1.0857763300760044E-3</v>
      </c>
      <c r="BW28" s="11">
        <f t="shared" si="25"/>
        <v>0</v>
      </c>
      <c r="BX28" s="12">
        <f t="shared" si="39"/>
        <v>0</v>
      </c>
      <c r="BY28" s="12"/>
      <c r="BZ28" s="12">
        <f t="shared" si="26"/>
        <v>0.85055759287036359</v>
      </c>
      <c r="CA28" s="12">
        <f t="shared" si="27"/>
        <v>1.1570219915650841</v>
      </c>
      <c r="CB28" s="12"/>
      <c r="CC28" s="12">
        <f t="shared" si="28"/>
        <v>853.10926564897466</v>
      </c>
      <c r="CD28" s="12">
        <f t="shared" si="29"/>
        <v>1102.6419579615253</v>
      </c>
      <c r="CE28" s="12">
        <f t="shared" si="40"/>
        <v>0.4362054106626379</v>
      </c>
      <c r="CF28" s="12">
        <f t="shared" si="41"/>
        <v>0.27191662105455211</v>
      </c>
      <c r="CG28" s="11">
        <f t="shared" si="30"/>
        <v>0.51225740551583243</v>
      </c>
      <c r="CH28" s="12" t="str">
        <f t="shared" si="42"/>
        <v>yes</v>
      </c>
      <c r="CI28" s="12" t="str">
        <f t="shared" si="43"/>
        <v>no</v>
      </c>
      <c r="CJ28" s="12" t="str">
        <f t="shared" si="31"/>
        <v>change</v>
      </c>
      <c r="CK28" s="12" t="str">
        <f t="shared" si="44"/>
        <v>RtoD</v>
      </c>
      <c r="CL28" s="12">
        <f t="shared" si="32"/>
        <v>16.428878960808579</v>
      </c>
      <c r="CM28" s="12"/>
      <c r="CN28" s="12">
        <f t="shared" si="33"/>
        <v>46.478651685393253</v>
      </c>
      <c r="CO28" s="12">
        <f t="shared" si="34"/>
        <v>19.286989579938041</v>
      </c>
      <c r="CP28" s="12"/>
      <c r="CQ28" s="3" t="s">
        <v>27</v>
      </c>
      <c r="CR28" s="4">
        <v>3</v>
      </c>
      <c r="CS28" s="5">
        <v>28756</v>
      </c>
      <c r="CT28" s="6">
        <v>69.41</v>
      </c>
      <c r="CU28" s="6">
        <v>3</v>
      </c>
      <c r="CV28" s="5">
        <v>12674</v>
      </c>
      <c r="CW28" s="6">
        <v>30.59</v>
      </c>
      <c r="CX28" s="6" t="s">
        <v>55</v>
      </c>
      <c r="CY28" s="6">
        <v>0</v>
      </c>
      <c r="CZ28" s="6">
        <v>0</v>
      </c>
      <c r="DA28" s="6" t="s">
        <v>55</v>
      </c>
      <c r="DB28" s="6" t="s">
        <v>55</v>
      </c>
      <c r="DC28" s="6">
        <v>0</v>
      </c>
      <c r="DD28" s="6" t="s">
        <v>55</v>
      </c>
      <c r="DE28" s="5">
        <v>16082</v>
      </c>
      <c r="DF28" s="6">
        <v>38.82</v>
      </c>
      <c r="DG28" s="5">
        <v>41430</v>
      </c>
      <c r="DH28">
        <f t="shared" si="45"/>
        <v>0.30591358918657979</v>
      </c>
      <c r="DJ28" s="3" t="s">
        <v>27</v>
      </c>
      <c r="DK28" s="23">
        <v>3</v>
      </c>
      <c r="DL28" s="27">
        <v>31925</v>
      </c>
      <c r="DM28" s="15">
        <v>72.81</v>
      </c>
      <c r="DN28" s="30">
        <v>3</v>
      </c>
      <c r="DO28" s="27">
        <v>11923</v>
      </c>
      <c r="DP28" s="15">
        <v>27.19</v>
      </c>
      <c r="DQ28" s="30" t="s">
        <v>75</v>
      </c>
      <c r="DR28" s="32" t="s">
        <v>75</v>
      </c>
      <c r="DS28" s="15" t="s">
        <v>75</v>
      </c>
      <c r="DT28" s="30" t="s">
        <v>75</v>
      </c>
      <c r="DU28" s="32" t="s">
        <v>75</v>
      </c>
      <c r="DV28" s="15" t="s">
        <v>75</v>
      </c>
      <c r="DW28" s="30" t="s">
        <v>75</v>
      </c>
      <c r="DX28" s="32" t="s">
        <v>75</v>
      </c>
      <c r="DY28" s="15" t="s">
        <v>75</v>
      </c>
      <c r="DZ28" s="30" t="s">
        <v>75</v>
      </c>
      <c r="EA28" s="27">
        <v>20002</v>
      </c>
      <c r="EB28" s="15">
        <v>45.62</v>
      </c>
      <c r="EC28" s="14">
        <v>43848</v>
      </c>
      <c r="ED28" s="15" t="s">
        <v>101</v>
      </c>
      <c r="EE28">
        <f t="shared" si="46"/>
        <v>0.27191662105455211</v>
      </c>
      <c r="EF28" s="1"/>
    </row>
    <row r="29" spans="1:136" ht="17.25" customHeight="1" thickBot="1" x14ac:dyDescent="0.3">
      <c r="A29" t="s">
        <v>28</v>
      </c>
      <c r="B29">
        <v>4</v>
      </c>
      <c r="C29" s="22">
        <v>9207</v>
      </c>
      <c r="D29" s="1">
        <v>7504</v>
      </c>
      <c r="E29">
        <v>1072</v>
      </c>
      <c r="F29">
        <v>21</v>
      </c>
      <c r="H29">
        <v>253</v>
      </c>
      <c r="I29">
        <v>357</v>
      </c>
      <c r="K29" s="22">
        <v>2737</v>
      </c>
      <c r="L29">
        <v>479</v>
      </c>
      <c r="M29" s="1">
        <v>1984</v>
      </c>
      <c r="N29">
        <v>51</v>
      </c>
      <c r="O29">
        <v>1</v>
      </c>
      <c r="P29">
        <v>114</v>
      </c>
      <c r="Q29">
        <v>108</v>
      </c>
      <c r="S29">
        <v>372</v>
      </c>
      <c r="T29">
        <v>84</v>
      </c>
      <c r="U29">
        <v>238</v>
      </c>
      <c r="V29">
        <v>8</v>
      </c>
      <c r="W29">
        <v>0</v>
      </c>
      <c r="X29">
        <v>18</v>
      </c>
      <c r="Y29">
        <v>24</v>
      </c>
      <c r="AA29">
        <v>56</v>
      </c>
      <c r="AB29">
        <v>17</v>
      </c>
      <c r="AC29">
        <v>13</v>
      </c>
      <c r="AD29">
        <v>0</v>
      </c>
      <c r="AE29">
        <v>0</v>
      </c>
      <c r="AG29" s="21">
        <v>12402</v>
      </c>
      <c r="AH29" s="36">
        <f t="shared" si="0"/>
        <v>1</v>
      </c>
      <c r="AI29" s="21">
        <f t="shared" si="1"/>
        <v>0.74238026124818579</v>
      </c>
      <c r="AJ29">
        <f t="shared" si="2"/>
        <v>0.26258026124818584</v>
      </c>
      <c r="AK29">
        <f>'Literary Digest data 1932'!H29-CW29/100</f>
        <v>7.04089547297857E-2</v>
      </c>
      <c r="AL29">
        <f t="shared" si="3"/>
        <v>0.67197130651840009</v>
      </c>
      <c r="AM29">
        <f t="shared" si="4"/>
        <v>0.19217130651840014</v>
      </c>
      <c r="AO29" s="21">
        <f t="shared" si="5"/>
        <v>0.22069021125624899</v>
      </c>
      <c r="AP29">
        <f t="shared" si="6"/>
        <v>-0.27660978874375097</v>
      </c>
      <c r="AQ29">
        <f>'Literary Digest data 1932'!O29-CT29/100</f>
        <v>-0.10713082016055614</v>
      </c>
      <c r="AR29">
        <f t="shared" si="7"/>
        <v>0.32782103141680513</v>
      </c>
      <c r="AS29" t="str">
        <f t="shared" si="8"/>
        <v>same</v>
      </c>
      <c r="AT29" t="str">
        <f t="shared" si="9"/>
        <v>same</v>
      </c>
      <c r="AU29">
        <f t="shared" si="10"/>
        <v>0.77084728734092434</v>
      </c>
      <c r="AV29">
        <f t="shared" si="11"/>
        <v>0.76593686885587964</v>
      </c>
      <c r="AW29" s="35">
        <f>'Literary Digest data 1932'!I29-DH29</f>
        <v>9.2973170276679395E-2</v>
      </c>
      <c r="AX29">
        <f t="shared" si="12"/>
        <v>0.67787411706424494</v>
      </c>
      <c r="AY29" t="str">
        <f t="shared" si="13"/>
        <v>same</v>
      </c>
      <c r="BB29" s="21">
        <f t="shared" si="14"/>
        <v>0.22915271265907569</v>
      </c>
      <c r="BC29">
        <f t="shared" si="35"/>
        <v>-0.2618891358453963</v>
      </c>
      <c r="BD29">
        <f t="shared" si="36"/>
        <v>-0.50721700952968296</v>
      </c>
      <c r="BE29">
        <f t="shared" si="37"/>
        <v>0.73636972218875862</v>
      </c>
      <c r="BF29" t="str">
        <f t="shared" si="15"/>
        <v>RtoD</v>
      </c>
      <c r="BH29" s="2"/>
      <c r="BI29" s="13">
        <f t="shared" si="16"/>
        <v>11442</v>
      </c>
      <c r="BJ29" s="12">
        <f t="shared" si="17"/>
        <v>0.70503408495018349</v>
      </c>
      <c r="BK29" s="12">
        <f t="shared" si="18"/>
        <v>0.50419999999999998</v>
      </c>
      <c r="BL29" s="12">
        <f t="shared" si="19"/>
        <v>0.71514272963927117</v>
      </c>
      <c r="BM29" s="12"/>
      <c r="BN29" s="2"/>
      <c r="BO29" s="13">
        <f t="shared" si="20"/>
        <v>11442</v>
      </c>
      <c r="BP29" s="11">
        <f t="shared" si="21"/>
        <v>0.28788673308862089</v>
      </c>
      <c r="BQ29" s="11">
        <f t="shared" si="22"/>
        <v>0.4899</v>
      </c>
      <c r="BR29" s="12">
        <f t="shared" si="38"/>
        <v>1.7017109289617485</v>
      </c>
      <c r="BS29" s="12"/>
      <c r="BT29" s="2"/>
      <c r="BU29" s="13">
        <f t="shared" si="23"/>
        <v>11442</v>
      </c>
      <c r="BV29" s="11">
        <f t="shared" si="24"/>
        <v>7.0791819611955948E-3</v>
      </c>
      <c r="BW29" s="11">
        <f t="shared" si="25"/>
        <v>5.9000000000000007E-3</v>
      </c>
      <c r="BX29" s="12">
        <f t="shared" si="39"/>
        <v>0.83342962962962974</v>
      </c>
      <c r="BY29" s="12"/>
      <c r="BZ29" s="12">
        <f t="shared" si="26"/>
        <v>0.83846375455458078</v>
      </c>
      <c r="CA29" s="12">
        <f t="shared" si="27"/>
        <v>1.509844843912838</v>
      </c>
      <c r="CB29" s="12"/>
      <c r="CC29" s="12">
        <f t="shared" si="28"/>
        <v>7719.6300715606012</v>
      </c>
      <c r="CD29" s="12">
        <f t="shared" si="29"/>
        <v>4097.2717466467111</v>
      </c>
      <c r="CE29" s="12">
        <f t="shared" si="40"/>
        <v>0.65327022178235472</v>
      </c>
      <c r="CF29" s="12">
        <f t="shared" si="41"/>
        <v>0.49104184850447202</v>
      </c>
      <c r="CG29" s="11">
        <f t="shared" si="30"/>
        <v>0.77084728734092434</v>
      </c>
      <c r="CH29" s="12" t="str">
        <f t="shared" si="42"/>
        <v>yes</v>
      </c>
      <c r="CI29" s="12" t="str">
        <f t="shared" si="43"/>
        <v>yes</v>
      </c>
      <c r="CJ29" s="12" t="str">
        <f t="shared" si="31"/>
        <v>same</v>
      </c>
      <c r="CK29" s="12" t="str">
        <f t="shared" si="44"/>
        <v>same</v>
      </c>
      <c r="CL29" s="12">
        <f t="shared" si="32"/>
        <v>16.222837327788262</v>
      </c>
      <c r="CM29" s="12"/>
      <c r="CN29" s="12">
        <f t="shared" si="33"/>
        <v>69.234561286001338</v>
      </c>
      <c r="CO29" s="12">
        <f t="shared" si="34"/>
        <v>20.130376435554133</v>
      </c>
      <c r="CP29" s="12"/>
      <c r="CQ29" s="7" t="s">
        <v>28</v>
      </c>
      <c r="CR29" s="8">
        <v>4</v>
      </c>
      <c r="CS29" s="9">
        <v>100680</v>
      </c>
      <c r="CT29" s="10">
        <v>48.99</v>
      </c>
      <c r="CU29" s="10" t="s">
        <v>55</v>
      </c>
      <c r="CV29" s="9">
        <v>103629</v>
      </c>
      <c r="CW29" s="10">
        <v>50.42</v>
      </c>
      <c r="CX29" s="10">
        <v>4</v>
      </c>
      <c r="CY29" s="10">
        <v>947</v>
      </c>
      <c r="CZ29" s="10">
        <v>0.46</v>
      </c>
      <c r="DA29" s="10" t="s">
        <v>55</v>
      </c>
      <c r="DB29" s="10">
        <v>264</v>
      </c>
      <c r="DC29" s="10">
        <v>0.13</v>
      </c>
      <c r="DD29" s="10" t="s">
        <v>55</v>
      </c>
      <c r="DE29" s="10" t="s">
        <v>62</v>
      </c>
      <c r="DF29" s="10" t="s">
        <v>63</v>
      </c>
      <c r="DG29" s="9">
        <v>205520</v>
      </c>
      <c r="DH29">
        <f t="shared" si="45"/>
        <v>0.50721700952968296</v>
      </c>
      <c r="DJ29" s="3" t="s">
        <v>28</v>
      </c>
      <c r="DK29" s="23">
        <v>4</v>
      </c>
      <c r="DL29" s="27">
        <v>108460</v>
      </c>
      <c r="DM29" s="15">
        <v>49.73</v>
      </c>
      <c r="DN29" s="30">
        <v>4</v>
      </c>
      <c r="DO29" s="27">
        <v>104642</v>
      </c>
      <c r="DP29" s="15">
        <v>47.98</v>
      </c>
      <c r="DQ29" s="30" t="s">
        <v>75</v>
      </c>
      <c r="DR29" s="27">
        <v>4819</v>
      </c>
      <c r="DS29" s="15">
        <v>2.21</v>
      </c>
      <c r="DT29" s="30" t="s">
        <v>75</v>
      </c>
      <c r="DU29" s="32" t="s">
        <v>75</v>
      </c>
      <c r="DV29" s="15" t="s">
        <v>75</v>
      </c>
      <c r="DW29" s="30" t="s">
        <v>75</v>
      </c>
      <c r="DX29" s="32">
        <v>193</v>
      </c>
      <c r="DY29" s="15">
        <v>0.09</v>
      </c>
      <c r="DZ29" s="30" t="s">
        <v>75</v>
      </c>
      <c r="EA29" s="27">
        <v>3818</v>
      </c>
      <c r="EB29" s="15">
        <v>1.75</v>
      </c>
      <c r="EC29" s="14">
        <v>218114</v>
      </c>
      <c r="ED29" s="15" t="s">
        <v>102</v>
      </c>
      <c r="EE29">
        <f t="shared" si="46"/>
        <v>0.49104184850447202</v>
      </c>
      <c r="EF29" s="1"/>
    </row>
    <row r="30" spans="1:136" ht="17.25" customHeight="1" thickBot="1" x14ac:dyDescent="0.3">
      <c r="A30" t="s">
        <v>29</v>
      </c>
      <c r="B30">
        <v>16</v>
      </c>
      <c r="C30" s="22">
        <v>58677</v>
      </c>
      <c r="D30" s="1">
        <v>45361</v>
      </c>
      <c r="E30" s="1">
        <v>8625</v>
      </c>
      <c r="F30">
        <v>251</v>
      </c>
      <c r="G30">
        <v>17</v>
      </c>
      <c r="H30" s="1">
        <v>2383</v>
      </c>
      <c r="I30" s="1">
        <v>2040</v>
      </c>
      <c r="K30" s="22">
        <v>27631</v>
      </c>
      <c r="L30" s="1">
        <v>5495</v>
      </c>
      <c r="M30" s="1">
        <v>18642</v>
      </c>
      <c r="N30" s="1">
        <v>1032</v>
      </c>
      <c r="O30">
        <v>14</v>
      </c>
      <c r="P30" s="1">
        <v>1548</v>
      </c>
      <c r="Q30">
        <v>900</v>
      </c>
      <c r="S30" s="1">
        <v>2444</v>
      </c>
      <c r="T30">
        <v>442</v>
      </c>
      <c r="U30" s="1">
        <v>1633</v>
      </c>
      <c r="V30">
        <v>89</v>
      </c>
      <c r="W30">
        <v>1</v>
      </c>
      <c r="X30">
        <v>104</v>
      </c>
      <c r="Y30">
        <v>175</v>
      </c>
      <c r="AA30">
        <v>601</v>
      </c>
      <c r="AB30">
        <v>367</v>
      </c>
      <c r="AC30">
        <v>87</v>
      </c>
      <c r="AD30">
        <v>23</v>
      </c>
      <c r="AE30">
        <v>24</v>
      </c>
      <c r="AG30" s="21">
        <v>89854</v>
      </c>
      <c r="AH30" s="36">
        <f t="shared" si="0"/>
        <v>1</v>
      </c>
      <c r="AI30" s="21">
        <f t="shared" si="1"/>
        <v>0.65302601998798049</v>
      </c>
      <c r="AJ30">
        <f t="shared" si="2"/>
        <v>0.25732601998798049</v>
      </c>
      <c r="AK30">
        <f>'Literary Digest data 1932'!H30-CW30/100</f>
        <v>1.6974536791953376E-2</v>
      </c>
      <c r="AL30">
        <f t="shared" si="3"/>
        <v>0.63605148319602711</v>
      </c>
      <c r="AM30">
        <f t="shared" si="4"/>
        <v>0.24035148319602712</v>
      </c>
      <c r="AO30" s="21">
        <f t="shared" si="5"/>
        <v>0.30750996060275559</v>
      </c>
      <c r="AP30">
        <f t="shared" si="6"/>
        <v>-0.28789003939724445</v>
      </c>
      <c r="AQ30">
        <f>'Literary Digest data 1932'!O30-CT30/100</f>
        <v>-8.4799417681312883E-2</v>
      </c>
      <c r="AR30">
        <f t="shared" si="7"/>
        <v>0.39230937828406848</v>
      </c>
      <c r="AS30" t="str">
        <f t="shared" si="8"/>
        <v>same</v>
      </c>
      <c r="AT30" t="str">
        <f t="shared" si="9"/>
        <v>same</v>
      </c>
      <c r="AU30">
        <f t="shared" si="10"/>
        <v>0.67985586504147932</v>
      </c>
      <c r="AV30">
        <f t="shared" si="11"/>
        <v>0.67586332996167542</v>
      </c>
      <c r="AW30" s="35">
        <f>'Literary Digest data 1932'!I30-DH30</f>
        <v>5.5629187365900723E-2</v>
      </c>
      <c r="AX30">
        <f t="shared" si="12"/>
        <v>0.6242266776755786</v>
      </c>
      <c r="AY30" t="str">
        <f t="shared" si="13"/>
        <v>same</v>
      </c>
      <c r="BB30" s="21">
        <f t="shared" si="14"/>
        <v>0.32014413495852062</v>
      </c>
      <c r="BC30">
        <f t="shared" si="35"/>
        <v>-7.9109373021871487E-2</v>
      </c>
      <c r="BD30">
        <f t="shared" si="36"/>
        <v>-0.49020482994057402</v>
      </c>
      <c r="BE30">
        <f t="shared" si="37"/>
        <v>0.81034896489909469</v>
      </c>
      <c r="BF30" t="str">
        <f t="shared" si="15"/>
        <v>RtoD</v>
      </c>
      <c r="BH30" s="2"/>
      <c r="BI30" s="13">
        <f t="shared" si="16"/>
        <v>81602</v>
      </c>
      <c r="BJ30" s="12">
        <f t="shared" si="17"/>
        <v>0.62863655302566113</v>
      </c>
      <c r="BK30" s="12">
        <f t="shared" si="18"/>
        <v>0.47590000000000005</v>
      </c>
      <c r="BL30" s="12">
        <f t="shared" si="19"/>
        <v>0.75703520215213072</v>
      </c>
      <c r="BM30" s="12"/>
      <c r="BN30" s="2"/>
      <c r="BO30" s="13">
        <f t="shared" si="20"/>
        <v>81602</v>
      </c>
      <c r="BP30" s="11">
        <f t="shared" si="21"/>
        <v>0.35415798632386464</v>
      </c>
      <c r="BQ30" s="11">
        <f t="shared" si="22"/>
        <v>0.49490000000000001</v>
      </c>
      <c r="BR30" s="12">
        <f t="shared" si="38"/>
        <v>1.3973989550173009</v>
      </c>
      <c r="BS30" s="12"/>
      <c r="BT30" s="2"/>
      <c r="BU30" s="13">
        <f t="shared" si="23"/>
        <v>81602</v>
      </c>
      <c r="BV30" s="11">
        <f t="shared" si="24"/>
        <v>1.7205460650474253E-2</v>
      </c>
      <c r="BW30" s="11">
        <f t="shared" si="25"/>
        <v>2.9300000000000003E-2</v>
      </c>
      <c r="BX30" s="12">
        <f t="shared" si="39"/>
        <v>1.7029477207977211</v>
      </c>
      <c r="BY30" s="12"/>
      <c r="BZ30" s="12">
        <f t="shared" si="26"/>
        <v>0.85934204778733414</v>
      </c>
      <c r="CA30" s="12">
        <f t="shared" si="27"/>
        <v>1.2516145235637601</v>
      </c>
      <c r="CB30" s="12"/>
      <c r="CC30" s="12">
        <f t="shared" si="28"/>
        <v>50649.69965838419</v>
      </c>
      <c r="CD30" s="12">
        <f t="shared" si="29"/>
        <v>35055.45542489698</v>
      </c>
      <c r="CE30" s="12">
        <f t="shared" si="40"/>
        <v>0.59097611583768805</v>
      </c>
      <c r="CF30" s="12">
        <f t="shared" si="41"/>
        <v>0.39925350798039211</v>
      </c>
      <c r="CG30" s="11">
        <f t="shared" si="30"/>
        <v>0.67985586504147932</v>
      </c>
      <c r="CH30" s="12" t="str">
        <f t="shared" si="42"/>
        <v>yes</v>
      </c>
      <c r="CI30" s="12" t="str">
        <f t="shared" si="43"/>
        <v>yes</v>
      </c>
      <c r="CJ30" s="12" t="str">
        <f t="shared" si="31"/>
        <v>same</v>
      </c>
      <c r="CK30" s="12" t="str">
        <f t="shared" si="44"/>
        <v>same</v>
      </c>
      <c r="CL30" s="12">
        <f t="shared" si="32"/>
        <v>19.172260785729591</v>
      </c>
      <c r="CM30" s="12"/>
      <c r="CN30" s="12">
        <f t="shared" si="33"/>
        <v>61.227316123650176</v>
      </c>
      <c r="CO30" s="12">
        <f t="shared" si="34"/>
        <v>21.301965325610965</v>
      </c>
      <c r="CP30" s="12"/>
      <c r="CQ30" s="3" t="s">
        <v>29</v>
      </c>
      <c r="CR30" s="4">
        <v>16</v>
      </c>
      <c r="CS30" s="5">
        <v>806394</v>
      </c>
      <c r="CT30" s="6">
        <v>49.49</v>
      </c>
      <c r="CU30" s="6">
        <v>16</v>
      </c>
      <c r="CV30" s="5">
        <v>775406</v>
      </c>
      <c r="CW30" s="6">
        <v>47.59</v>
      </c>
      <c r="CX30" s="6" t="s">
        <v>55</v>
      </c>
      <c r="CY30" s="5">
        <v>42988</v>
      </c>
      <c r="CZ30" s="6">
        <v>2.64</v>
      </c>
      <c r="DA30" s="6" t="s">
        <v>55</v>
      </c>
      <c r="DB30" s="5">
        <v>4719</v>
      </c>
      <c r="DC30" s="6">
        <v>0.28999999999999998</v>
      </c>
      <c r="DD30" s="6" t="s">
        <v>55</v>
      </c>
      <c r="DE30" s="5">
        <v>30988</v>
      </c>
      <c r="DF30" s="6">
        <v>1.9</v>
      </c>
      <c r="DG30" s="5">
        <v>1629507</v>
      </c>
      <c r="DH30">
        <f t="shared" si="45"/>
        <v>0.49020482994057402</v>
      </c>
      <c r="DJ30" s="3" t="s">
        <v>29</v>
      </c>
      <c r="DK30" s="23">
        <v>16</v>
      </c>
      <c r="DL30" s="27">
        <v>1083850</v>
      </c>
      <c r="DM30" s="15">
        <v>59.54</v>
      </c>
      <c r="DN30" s="30">
        <v>16</v>
      </c>
      <c r="DO30" s="27">
        <v>720322</v>
      </c>
      <c r="DP30" s="15">
        <v>39.57</v>
      </c>
      <c r="DQ30" s="30" t="s">
        <v>75</v>
      </c>
      <c r="DR30" s="27">
        <v>9407</v>
      </c>
      <c r="DS30" s="15">
        <v>0.52</v>
      </c>
      <c r="DT30" s="30" t="s">
        <v>75</v>
      </c>
      <c r="DU30" s="27">
        <v>3931</v>
      </c>
      <c r="DV30" s="15">
        <v>0.22</v>
      </c>
      <c r="DW30" s="30" t="s">
        <v>75</v>
      </c>
      <c r="DX30" s="27">
        <v>2927</v>
      </c>
      <c r="DY30" s="15">
        <v>0.16</v>
      </c>
      <c r="DZ30" s="30" t="s">
        <v>75</v>
      </c>
      <c r="EA30" s="27">
        <v>364128</v>
      </c>
      <c r="EB30" s="15">
        <v>19.97</v>
      </c>
      <c r="EC30" s="14">
        <v>1820437</v>
      </c>
      <c r="ED30" s="15" t="s">
        <v>103</v>
      </c>
      <c r="EE30">
        <f t="shared" si="46"/>
        <v>0.39925350798039211</v>
      </c>
      <c r="EF30" s="1"/>
    </row>
    <row r="31" spans="1:136" ht="17.25" customHeight="1" thickBot="1" x14ac:dyDescent="0.3">
      <c r="A31" t="s">
        <v>30</v>
      </c>
      <c r="B31">
        <v>3</v>
      </c>
      <c r="C31" s="22">
        <v>1625</v>
      </c>
      <c r="D31" s="1">
        <v>1003</v>
      </c>
      <c r="E31">
        <v>444</v>
      </c>
      <c r="F31">
        <v>7</v>
      </c>
      <c r="G31">
        <v>1</v>
      </c>
      <c r="H31">
        <v>80</v>
      </c>
      <c r="I31">
        <v>90</v>
      </c>
      <c r="K31" s="22">
        <v>1662</v>
      </c>
      <c r="L31">
        <v>212</v>
      </c>
      <c r="M31">
        <v>1290</v>
      </c>
      <c r="N31">
        <v>24</v>
      </c>
      <c r="O31">
        <v>0</v>
      </c>
      <c r="P31">
        <v>70</v>
      </c>
      <c r="Q31">
        <v>66</v>
      </c>
      <c r="S31">
        <v>54</v>
      </c>
      <c r="T31">
        <v>13</v>
      </c>
      <c r="U31">
        <v>33</v>
      </c>
      <c r="V31">
        <v>1</v>
      </c>
      <c r="W31">
        <v>2</v>
      </c>
      <c r="X31">
        <v>2</v>
      </c>
      <c r="Y31">
        <v>3</v>
      </c>
      <c r="AA31">
        <v>12</v>
      </c>
      <c r="AB31">
        <v>3</v>
      </c>
      <c r="AC31">
        <v>7</v>
      </c>
      <c r="AD31">
        <v>0</v>
      </c>
      <c r="AE31">
        <v>0</v>
      </c>
      <c r="AG31" s="21">
        <v>3363</v>
      </c>
      <c r="AH31" s="36">
        <f t="shared" si="0"/>
        <v>0</v>
      </c>
      <c r="AI31" s="21">
        <f t="shared" si="1"/>
        <v>0.48319952423431461</v>
      </c>
      <c r="AJ31">
        <f t="shared" si="2"/>
        <v>0.11819952423431462</v>
      </c>
      <c r="AK31">
        <f>'Literary Digest data 1932'!H31-CW31/100</f>
        <v>1.9926753864447089E-2</v>
      </c>
      <c r="AL31">
        <f t="shared" si="3"/>
        <v>0.46327277036986753</v>
      </c>
      <c r="AM31">
        <f t="shared" si="4"/>
        <v>9.8272770369867535E-2</v>
      </c>
      <c r="AO31" s="21">
        <f t="shared" si="5"/>
        <v>0.49420160570918825</v>
      </c>
      <c r="AP31">
        <f t="shared" si="6"/>
        <v>-0.13269839429081176</v>
      </c>
      <c r="AQ31">
        <f>'Literary Digest data 1932'!O31-CT31/100</f>
        <v>-5.2289179548156928E-2</v>
      </c>
      <c r="AR31">
        <f t="shared" si="7"/>
        <v>0.54649078525734518</v>
      </c>
      <c r="AS31" t="str">
        <f t="shared" si="8"/>
        <v>same</v>
      </c>
      <c r="AT31" t="str">
        <f t="shared" si="9"/>
        <v>same</v>
      </c>
      <c r="AU31">
        <f t="shared" si="10"/>
        <v>0.49437176756921203</v>
      </c>
      <c r="AV31">
        <f t="shared" si="11"/>
        <v>0.49069237270499799</v>
      </c>
      <c r="AW31" s="35">
        <f>'Literary Digest data 1932'!I31-DH31</f>
        <v>3.3252792574911705E-2</v>
      </c>
      <c r="AX31">
        <f t="shared" si="12"/>
        <v>0.46111897499430032</v>
      </c>
      <c r="AY31" t="str">
        <f t="shared" si="13"/>
        <v>same</v>
      </c>
      <c r="BB31" s="21">
        <f t="shared" si="14"/>
        <v>0.50562823243078792</v>
      </c>
      <c r="BC31">
        <f t="shared" si="35"/>
        <v>0.13768874600938641</v>
      </c>
      <c r="BD31">
        <f t="shared" si="36"/>
        <v>-0.36312673301809706</v>
      </c>
      <c r="BE31">
        <f t="shared" si="37"/>
        <v>0.86875496544888497</v>
      </c>
      <c r="BF31" t="str">
        <f t="shared" si="15"/>
        <v>same</v>
      </c>
      <c r="BH31" s="2"/>
      <c r="BI31" s="13">
        <f t="shared" si="16"/>
        <v>3030</v>
      </c>
      <c r="BJ31" s="12">
        <f t="shared" si="17"/>
        <v>0.40528052805280529</v>
      </c>
      <c r="BK31" s="12">
        <f t="shared" si="18"/>
        <v>0.35759999999999997</v>
      </c>
      <c r="BL31" s="12">
        <f t="shared" si="19"/>
        <v>0.88235179153094456</v>
      </c>
      <c r="BM31" s="12"/>
      <c r="BN31" s="2"/>
      <c r="BO31" s="13">
        <f t="shared" si="20"/>
        <v>3030</v>
      </c>
      <c r="BP31" s="11">
        <f t="shared" si="21"/>
        <v>0.58316831683168313</v>
      </c>
      <c r="BQ31" s="11">
        <f t="shared" si="22"/>
        <v>0.62719999999999998</v>
      </c>
      <c r="BR31" s="12">
        <f t="shared" si="38"/>
        <v>1.0755042444821732</v>
      </c>
      <c r="BS31" s="12"/>
      <c r="BT31" s="2"/>
      <c r="BU31" s="13">
        <f t="shared" si="23"/>
        <v>3030</v>
      </c>
      <c r="BV31" s="11">
        <f t="shared" si="24"/>
        <v>1.155115511551155E-2</v>
      </c>
      <c r="BW31" s="11">
        <f t="shared" si="25"/>
        <v>1.52E-2</v>
      </c>
      <c r="BX31" s="12">
        <f t="shared" si="39"/>
        <v>1.3158857142857143</v>
      </c>
      <c r="BY31" s="12"/>
      <c r="BZ31" s="12">
        <f t="shared" si="26"/>
        <v>0.94161902657610386</v>
      </c>
      <c r="CA31" s="12">
        <f t="shared" si="27"/>
        <v>1.0482417145050356</v>
      </c>
      <c r="CB31" s="12"/>
      <c r="CC31" s="12">
        <f t="shared" si="28"/>
        <v>1533.1250516878456</v>
      </c>
      <c r="CD31" s="12">
        <f t="shared" si="29"/>
        <v>1748.6011855021054</v>
      </c>
      <c r="CE31" s="12">
        <f t="shared" si="40"/>
        <v>0.46717030638138085</v>
      </c>
      <c r="CF31" s="12">
        <f t="shared" si="41"/>
        <v>0.36793948642140151</v>
      </c>
      <c r="CG31" s="11">
        <f t="shared" si="30"/>
        <v>0.49437176756921203</v>
      </c>
      <c r="CH31" s="12" t="str">
        <f t="shared" si="42"/>
        <v>no</v>
      </c>
      <c r="CI31" s="12" t="str">
        <f t="shared" si="43"/>
        <v>no</v>
      </c>
      <c r="CJ31" s="12" t="str">
        <f t="shared" si="31"/>
        <v>same</v>
      </c>
      <c r="CK31" s="12" t="str">
        <f t="shared" si="44"/>
        <v>same</v>
      </c>
      <c r="CL31" s="12">
        <f t="shared" si="32"/>
        <v>9.9230819959979328</v>
      </c>
      <c r="CM31" s="12"/>
      <c r="CN31" s="12">
        <f t="shared" si="33"/>
        <v>44.904715546090657</v>
      </c>
      <c r="CO31" s="12">
        <f t="shared" si="34"/>
        <v>8.1107669039505055</v>
      </c>
      <c r="CP31" s="12"/>
      <c r="CQ31" s="3" t="s">
        <v>30</v>
      </c>
      <c r="CR31" s="4">
        <v>3</v>
      </c>
      <c r="CS31" s="5">
        <v>95089</v>
      </c>
      <c r="CT31" s="6">
        <v>62.72</v>
      </c>
      <c r="CU31" s="6">
        <v>3</v>
      </c>
      <c r="CV31" s="5">
        <v>54217</v>
      </c>
      <c r="CW31" s="6">
        <v>35.76</v>
      </c>
      <c r="CX31" s="6" t="s">
        <v>55</v>
      </c>
      <c r="CY31" s="5">
        <v>1776</v>
      </c>
      <c r="CZ31" s="6">
        <v>1.17</v>
      </c>
      <c r="DA31" s="6" t="s">
        <v>55</v>
      </c>
      <c r="DB31" s="6">
        <v>524</v>
      </c>
      <c r="DC31" s="6">
        <v>0.35</v>
      </c>
      <c r="DD31" s="6" t="s">
        <v>55</v>
      </c>
      <c r="DE31" s="5">
        <v>40872</v>
      </c>
      <c r="DF31" s="6">
        <v>26.96</v>
      </c>
      <c r="DG31" s="5">
        <v>151606</v>
      </c>
      <c r="DH31">
        <f t="shared" si="45"/>
        <v>0.36312673301809706</v>
      </c>
      <c r="DJ31" s="3" t="s">
        <v>30</v>
      </c>
      <c r="DK31" s="23">
        <v>3</v>
      </c>
      <c r="DL31" s="27">
        <v>106037</v>
      </c>
      <c r="DM31" s="15">
        <v>62.69</v>
      </c>
      <c r="DN31" s="30">
        <v>3</v>
      </c>
      <c r="DO31" s="27">
        <v>61727</v>
      </c>
      <c r="DP31" s="15">
        <v>36.5</v>
      </c>
      <c r="DQ31" s="30" t="s">
        <v>75</v>
      </c>
      <c r="DR31" s="32">
        <v>924</v>
      </c>
      <c r="DS31" s="15">
        <v>0.55000000000000004</v>
      </c>
      <c r="DT31" s="30" t="s">
        <v>75</v>
      </c>
      <c r="DU31" s="32">
        <v>343</v>
      </c>
      <c r="DV31" s="15">
        <v>0.2</v>
      </c>
      <c r="DW31" s="30" t="s">
        <v>75</v>
      </c>
      <c r="DX31" s="32">
        <v>105</v>
      </c>
      <c r="DY31" s="15">
        <v>0.06</v>
      </c>
      <c r="DZ31" s="30" t="s">
        <v>75</v>
      </c>
      <c r="EA31" s="27">
        <v>44310</v>
      </c>
      <c r="EB31" s="15">
        <v>26.2</v>
      </c>
      <c r="EC31" s="14">
        <v>169176</v>
      </c>
      <c r="ED31" s="15" t="s">
        <v>104</v>
      </c>
      <c r="EE31">
        <f t="shared" si="46"/>
        <v>0.36793948642140151</v>
      </c>
      <c r="EF31" s="1"/>
    </row>
    <row r="32" spans="1:136" ht="17.25" customHeight="1" thickBot="1" x14ac:dyDescent="0.3">
      <c r="A32" t="s">
        <v>31</v>
      </c>
      <c r="B32">
        <v>47</v>
      </c>
      <c r="C32" s="22">
        <v>162260</v>
      </c>
      <c r="D32" s="1">
        <v>114574</v>
      </c>
      <c r="E32" s="1">
        <v>33052</v>
      </c>
      <c r="F32">
        <v>805</v>
      </c>
      <c r="G32">
        <v>45</v>
      </c>
      <c r="H32">
        <v>7125</v>
      </c>
      <c r="I32" s="1">
        <v>6659</v>
      </c>
      <c r="K32" s="22">
        <v>139277</v>
      </c>
      <c r="L32" s="1">
        <v>18241</v>
      </c>
      <c r="M32" s="1">
        <v>99938</v>
      </c>
      <c r="N32" s="1">
        <v>4101</v>
      </c>
      <c r="O32">
        <v>141</v>
      </c>
      <c r="P32" s="1">
        <v>10604</v>
      </c>
      <c r="Q32" s="1">
        <v>6252</v>
      </c>
      <c r="S32" s="1">
        <v>14656</v>
      </c>
      <c r="T32" s="1">
        <v>2106</v>
      </c>
      <c r="U32" s="1">
        <v>10414</v>
      </c>
      <c r="V32">
        <v>303</v>
      </c>
      <c r="W32">
        <v>20</v>
      </c>
      <c r="X32">
        <v>670</v>
      </c>
      <c r="Y32" s="1">
        <v>1143</v>
      </c>
      <c r="Z32" s="1"/>
      <c r="AA32" s="1">
        <v>2404</v>
      </c>
      <c r="AB32" s="1">
        <v>4372</v>
      </c>
      <c r="AC32">
        <v>364</v>
      </c>
      <c r="AD32">
        <v>138</v>
      </c>
      <c r="AE32">
        <v>164</v>
      </c>
      <c r="AG32" s="21">
        <v>323635</v>
      </c>
      <c r="AH32" s="36">
        <f t="shared" si="0"/>
        <v>1</v>
      </c>
      <c r="AI32" s="21">
        <f t="shared" si="1"/>
        <v>0.50136728104191453</v>
      </c>
      <c r="AJ32">
        <f t="shared" si="2"/>
        <v>0.11166728104191453</v>
      </c>
      <c r="AK32">
        <f>'Literary Digest data 1932'!H32-CW32/100</f>
        <v>2.5641648116415505E-2</v>
      </c>
      <c r="AL32">
        <f t="shared" si="3"/>
        <v>0.47572563292549902</v>
      </c>
      <c r="AM32">
        <f t="shared" si="4"/>
        <v>8.6025632925499029E-2</v>
      </c>
      <c r="AO32" s="21">
        <f t="shared" si="5"/>
        <v>0.43035209418017212</v>
      </c>
      <c r="AP32">
        <f t="shared" si="6"/>
        <v>-0.15814790581982791</v>
      </c>
      <c r="AQ32">
        <f>'Literary Digest data 1932'!O32-CT32/100</f>
        <v>-7.9572785313539229E-2</v>
      </c>
      <c r="AR32">
        <f t="shared" si="7"/>
        <v>0.50992487949371135</v>
      </c>
      <c r="AS32" t="str">
        <f t="shared" si="8"/>
        <v>RtoD</v>
      </c>
      <c r="AT32" t="str">
        <f t="shared" si="9"/>
        <v>change</v>
      </c>
      <c r="AU32">
        <f t="shared" si="10"/>
        <v>0.53810975104216063</v>
      </c>
      <c r="AV32">
        <f t="shared" si="11"/>
        <v>0.53412598592585947</v>
      </c>
      <c r="AW32" s="35">
        <f>'Literary Digest data 1932'!I32-DH32</f>
        <v>5.4410080562020013E-2</v>
      </c>
      <c r="AX32">
        <f t="shared" si="12"/>
        <v>0.48369967048014062</v>
      </c>
      <c r="AY32" t="str">
        <f t="shared" si="13"/>
        <v>change</v>
      </c>
      <c r="BB32" s="21">
        <f t="shared" si="14"/>
        <v>0.46189024895783931</v>
      </c>
      <c r="BC32">
        <f t="shared" si="35"/>
        <v>6.3513737327723141E-2</v>
      </c>
      <c r="BD32">
        <f t="shared" si="36"/>
        <v>-0.43326554766660363</v>
      </c>
      <c r="BE32">
        <f t="shared" si="37"/>
        <v>0.895155796624443</v>
      </c>
      <c r="BF32" t="str">
        <f t="shared" si="15"/>
        <v>RtoD</v>
      </c>
      <c r="BH32" s="2"/>
      <c r="BI32" s="13">
        <f t="shared" si="16"/>
        <v>283740</v>
      </c>
      <c r="BJ32" s="12">
        <f t="shared" si="17"/>
        <v>0.47550926904912949</v>
      </c>
      <c r="BK32" s="12">
        <f t="shared" si="18"/>
        <v>0.4133</v>
      </c>
      <c r="BL32" s="12">
        <f t="shared" si="19"/>
        <v>0.86917338294261082</v>
      </c>
      <c r="BM32" s="12"/>
      <c r="BN32" s="2"/>
      <c r="BO32" s="13">
        <f t="shared" si="20"/>
        <v>283740</v>
      </c>
      <c r="BP32" s="11">
        <f t="shared" si="21"/>
        <v>0.50540635793331923</v>
      </c>
      <c r="BQ32" s="11">
        <f t="shared" si="22"/>
        <v>0.54069999999999996</v>
      </c>
      <c r="BR32" s="12">
        <f t="shared" si="38"/>
        <v>1.0698322083066023</v>
      </c>
      <c r="BS32" s="12"/>
      <c r="BT32" s="2"/>
      <c r="BU32" s="13">
        <f t="shared" si="23"/>
        <v>283740</v>
      </c>
      <c r="BV32" s="11">
        <f t="shared" si="24"/>
        <v>1.9084373017551278E-2</v>
      </c>
      <c r="BW32" s="11">
        <f t="shared" si="25"/>
        <v>4.5999999999999999E-2</v>
      </c>
      <c r="BX32" s="12">
        <f t="shared" si="39"/>
        <v>2.4103490304709143</v>
      </c>
      <c r="BY32" s="12"/>
      <c r="BZ32" s="12">
        <f t="shared" si="26"/>
        <v>0.91409890755162726</v>
      </c>
      <c r="CA32" s="12">
        <f t="shared" si="27"/>
        <v>1.0388603974648745</v>
      </c>
      <c r="CB32" s="12"/>
      <c r="CC32" s="12">
        <f t="shared" si="28"/>
        <v>149593.50134380846</v>
      </c>
      <c r="CD32" s="12">
        <f t="shared" si="29"/>
        <v>150507.21435892693</v>
      </c>
      <c r="CE32" s="12">
        <f t="shared" si="40"/>
        <v>0.49847765605460348</v>
      </c>
      <c r="CF32" s="12">
        <f t="shared" si="41"/>
        <v>0.39837651163011617</v>
      </c>
      <c r="CG32" s="11">
        <f t="shared" si="30"/>
        <v>0.53810975104216063</v>
      </c>
      <c r="CH32" s="12" t="str">
        <f t="shared" si="42"/>
        <v>yes</v>
      </c>
      <c r="CI32" s="12" t="str">
        <f t="shared" si="43"/>
        <v>no</v>
      </c>
      <c r="CJ32" s="12" t="str">
        <f t="shared" si="31"/>
        <v>change</v>
      </c>
      <c r="CK32" s="12" t="str">
        <f t="shared" si="44"/>
        <v>RtoD</v>
      </c>
      <c r="CL32" s="12">
        <f t="shared" si="32"/>
        <v>10.010114442448732</v>
      </c>
      <c r="CM32" s="12"/>
      <c r="CN32" s="12">
        <f t="shared" si="33"/>
        <v>48.753658091710136</v>
      </c>
      <c r="CO32" s="12">
        <f t="shared" si="34"/>
        <v>8.916006928698522</v>
      </c>
      <c r="CP32" s="12"/>
      <c r="CQ32" s="3" t="s">
        <v>31</v>
      </c>
      <c r="CR32" s="4">
        <v>47</v>
      </c>
      <c r="CS32" s="5">
        <v>2534959</v>
      </c>
      <c r="CT32" s="6">
        <v>54.07</v>
      </c>
      <c r="CU32" s="6">
        <v>47</v>
      </c>
      <c r="CV32" s="5">
        <v>1937963</v>
      </c>
      <c r="CW32" s="6">
        <v>41.33</v>
      </c>
      <c r="CX32" s="6" t="s">
        <v>55</v>
      </c>
      <c r="CY32" s="5">
        <v>177397</v>
      </c>
      <c r="CZ32" s="6">
        <v>3.78</v>
      </c>
      <c r="DA32" s="6" t="s">
        <v>55</v>
      </c>
      <c r="DB32" s="5">
        <v>38295</v>
      </c>
      <c r="DC32" s="6">
        <v>0.82</v>
      </c>
      <c r="DD32" s="6" t="s">
        <v>55</v>
      </c>
      <c r="DE32" s="5">
        <v>596996</v>
      </c>
      <c r="DF32" s="6">
        <v>12.73</v>
      </c>
      <c r="DG32" s="5">
        <v>4688614</v>
      </c>
      <c r="DH32">
        <f t="shared" si="45"/>
        <v>0.43326554766660363</v>
      </c>
      <c r="DJ32" s="3" t="s">
        <v>31</v>
      </c>
      <c r="DK32" s="23">
        <v>47</v>
      </c>
      <c r="DL32" s="27">
        <v>3293222</v>
      </c>
      <c r="DM32" s="15">
        <v>58.85</v>
      </c>
      <c r="DN32" s="30">
        <v>47</v>
      </c>
      <c r="DO32" s="27">
        <v>2180670</v>
      </c>
      <c r="DP32" s="15">
        <v>38.97</v>
      </c>
      <c r="DQ32" s="30" t="s">
        <v>75</v>
      </c>
      <c r="DR32" s="32" t="s">
        <v>75</v>
      </c>
      <c r="DS32" s="15" t="s">
        <v>75</v>
      </c>
      <c r="DT32" s="30" t="s">
        <v>75</v>
      </c>
      <c r="DU32" s="27">
        <v>86897</v>
      </c>
      <c r="DV32" s="15">
        <v>1.55</v>
      </c>
      <c r="DW32" s="30" t="s">
        <v>75</v>
      </c>
      <c r="DX32" s="27">
        <v>35609</v>
      </c>
      <c r="DY32" s="15">
        <v>0.64</v>
      </c>
      <c r="DZ32" s="30" t="s">
        <v>75</v>
      </c>
      <c r="EA32" s="27">
        <v>1112552</v>
      </c>
      <c r="EB32" s="15">
        <v>19.88</v>
      </c>
      <c r="EC32" s="14">
        <v>5596398</v>
      </c>
      <c r="ED32" s="15" t="s">
        <v>105</v>
      </c>
      <c r="EE32">
        <f t="shared" si="46"/>
        <v>0.39837651163011617</v>
      </c>
      <c r="EF32" s="1"/>
    </row>
    <row r="33" spans="1:136" ht="17.25" customHeight="1" thickBot="1" x14ac:dyDescent="0.3">
      <c r="A33" t="s">
        <v>32</v>
      </c>
      <c r="B33">
        <v>13</v>
      </c>
      <c r="C33" s="22">
        <v>6113</v>
      </c>
      <c r="D33" s="1">
        <v>3532</v>
      </c>
      <c r="E33" s="1">
        <v>1656</v>
      </c>
      <c r="F33">
        <v>33</v>
      </c>
      <c r="G33">
        <v>5</v>
      </c>
      <c r="H33">
        <v>580</v>
      </c>
      <c r="I33">
        <v>307</v>
      </c>
      <c r="K33" s="22">
        <v>16324</v>
      </c>
      <c r="L33">
        <v>820</v>
      </c>
      <c r="M33">
        <v>13778</v>
      </c>
      <c r="N33">
        <v>119</v>
      </c>
      <c r="O33">
        <v>6</v>
      </c>
      <c r="P33">
        <v>946</v>
      </c>
      <c r="Q33">
        <v>655</v>
      </c>
      <c r="S33">
        <v>35</v>
      </c>
      <c r="T33">
        <v>5</v>
      </c>
      <c r="U33">
        <v>20</v>
      </c>
      <c r="V33">
        <v>3</v>
      </c>
      <c r="W33">
        <v>0</v>
      </c>
      <c r="X33">
        <v>4</v>
      </c>
      <c r="Y33">
        <v>3</v>
      </c>
      <c r="AA33">
        <v>56</v>
      </c>
      <c r="AB33">
        <v>11</v>
      </c>
      <c r="AC33">
        <v>48</v>
      </c>
      <c r="AD33">
        <v>2</v>
      </c>
      <c r="AE33">
        <v>4</v>
      </c>
      <c r="AG33" s="21">
        <v>22593</v>
      </c>
      <c r="AH33" s="36">
        <f t="shared" si="0"/>
        <v>0</v>
      </c>
      <c r="AI33" s="21">
        <f t="shared" si="1"/>
        <v>0.27057053069534814</v>
      </c>
      <c r="AJ33">
        <f t="shared" si="2"/>
        <v>4.5705306953481295E-3</v>
      </c>
      <c r="AK33">
        <f>'Literary Digest data 1932'!H33-CW33/100</f>
        <v>-3.9365934065934083E-2</v>
      </c>
      <c r="AL33">
        <f t="shared" si="3"/>
        <v>0.30993646476128223</v>
      </c>
      <c r="AM33">
        <f t="shared" si="4"/>
        <v>4.3936464761282212E-2</v>
      </c>
      <c r="AO33" s="21">
        <f t="shared" si="5"/>
        <v>0.72252467578453505</v>
      </c>
      <c r="AP33">
        <f t="shared" si="6"/>
        <v>-1.1475324215465044E-2</v>
      </c>
      <c r="AQ33">
        <f>'Literary Digest data 1932'!O33-CT33/100</f>
        <v>1.6842653642653582E-2</v>
      </c>
      <c r="AR33">
        <f t="shared" si="7"/>
        <v>0.70568202214188147</v>
      </c>
      <c r="AS33" t="str">
        <f t="shared" si="8"/>
        <v>same</v>
      </c>
      <c r="AT33" t="str">
        <f t="shared" si="9"/>
        <v>same</v>
      </c>
      <c r="AU33">
        <f t="shared" si="10"/>
        <v>0.27245175379952757</v>
      </c>
      <c r="AV33">
        <f t="shared" si="11"/>
        <v>0.2697917988780576</v>
      </c>
      <c r="AW33" s="35">
        <f>'Literary Digest data 1932'!I33-DH33</f>
        <v>-3.3756145784909264E-2</v>
      </c>
      <c r="AX33">
        <f t="shared" si="12"/>
        <v>0.30620789958443684</v>
      </c>
      <c r="AY33" t="str">
        <f t="shared" si="13"/>
        <v>same</v>
      </c>
      <c r="BB33" s="21">
        <f t="shared" si="14"/>
        <v>0.72754824620047243</v>
      </c>
      <c r="BC33">
        <f t="shared" si="35"/>
        <v>0.4615527540534764</v>
      </c>
      <c r="BD33">
        <f t="shared" si="36"/>
        <v>-0.29514244025442338</v>
      </c>
      <c r="BE33">
        <f t="shared" si="37"/>
        <v>1.0226906864548959</v>
      </c>
      <c r="BF33" t="str">
        <f t="shared" si="15"/>
        <v>same</v>
      </c>
      <c r="BH33" s="2"/>
      <c r="BI33" s="13">
        <f t="shared" si="16"/>
        <v>19977</v>
      </c>
      <c r="BJ33" s="12">
        <f t="shared" si="17"/>
        <v>0.21810081593832908</v>
      </c>
      <c r="BK33" s="12">
        <f t="shared" si="18"/>
        <v>0.2928</v>
      </c>
      <c r="BL33" s="12">
        <f t="shared" si="19"/>
        <v>1.3424984163415195</v>
      </c>
      <c r="BM33" s="12"/>
      <c r="BN33" s="2"/>
      <c r="BO33" s="13">
        <f t="shared" si="20"/>
        <v>19977</v>
      </c>
      <c r="BP33" s="11">
        <f t="shared" si="21"/>
        <v>0.77358962807228315</v>
      </c>
      <c r="BQ33" s="11">
        <f t="shared" si="22"/>
        <v>0.69930000000000003</v>
      </c>
      <c r="BR33" s="12">
        <f t="shared" si="38"/>
        <v>0.90396765238773136</v>
      </c>
      <c r="BS33" s="12"/>
      <c r="BT33" s="2"/>
      <c r="BU33" s="13">
        <f t="shared" si="23"/>
        <v>19977</v>
      </c>
      <c r="BV33" s="11">
        <f t="shared" si="24"/>
        <v>8.3095559893877954E-3</v>
      </c>
      <c r="BW33" s="11">
        <f t="shared" si="25"/>
        <v>7.9000000000000008E-3</v>
      </c>
      <c r="BX33" s="12">
        <f t="shared" si="39"/>
        <v>0.95071265060240984</v>
      </c>
      <c r="BY33" s="12"/>
      <c r="BZ33" s="12">
        <f t="shared" si="26"/>
        <v>1.202520207955345</v>
      </c>
      <c r="CA33" s="12">
        <f t="shared" si="27"/>
        <v>0.92860083682683991</v>
      </c>
      <c r="CB33" s="12"/>
      <c r="CC33" s="12">
        <f t="shared" si="28"/>
        <v>7341.4373440516119</v>
      </c>
      <c r="CD33" s="12">
        <f t="shared" si="29"/>
        <v>15161.244037083279</v>
      </c>
      <c r="CE33" s="12">
        <f t="shared" si="40"/>
        <v>0.32624722448438082</v>
      </c>
      <c r="CF33" s="12">
        <f t="shared" si="41"/>
        <v>0.26599549214699603</v>
      </c>
      <c r="CG33" s="11">
        <f t="shared" si="30"/>
        <v>0.27245175379952757</v>
      </c>
      <c r="CH33" s="12" t="str">
        <f t="shared" si="42"/>
        <v>no</v>
      </c>
      <c r="CI33" s="12" t="str">
        <f t="shared" si="43"/>
        <v>no</v>
      </c>
      <c r="CJ33" s="12" t="str">
        <f t="shared" si="31"/>
        <v>same</v>
      </c>
      <c r="CK33" s="12" t="str">
        <f t="shared" si="44"/>
        <v>same</v>
      </c>
      <c r="CL33" s="12">
        <f t="shared" si="32"/>
        <v>6.0251732337384745</v>
      </c>
      <c r="CM33" s="12"/>
      <c r="CN33" s="12">
        <f t="shared" si="33"/>
        <v>25.375754334358426</v>
      </c>
      <c r="CO33" s="12">
        <f t="shared" si="34"/>
        <v>-1.2237948803411776</v>
      </c>
      <c r="CP33" s="12"/>
      <c r="CQ33" s="3" t="s">
        <v>32</v>
      </c>
      <c r="CR33" s="4">
        <v>13</v>
      </c>
      <c r="CS33" s="5">
        <v>497566</v>
      </c>
      <c r="CT33" s="6">
        <v>69.930000000000007</v>
      </c>
      <c r="CU33" s="6">
        <v>13</v>
      </c>
      <c r="CV33" s="5">
        <v>208344</v>
      </c>
      <c r="CW33" s="6">
        <v>29.28</v>
      </c>
      <c r="CX33" s="6" t="s">
        <v>55</v>
      </c>
      <c r="CY33" s="5">
        <v>5591</v>
      </c>
      <c r="CZ33" s="6">
        <v>0.79</v>
      </c>
      <c r="DA33" s="6" t="s">
        <v>55</v>
      </c>
      <c r="DB33" s="6" t="s">
        <v>55</v>
      </c>
      <c r="DC33" s="6">
        <v>0</v>
      </c>
      <c r="DD33" s="6" t="s">
        <v>55</v>
      </c>
      <c r="DE33" s="5">
        <v>289222</v>
      </c>
      <c r="DF33" s="6">
        <v>40.65</v>
      </c>
      <c r="DG33" s="5">
        <v>711501</v>
      </c>
      <c r="DH33">
        <f t="shared" si="45"/>
        <v>0.29514244025442338</v>
      </c>
      <c r="DJ33" s="3" t="s">
        <v>32</v>
      </c>
      <c r="DK33" s="23">
        <v>13</v>
      </c>
      <c r="DL33" s="27">
        <v>616141</v>
      </c>
      <c r="DM33" s="15">
        <v>73.400000000000006</v>
      </c>
      <c r="DN33" s="30">
        <v>13</v>
      </c>
      <c r="DO33" s="27">
        <v>223283</v>
      </c>
      <c r="DP33" s="15">
        <v>26.6</v>
      </c>
      <c r="DQ33" s="30" t="s">
        <v>75</v>
      </c>
      <c r="DR33" s="32">
        <v>2</v>
      </c>
      <c r="DS33" s="15">
        <v>0</v>
      </c>
      <c r="DT33" s="30" t="s">
        <v>75</v>
      </c>
      <c r="DU33" s="32">
        <v>21</v>
      </c>
      <c r="DV33" s="15">
        <v>0</v>
      </c>
      <c r="DW33" s="30" t="s">
        <v>75</v>
      </c>
      <c r="DX33" s="32">
        <v>17</v>
      </c>
      <c r="DY33" s="15">
        <v>0</v>
      </c>
      <c r="DZ33" s="30" t="s">
        <v>75</v>
      </c>
      <c r="EA33" s="27">
        <v>392858</v>
      </c>
      <c r="EB33" s="15">
        <v>46.8</v>
      </c>
      <c r="EC33" s="14">
        <v>839464</v>
      </c>
      <c r="ED33" s="15" t="s">
        <v>106</v>
      </c>
      <c r="EE33">
        <f t="shared" si="46"/>
        <v>0.26599549214699603</v>
      </c>
      <c r="EF33" s="1"/>
    </row>
    <row r="34" spans="1:136" ht="17.25" customHeight="1" thickBot="1" x14ac:dyDescent="0.3">
      <c r="A34" t="s">
        <v>33</v>
      </c>
      <c r="B34">
        <v>4</v>
      </c>
      <c r="C34" s="22">
        <v>4250</v>
      </c>
      <c r="D34" s="1">
        <v>2787</v>
      </c>
      <c r="E34" s="1">
        <v>1157</v>
      </c>
      <c r="F34">
        <v>15</v>
      </c>
      <c r="G34">
        <v>1</v>
      </c>
      <c r="H34">
        <v>108</v>
      </c>
      <c r="I34">
        <v>182</v>
      </c>
      <c r="K34" s="22">
        <v>3666</v>
      </c>
      <c r="L34">
        <v>694</v>
      </c>
      <c r="M34" s="1">
        <v>2679</v>
      </c>
      <c r="N34">
        <v>30</v>
      </c>
      <c r="O34">
        <v>2</v>
      </c>
      <c r="P34">
        <v>97</v>
      </c>
      <c r="Q34">
        <v>164</v>
      </c>
      <c r="S34" s="1">
        <v>1111</v>
      </c>
      <c r="T34">
        <v>192</v>
      </c>
      <c r="U34">
        <v>743</v>
      </c>
      <c r="V34">
        <v>32</v>
      </c>
      <c r="W34">
        <v>5</v>
      </c>
      <c r="X34">
        <v>29</v>
      </c>
      <c r="Y34">
        <v>110</v>
      </c>
      <c r="AA34">
        <v>41</v>
      </c>
      <c r="AB34">
        <v>13</v>
      </c>
      <c r="AC34">
        <v>32</v>
      </c>
      <c r="AD34">
        <v>0</v>
      </c>
      <c r="AE34">
        <v>1</v>
      </c>
      <c r="AG34" s="21">
        <v>9114</v>
      </c>
      <c r="AH34" s="36">
        <f t="shared" si="0"/>
        <v>1</v>
      </c>
      <c r="AI34" s="21">
        <f t="shared" si="1"/>
        <v>0.46631555848145712</v>
      </c>
      <c r="AJ34">
        <f t="shared" si="2"/>
        <v>0.20051555848145713</v>
      </c>
      <c r="AK34">
        <f>'Literary Digest data 1932'!H34-CW34/100</f>
        <v>5.5881016318942323E-2</v>
      </c>
      <c r="AL34">
        <f t="shared" si="3"/>
        <v>0.41043454216251479</v>
      </c>
      <c r="AM34">
        <f t="shared" si="4"/>
        <v>0.14463454216251481</v>
      </c>
      <c r="AO34" s="21">
        <f t="shared" si="5"/>
        <v>0.40223831468071097</v>
      </c>
      <c r="AP34">
        <f t="shared" si="6"/>
        <v>-0.193761685319289</v>
      </c>
      <c r="AQ34">
        <f>'Literary Digest data 1932'!O34-CT34/100</f>
        <v>-9.2581126489017507E-2</v>
      </c>
      <c r="AR34">
        <f t="shared" si="7"/>
        <v>0.49481944116972848</v>
      </c>
      <c r="AS34" t="str">
        <f t="shared" si="8"/>
        <v>RtoD</v>
      </c>
      <c r="AT34" t="str">
        <f t="shared" si="9"/>
        <v>same</v>
      </c>
      <c r="AU34">
        <f t="shared" si="10"/>
        <v>0.53688731682668012</v>
      </c>
      <c r="AV34">
        <f t="shared" si="11"/>
        <v>0.53380332749226156</v>
      </c>
      <c r="AW34" s="35">
        <f>'Literary Digest data 1932'!I34-DH34</f>
        <v>7.067666404014783E-2</v>
      </c>
      <c r="AX34">
        <f t="shared" si="12"/>
        <v>0.46621065278653229</v>
      </c>
      <c r="AY34" t="str">
        <f t="shared" si="13"/>
        <v>change</v>
      </c>
      <c r="BB34" s="21">
        <f t="shared" si="14"/>
        <v>0.46311268317331988</v>
      </c>
      <c r="BC34">
        <f t="shared" si="35"/>
        <v>0.15471374973146551</v>
      </c>
      <c r="BD34">
        <f t="shared" si="36"/>
        <v>-0.2869479693909372</v>
      </c>
      <c r="BE34">
        <f t="shared" si="37"/>
        <v>0.75006065256425702</v>
      </c>
      <c r="BF34" t="str">
        <f t="shared" si="15"/>
        <v>RtoD</v>
      </c>
      <c r="BH34" s="2"/>
      <c r="BI34" s="13">
        <f t="shared" si="16"/>
        <v>8337</v>
      </c>
      <c r="BJ34" s="12">
        <f t="shared" si="17"/>
        <v>0.44056615089360679</v>
      </c>
      <c r="BK34" s="12">
        <f t="shared" si="18"/>
        <v>0.28000000000000003</v>
      </c>
      <c r="BL34" s="12">
        <f t="shared" si="19"/>
        <v>0.63554587530628925</v>
      </c>
      <c r="BM34" s="12"/>
      <c r="BN34" s="2"/>
      <c r="BO34" s="13">
        <f t="shared" si="20"/>
        <v>8337</v>
      </c>
      <c r="BP34" s="11">
        <f t="shared" si="21"/>
        <v>0.54923833513254172</v>
      </c>
      <c r="BQ34" s="11">
        <f t="shared" si="22"/>
        <v>0.69590000000000007</v>
      </c>
      <c r="BR34" s="12">
        <f t="shared" si="38"/>
        <v>1.2670273640532868</v>
      </c>
      <c r="BS34" s="12"/>
      <c r="BT34" s="2"/>
      <c r="BU34" s="13">
        <f t="shared" si="23"/>
        <v>8337</v>
      </c>
      <c r="BV34" s="11">
        <f t="shared" si="24"/>
        <v>1.0195513973851506E-2</v>
      </c>
      <c r="BW34" s="11">
        <f t="shared" si="25"/>
        <v>2.4000000000000004E-2</v>
      </c>
      <c r="BX34" s="12">
        <f t="shared" si="39"/>
        <v>2.3539764705882353</v>
      </c>
      <c r="BY34" s="12"/>
      <c r="BZ34" s="12">
        <f t="shared" si="26"/>
        <v>0.8207953891197467</v>
      </c>
      <c r="CA34" s="12">
        <f t="shared" si="27"/>
        <v>1.1370990648566024</v>
      </c>
      <c r="CB34" s="12"/>
      <c r="CC34" s="12">
        <f t="shared" si="28"/>
        <v>3512.9113010624192</v>
      </c>
      <c r="CD34" s="12">
        <f t="shared" si="29"/>
        <v>4207.5452487477169</v>
      </c>
      <c r="CE34" s="12">
        <f t="shared" si="40"/>
        <v>0.45501341512618315</v>
      </c>
      <c r="CF34" s="12">
        <f t="shared" si="41"/>
        <v>0.30839893344185437</v>
      </c>
      <c r="CG34" s="11">
        <f t="shared" si="30"/>
        <v>0.53688731682668012</v>
      </c>
      <c r="CH34" s="12" t="str">
        <f t="shared" si="42"/>
        <v>yes</v>
      </c>
      <c r="CI34" s="12" t="str">
        <f t="shared" si="43"/>
        <v>no</v>
      </c>
      <c r="CJ34" s="12" t="str">
        <f t="shared" si="31"/>
        <v>change</v>
      </c>
      <c r="CK34" s="12" t="str">
        <f t="shared" si="44"/>
        <v>RtoD</v>
      </c>
      <c r="CL34" s="12">
        <f t="shared" si="32"/>
        <v>14.66144816843288</v>
      </c>
      <c r="CM34" s="12"/>
      <c r="CN34" s="12">
        <f t="shared" si="33"/>
        <v>48.646083880747852</v>
      </c>
      <c r="CO34" s="12">
        <f t="shared" si="34"/>
        <v>17.806190536562415</v>
      </c>
      <c r="CP34" s="12"/>
      <c r="CQ34" s="3" t="s">
        <v>33</v>
      </c>
      <c r="CR34" s="4">
        <v>4</v>
      </c>
      <c r="CS34" s="5">
        <v>178350</v>
      </c>
      <c r="CT34" s="6">
        <v>69.59</v>
      </c>
      <c r="CU34" s="6">
        <v>4</v>
      </c>
      <c r="CV34" s="5">
        <v>71772</v>
      </c>
      <c r="CW34" s="6">
        <v>28</v>
      </c>
      <c r="CX34" s="6" t="s">
        <v>55</v>
      </c>
      <c r="CY34" s="5">
        <v>3521</v>
      </c>
      <c r="CZ34" s="6">
        <v>1.37</v>
      </c>
      <c r="DA34" s="6" t="s">
        <v>55</v>
      </c>
      <c r="DB34" s="5">
        <v>2647</v>
      </c>
      <c r="DC34" s="6">
        <v>1.03</v>
      </c>
      <c r="DD34" s="6" t="s">
        <v>55</v>
      </c>
      <c r="DE34" s="5">
        <v>106578</v>
      </c>
      <c r="DF34" s="6">
        <v>41.58</v>
      </c>
      <c r="DG34" s="5">
        <v>256290</v>
      </c>
      <c r="DH34">
        <f t="shared" si="45"/>
        <v>0.2869479693909372</v>
      </c>
      <c r="DJ34" s="3" t="s">
        <v>33</v>
      </c>
      <c r="DK34" s="23">
        <v>4</v>
      </c>
      <c r="DL34" s="27">
        <v>163148</v>
      </c>
      <c r="DM34" s="15">
        <v>59.6</v>
      </c>
      <c r="DN34" s="30">
        <v>4</v>
      </c>
      <c r="DO34" s="27">
        <v>72751</v>
      </c>
      <c r="DP34" s="15">
        <v>26.58</v>
      </c>
      <c r="DQ34" s="30" t="s">
        <v>75</v>
      </c>
      <c r="DR34" s="27">
        <v>36708</v>
      </c>
      <c r="DS34" s="15">
        <v>13.41</v>
      </c>
      <c r="DT34" s="30" t="s">
        <v>75</v>
      </c>
      <c r="DU34" s="32">
        <v>552</v>
      </c>
      <c r="DV34" s="15">
        <v>0.2</v>
      </c>
      <c r="DW34" s="30" t="s">
        <v>75</v>
      </c>
      <c r="DX34" s="32">
        <v>557</v>
      </c>
      <c r="DY34" s="15">
        <v>0.2</v>
      </c>
      <c r="DZ34" s="30" t="s">
        <v>75</v>
      </c>
      <c r="EA34" s="27">
        <v>90397</v>
      </c>
      <c r="EB34" s="15">
        <v>33.03</v>
      </c>
      <c r="EC34" s="14">
        <v>273716</v>
      </c>
      <c r="ED34" s="15" t="s">
        <v>107</v>
      </c>
      <c r="EE34">
        <f t="shared" si="46"/>
        <v>0.30839893344185437</v>
      </c>
      <c r="EF34" s="1"/>
    </row>
    <row r="35" spans="1:136" ht="17.25" customHeight="1" thickBot="1" x14ac:dyDescent="0.3">
      <c r="A35" t="s">
        <v>34</v>
      </c>
      <c r="B35">
        <v>26</v>
      </c>
      <c r="C35" s="22">
        <v>77896</v>
      </c>
      <c r="D35" s="1">
        <v>58232</v>
      </c>
      <c r="E35" s="1">
        <v>13391</v>
      </c>
      <c r="F35">
        <v>420</v>
      </c>
      <c r="G35">
        <v>66</v>
      </c>
      <c r="H35">
        <v>2747</v>
      </c>
      <c r="I35" s="1">
        <v>3040</v>
      </c>
      <c r="K35" s="22">
        <v>50778</v>
      </c>
      <c r="L35" s="1">
        <v>9465</v>
      </c>
      <c r="M35" s="1">
        <v>35864</v>
      </c>
      <c r="N35" s="1">
        <v>1315</v>
      </c>
      <c r="O35">
        <v>38</v>
      </c>
      <c r="P35" s="1">
        <v>2454</v>
      </c>
      <c r="Q35" s="1">
        <v>1642</v>
      </c>
      <c r="S35" s="1">
        <v>8156</v>
      </c>
      <c r="T35" s="1">
        <v>1580</v>
      </c>
      <c r="U35" s="1">
        <v>5389</v>
      </c>
      <c r="V35">
        <v>249</v>
      </c>
      <c r="W35">
        <v>14</v>
      </c>
      <c r="X35">
        <v>375</v>
      </c>
      <c r="Y35">
        <v>549</v>
      </c>
      <c r="AA35">
        <v>590</v>
      </c>
      <c r="AB35">
        <v>325</v>
      </c>
      <c r="AC35">
        <v>247</v>
      </c>
      <c r="AD35">
        <v>65</v>
      </c>
      <c r="AE35">
        <v>24</v>
      </c>
      <c r="AG35" s="21">
        <v>138081</v>
      </c>
      <c r="AH35" s="36">
        <f t="shared" si="0"/>
        <v>1</v>
      </c>
      <c r="AI35" s="21">
        <f t="shared" si="1"/>
        <v>0.56413264677978869</v>
      </c>
      <c r="AJ35">
        <f t="shared" si="2"/>
        <v>0.18973264677978874</v>
      </c>
      <c r="AK35">
        <f>'Literary Digest data 1932'!H35-CW35/100</f>
        <v>-7.8140118544747728E-2</v>
      </c>
      <c r="AL35">
        <f t="shared" si="3"/>
        <v>0.64227276532453637</v>
      </c>
      <c r="AM35">
        <f t="shared" si="4"/>
        <v>0.26787276532453641</v>
      </c>
      <c r="AO35" s="21">
        <f t="shared" si="5"/>
        <v>0.36774067395224541</v>
      </c>
      <c r="AP35">
        <f t="shared" si="6"/>
        <v>-0.21215932604775456</v>
      </c>
      <c r="AQ35">
        <f>'Literary Digest data 1932'!O35-CT35/100</f>
        <v>3.0143392958518977E-2</v>
      </c>
      <c r="AR35">
        <f t="shared" si="7"/>
        <v>0.33759728099372643</v>
      </c>
      <c r="AS35" t="str">
        <f t="shared" si="8"/>
        <v>same</v>
      </c>
      <c r="AT35" t="str">
        <f t="shared" si="9"/>
        <v>same</v>
      </c>
      <c r="AU35">
        <f t="shared" si="10"/>
        <v>0.6053748231966054</v>
      </c>
      <c r="AV35">
        <f t="shared" si="11"/>
        <v>0.60145184246098671</v>
      </c>
      <c r="AW35" s="35">
        <f>'Literary Digest data 1932'!I35-DH35</f>
        <v>-5.9545278785045397E-2</v>
      </c>
      <c r="AX35">
        <f t="shared" si="12"/>
        <v>0.66492010198165086</v>
      </c>
      <c r="AY35" t="str">
        <f t="shared" si="13"/>
        <v>same</v>
      </c>
      <c r="BB35" s="21">
        <f t="shared" si="14"/>
        <v>0.39462517680339465</v>
      </c>
      <c r="BC35">
        <f t="shared" si="35"/>
        <v>2.3271032415275728E-3</v>
      </c>
      <c r="BD35">
        <f t="shared" si="36"/>
        <v>-0.48529545506667815</v>
      </c>
      <c r="BE35">
        <f t="shared" si="37"/>
        <v>0.87992063187007274</v>
      </c>
      <c r="BF35" t="str">
        <f t="shared" si="15"/>
        <v>RtoD</v>
      </c>
      <c r="BH35" s="2"/>
      <c r="BI35" s="13">
        <f t="shared" si="16"/>
        <v>126023</v>
      </c>
      <c r="BJ35" s="12">
        <f t="shared" si="17"/>
        <v>0.54971711512977794</v>
      </c>
      <c r="BK35" s="12">
        <f t="shared" si="18"/>
        <v>0.4703</v>
      </c>
      <c r="BL35" s="12">
        <f t="shared" si="19"/>
        <v>0.85553093956147053</v>
      </c>
      <c r="BM35" s="12"/>
      <c r="BN35" s="2"/>
      <c r="BO35" s="13">
        <f t="shared" si="20"/>
        <v>126023</v>
      </c>
      <c r="BP35" s="11">
        <f t="shared" si="21"/>
        <v>0.43360338985740698</v>
      </c>
      <c r="BQ35" s="11">
        <f t="shared" si="22"/>
        <v>0.49880000000000002</v>
      </c>
      <c r="BR35" s="12">
        <f t="shared" si="38"/>
        <v>1.1503600102481517</v>
      </c>
      <c r="BS35" s="12"/>
      <c r="BT35" s="2"/>
      <c r="BU35" s="13">
        <f t="shared" si="23"/>
        <v>126023</v>
      </c>
      <c r="BV35" s="11">
        <f t="shared" si="24"/>
        <v>1.667949501281512E-2</v>
      </c>
      <c r="BW35" s="11">
        <f t="shared" si="25"/>
        <v>3.1E-2</v>
      </c>
      <c r="BX35" s="12">
        <f t="shared" si="39"/>
        <v>1.8585694576593721</v>
      </c>
      <c r="BY35" s="12"/>
      <c r="BZ35" s="12">
        <f t="shared" si="26"/>
        <v>0.91065368065812036</v>
      </c>
      <c r="CA35" s="12">
        <f t="shared" si="27"/>
        <v>1.0887977178073427</v>
      </c>
      <c r="CB35" s="12"/>
      <c r="CC35" s="12">
        <f t="shared" si="28"/>
        <v>71396.966176167552</v>
      </c>
      <c r="CD35" s="12">
        <f t="shared" si="29"/>
        <v>56328.471678841037</v>
      </c>
      <c r="CE35" s="12">
        <f t="shared" si="40"/>
        <v>0.55898783652803752</v>
      </c>
      <c r="CF35" s="12">
        <f t="shared" si="41"/>
        <v>0.39229807356186708</v>
      </c>
      <c r="CG35" s="11">
        <f t="shared" si="30"/>
        <v>0.6053748231966054</v>
      </c>
      <c r="CH35" s="12" t="str">
        <f t="shared" si="42"/>
        <v>yes</v>
      </c>
      <c r="CI35" s="12" t="str">
        <f t="shared" si="43"/>
        <v>yes</v>
      </c>
      <c r="CJ35" s="12" t="str">
        <f t="shared" si="31"/>
        <v>same</v>
      </c>
      <c r="CK35" s="12" t="str">
        <f t="shared" si="44"/>
        <v>same</v>
      </c>
      <c r="CL35" s="12">
        <f t="shared" si="32"/>
        <v>16.668976296617039</v>
      </c>
      <c r="CM35" s="12"/>
      <c r="CN35" s="12">
        <f t="shared" si="33"/>
        <v>54.672984441301274</v>
      </c>
      <c r="CO35" s="12">
        <f t="shared" si="34"/>
        <v>15.443177085114563</v>
      </c>
      <c r="CP35" s="12"/>
      <c r="CQ35" s="3" t="s">
        <v>34</v>
      </c>
      <c r="CR35" s="4">
        <v>26</v>
      </c>
      <c r="CS35" s="5">
        <v>1301695</v>
      </c>
      <c r="CT35" s="6">
        <v>49.88</v>
      </c>
      <c r="CU35" s="6">
        <v>26</v>
      </c>
      <c r="CV35" s="5">
        <v>1227319</v>
      </c>
      <c r="CW35" s="6">
        <v>47.03</v>
      </c>
      <c r="CX35" s="6" t="s">
        <v>55</v>
      </c>
      <c r="CY35" s="5">
        <v>64094</v>
      </c>
      <c r="CZ35" s="6">
        <v>2.46</v>
      </c>
      <c r="DA35" s="6" t="s">
        <v>55</v>
      </c>
      <c r="DB35" s="5">
        <v>16620</v>
      </c>
      <c r="DC35" s="6">
        <v>0.64</v>
      </c>
      <c r="DD35" s="6" t="s">
        <v>55</v>
      </c>
      <c r="DE35" s="5">
        <v>74376</v>
      </c>
      <c r="DF35" s="6">
        <v>2.85</v>
      </c>
      <c r="DG35" s="5">
        <v>2609728</v>
      </c>
      <c r="DH35">
        <f t="shared" si="45"/>
        <v>0.48529545506667815</v>
      </c>
      <c r="DJ35" s="3" t="s">
        <v>34</v>
      </c>
      <c r="DK35" s="23">
        <v>26</v>
      </c>
      <c r="DL35" s="27">
        <v>1747140</v>
      </c>
      <c r="DM35" s="15">
        <v>57.99</v>
      </c>
      <c r="DN35" s="30">
        <v>26</v>
      </c>
      <c r="DO35" s="27">
        <v>1127855</v>
      </c>
      <c r="DP35" s="15">
        <v>37.44</v>
      </c>
      <c r="DQ35" s="30" t="s">
        <v>75</v>
      </c>
      <c r="DR35" s="27">
        <v>132212</v>
      </c>
      <c r="DS35" s="15">
        <v>4.3899999999999997</v>
      </c>
      <c r="DT35" s="30" t="s">
        <v>75</v>
      </c>
      <c r="DU35" s="32">
        <v>117</v>
      </c>
      <c r="DV35" s="15">
        <v>0</v>
      </c>
      <c r="DW35" s="30" t="s">
        <v>75</v>
      </c>
      <c r="DX35" s="27">
        <v>5265</v>
      </c>
      <c r="DY35" s="15">
        <v>0.17</v>
      </c>
      <c r="DZ35" s="30" t="s">
        <v>75</v>
      </c>
      <c r="EA35" s="27">
        <v>619285</v>
      </c>
      <c r="EB35" s="15">
        <v>20.56</v>
      </c>
      <c r="EC35" s="14">
        <v>3012589</v>
      </c>
      <c r="ED35" s="15" t="s">
        <v>108</v>
      </c>
      <c r="EE35">
        <f t="shared" si="46"/>
        <v>0.39229807356186708</v>
      </c>
      <c r="EF35" s="1"/>
    </row>
    <row r="36" spans="1:136" ht="17.25" customHeight="1" thickBot="1" x14ac:dyDescent="0.3">
      <c r="A36" t="s">
        <v>35</v>
      </c>
      <c r="B36">
        <v>11</v>
      </c>
      <c r="C36" s="22">
        <v>14442</v>
      </c>
      <c r="D36" s="1">
        <v>8393</v>
      </c>
      <c r="E36" s="1">
        <v>4260</v>
      </c>
      <c r="F36">
        <v>29</v>
      </c>
      <c r="G36">
        <v>3</v>
      </c>
      <c r="H36" s="1">
        <v>1050</v>
      </c>
      <c r="I36">
        <v>707</v>
      </c>
      <c r="K36" s="22">
        <v>15075</v>
      </c>
      <c r="L36" s="1">
        <v>1289</v>
      </c>
      <c r="M36" s="1">
        <v>12389</v>
      </c>
      <c r="N36">
        <v>53</v>
      </c>
      <c r="O36">
        <v>2</v>
      </c>
      <c r="P36">
        <v>687</v>
      </c>
      <c r="Q36">
        <v>655</v>
      </c>
      <c r="S36">
        <v>217</v>
      </c>
      <c r="T36">
        <v>36</v>
      </c>
      <c r="U36">
        <v>143</v>
      </c>
      <c r="V36">
        <v>10</v>
      </c>
      <c r="W36">
        <v>0</v>
      </c>
      <c r="X36">
        <v>9</v>
      </c>
      <c r="Y36">
        <v>19</v>
      </c>
      <c r="AA36">
        <v>134</v>
      </c>
      <c r="AB36">
        <v>24</v>
      </c>
      <c r="AC36">
        <v>65</v>
      </c>
      <c r="AD36">
        <v>11</v>
      </c>
      <c r="AE36">
        <v>3</v>
      </c>
      <c r="AG36" s="21">
        <v>29971</v>
      </c>
      <c r="AH36" s="36">
        <f t="shared" si="0"/>
        <v>0</v>
      </c>
      <c r="AI36" s="21">
        <f t="shared" si="1"/>
        <v>0.48186580361015646</v>
      </c>
      <c r="AJ36">
        <f t="shared" si="2"/>
        <v>0.15496580361015649</v>
      </c>
      <c r="AK36">
        <f>'Literary Digest data 1932'!H36-CW36/100</f>
        <v>3.4318904294893482E-2</v>
      </c>
      <c r="AL36">
        <f t="shared" si="3"/>
        <v>0.44754689931526298</v>
      </c>
      <c r="AM36">
        <f t="shared" si="4"/>
        <v>0.12064689931526301</v>
      </c>
      <c r="AO36" s="21">
        <f t="shared" si="5"/>
        <v>0.5029862200126789</v>
      </c>
      <c r="AP36">
        <f t="shared" si="6"/>
        <v>-0.16531377998732111</v>
      </c>
      <c r="AQ36">
        <f>'Literary Digest data 1932'!O36-CT36/100</f>
        <v>-8.9104159621237744E-2</v>
      </c>
      <c r="AR36">
        <f t="shared" si="7"/>
        <v>0.59209037963391664</v>
      </c>
      <c r="AS36" t="str">
        <f t="shared" si="8"/>
        <v>same</v>
      </c>
      <c r="AT36" t="str">
        <f t="shared" si="9"/>
        <v>same</v>
      </c>
      <c r="AU36">
        <f t="shared" si="10"/>
        <v>0.48927736558593354</v>
      </c>
      <c r="AV36">
        <f t="shared" si="11"/>
        <v>0.48599238895126495</v>
      </c>
      <c r="AW36" s="35">
        <f>'Literary Digest data 1932'!I36-DH36</f>
        <v>5.1743820652478012E-2</v>
      </c>
      <c r="AX36">
        <f t="shared" si="12"/>
        <v>0.43753354493345553</v>
      </c>
      <c r="AY36" t="str">
        <f t="shared" si="13"/>
        <v>same</v>
      </c>
      <c r="BB36" s="21">
        <f t="shared" si="14"/>
        <v>0.51072263441406651</v>
      </c>
      <c r="BC36">
        <f t="shared" si="35"/>
        <v>0.18222497094720613</v>
      </c>
      <c r="BD36">
        <f t="shared" si="36"/>
        <v>-0.26703972138687798</v>
      </c>
      <c r="BE36">
        <f t="shared" si="37"/>
        <v>0.77776235580094455</v>
      </c>
      <c r="BF36" t="str">
        <f t="shared" si="15"/>
        <v>same</v>
      </c>
      <c r="BH36" s="2"/>
      <c r="BI36" s="13">
        <f t="shared" si="16"/>
        <v>26607</v>
      </c>
      <c r="BJ36" s="12">
        <f t="shared" si="17"/>
        <v>0.36524222948848045</v>
      </c>
      <c r="BK36" s="12">
        <f t="shared" si="18"/>
        <v>0.26700000000000002</v>
      </c>
      <c r="BL36" s="12">
        <f t="shared" si="19"/>
        <v>0.73102171228647883</v>
      </c>
      <c r="BM36" s="12"/>
      <c r="BN36" s="2"/>
      <c r="BO36" s="13">
        <f t="shared" si="20"/>
        <v>26607</v>
      </c>
      <c r="BP36" s="11">
        <f t="shared" si="21"/>
        <v>0.63111211335362871</v>
      </c>
      <c r="BQ36" s="11">
        <f t="shared" si="22"/>
        <v>0.73299999999999998</v>
      </c>
      <c r="BR36" s="12">
        <f t="shared" si="38"/>
        <v>1.1614418175321581</v>
      </c>
      <c r="BS36" s="12"/>
      <c r="BT36" s="2"/>
      <c r="BU36" s="13">
        <f t="shared" si="23"/>
        <v>26607</v>
      </c>
      <c r="BV36" s="11">
        <f t="shared" si="24"/>
        <v>3.6456571578907808E-3</v>
      </c>
      <c r="BW36" s="11">
        <f t="shared" si="25"/>
        <v>0</v>
      </c>
      <c r="BX36" s="12">
        <f t="shared" si="39"/>
        <v>0</v>
      </c>
      <c r="BY36" s="12"/>
      <c r="BZ36" s="12">
        <f t="shared" si="26"/>
        <v>0.87593514375305548</v>
      </c>
      <c r="CA36" s="12">
        <f t="shared" si="27"/>
        <v>1.1208794900236276</v>
      </c>
      <c r="CB36" s="12"/>
      <c r="CC36" s="12">
        <f t="shared" si="28"/>
        <v>12622.225421481529</v>
      </c>
      <c r="CD36" s="12">
        <f t="shared" si="29"/>
        <v>16835.609940154885</v>
      </c>
      <c r="CE36" s="12">
        <f t="shared" si="40"/>
        <v>0.4284844852490326</v>
      </c>
      <c r="CF36" s="12">
        <f t="shared" si="41"/>
        <v>0.32849766346686038</v>
      </c>
      <c r="CG36" s="11">
        <f t="shared" si="30"/>
        <v>0.48927736558593354</v>
      </c>
      <c r="CH36" s="12" t="str">
        <f t="shared" si="42"/>
        <v>no</v>
      </c>
      <c r="CI36" s="12" t="str">
        <f t="shared" si="43"/>
        <v>no</v>
      </c>
      <c r="CJ36" s="12" t="str">
        <f t="shared" si="31"/>
        <v>same</v>
      </c>
      <c r="CK36" s="12" t="str">
        <f t="shared" si="44"/>
        <v>same</v>
      </c>
      <c r="CL36" s="12">
        <f t="shared" si="32"/>
        <v>9.9986821782172228</v>
      </c>
      <c r="CM36" s="12"/>
      <c r="CN36" s="12">
        <f t="shared" si="33"/>
        <v>44.456408171562146</v>
      </c>
      <c r="CO36" s="12">
        <f t="shared" si="34"/>
        <v>11.606641824876107</v>
      </c>
      <c r="CP36" s="12"/>
      <c r="CQ36" s="3" t="s">
        <v>35</v>
      </c>
      <c r="CR36" s="4">
        <v>11</v>
      </c>
      <c r="CS36" s="5">
        <v>516468</v>
      </c>
      <c r="CT36" s="6">
        <v>73.3</v>
      </c>
      <c r="CU36" s="6">
        <v>11</v>
      </c>
      <c r="CV36" s="5">
        <v>188165</v>
      </c>
      <c r="CW36" s="6">
        <v>26.7</v>
      </c>
      <c r="CX36" s="6" t="s">
        <v>55</v>
      </c>
      <c r="CY36" s="6">
        <v>0</v>
      </c>
      <c r="CZ36" s="6">
        <v>0</v>
      </c>
      <c r="DA36" s="6" t="s">
        <v>55</v>
      </c>
      <c r="DB36" s="6" t="s">
        <v>55</v>
      </c>
      <c r="DC36" s="6">
        <v>0</v>
      </c>
      <c r="DD36" s="6" t="s">
        <v>55</v>
      </c>
      <c r="DE36" s="5">
        <v>328303</v>
      </c>
      <c r="DF36" s="6">
        <v>46.59</v>
      </c>
      <c r="DG36" s="5">
        <v>704633</v>
      </c>
      <c r="DH36">
        <f t="shared" si="45"/>
        <v>0.26703972138687798</v>
      </c>
      <c r="DJ36" s="3" t="s">
        <v>35</v>
      </c>
      <c r="DK36" s="23">
        <v>11</v>
      </c>
      <c r="DL36" s="27">
        <v>501069</v>
      </c>
      <c r="DM36" s="15">
        <v>66.83</v>
      </c>
      <c r="DN36" s="30">
        <v>11</v>
      </c>
      <c r="DO36" s="27">
        <v>245122</v>
      </c>
      <c r="DP36" s="15">
        <v>32.69</v>
      </c>
      <c r="DQ36" s="30" t="s">
        <v>75</v>
      </c>
      <c r="DR36" s="32" t="s">
        <v>75</v>
      </c>
      <c r="DS36" s="15" t="s">
        <v>75</v>
      </c>
      <c r="DT36" s="30" t="s">
        <v>75</v>
      </c>
      <c r="DU36" s="27">
        <v>2221</v>
      </c>
      <c r="DV36" s="15">
        <v>0.3</v>
      </c>
      <c r="DW36" s="30" t="s">
        <v>75</v>
      </c>
      <c r="DX36" s="27">
        <v>1328</v>
      </c>
      <c r="DY36" s="15">
        <v>0.18</v>
      </c>
      <c r="DZ36" s="30" t="s">
        <v>75</v>
      </c>
      <c r="EA36" s="27">
        <v>255947</v>
      </c>
      <c r="EB36" s="15">
        <v>34.14</v>
      </c>
      <c r="EC36" s="14">
        <v>749740</v>
      </c>
      <c r="ED36" s="15" t="s">
        <v>109</v>
      </c>
      <c r="EE36">
        <f t="shared" si="46"/>
        <v>0.32849766346686038</v>
      </c>
      <c r="EF36" s="1"/>
    </row>
    <row r="37" spans="1:136" ht="17.25" customHeight="1" thickBot="1" x14ac:dyDescent="0.3">
      <c r="A37" t="s">
        <v>36</v>
      </c>
      <c r="B37">
        <v>5</v>
      </c>
      <c r="C37" s="22">
        <v>11747</v>
      </c>
      <c r="D37" s="1">
        <v>8593</v>
      </c>
      <c r="E37" s="1">
        <v>2014</v>
      </c>
      <c r="F37">
        <v>72</v>
      </c>
      <c r="G37">
        <v>6</v>
      </c>
      <c r="H37">
        <v>521</v>
      </c>
      <c r="I37">
        <v>541</v>
      </c>
      <c r="K37" s="22">
        <v>10951</v>
      </c>
      <c r="L37" s="1">
        <v>1966</v>
      </c>
      <c r="M37" s="1">
        <v>7666</v>
      </c>
      <c r="N37">
        <v>298</v>
      </c>
      <c r="O37">
        <v>7</v>
      </c>
      <c r="P37">
        <v>567</v>
      </c>
      <c r="Q37">
        <v>447</v>
      </c>
      <c r="S37">
        <v>655</v>
      </c>
      <c r="T37">
        <v>196</v>
      </c>
      <c r="U37">
        <v>313</v>
      </c>
      <c r="V37">
        <v>46</v>
      </c>
      <c r="W37">
        <v>7</v>
      </c>
      <c r="X37">
        <v>30</v>
      </c>
      <c r="Y37">
        <v>63</v>
      </c>
      <c r="AA37">
        <v>164</v>
      </c>
      <c r="AB37">
        <v>48</v>
      </c>
      <c r="AC37">
        <v>74</v>
      </c>
      <c r="AD37">
        <v>13</v>
      </c>
      <c r="AE37">
        <v>12</v>
      </c>
      <c r="AG37" s="21">
        <v>23664</v>
      </c>
      <c r="AH37" s="36">
        <f t="shared" si="0"/>
        <v>1</v>
      </c>
      <c r="AI37" s="21">
        <f t="shared" si="1"/>
        <v>0.49640804597701149</v>
      </c>
      <c r="AJ37">
        <f t="shared" si="2"/>
        <v>0.20000804597701149</v>
      </c>
      <c r="AK37">
        <f>'Literary Digest data 1932'!H37-CW37/100</f>
        <v>-3.3124409201538862E-2</v>
      </c>
      <c r="AL37">
        <f t="shared" si="3"/>
        <v>0.5295324551785503</v>
      </c>
      <c r="AM37">
        <f t="shared" si="4"/>
        <v>0.2331324551785503</v>
      </c>
      <c r="AO37" s="21">
        <f t="shared" si="5"/>
        <v>0.46277045300878972</v>
      </c>
      <c r="AP37">
        <f t="shared" si="6"/>
        <v>-0.18142954699121028</v>
      </c>
      <c r="AQ37">
        <f>'Literary Digest data 1932'!O37-CT37/100</f>
        <v>2.5933398759519499E-2</v>
      </c>
      <c r="AR37">
        <f t="shared" si="7"/>
        <v>0.43683705424927022</v>
      </c>
      <c r="AS37" t="str">
        <f t="shared" si="8"/>
        <v>same</v>
      </c>
      <c r="AT37" t="str">
        <f t="shared" si="9"/>
        <v>change</v>
      </c>
      <c r="AU37">
        <f t="shared" si="10"/>
        <v>0.51753458454489387</v>
      </c>
      <c r="AV37">
        <f t="shared" si="11"/>
        <v>0.51438374449035384</v>
      </c>
      <c r="AW37" s="35">
        <f>'Literary Digest data 1932'!I37-DH37</f>
        <v>-3.2218539292755144E-2</v>
      </c>
      <c r="AX37">
        <f t="shared" si="12"/>
        <v>0.54975312383764896</v>
      </c>
      <c r="AY37" t="str">
        <f t="shared" si="13"/>
        <v>same</v>
      </c>
      <c r="BB37" s="21">
        <f t="shared" si="14"/>
        <v>0.48246541545510618</v>
      </c>
      <c r="BC37">
        <f t="shared" si="35"/>
        <v>0.16738141000110696</v>
      </c>
      <c r="BD37">
        <f t="shared" si="36"/>
        <v>-0.38874789219468975</v>
      </c>
      <c r="BE37">
        <f t="shared" si="37"/>
        <v>0.87121330764979588</v>
      </c>
      <c r="BF37" t="str">
        <f t="shared" si="15"/>
        <v>RtoD</v>
      </c>
      <c r="BH37" s="2"/>
      <c r="BI37" s="13">
        <f t="shared" si="16"/>
        <v>21184</v>
      </c>
      <c r="BJ37" s="12">
        <f t="shared" si="17"/>
        <v>0.50769448640483383</v>
      </c>
      <c r="BK37" s="12">
        <f t="shared" si="18"/>
        <v>0.36880000000000002</v>
      </c>
      <c r="BL37" s="12">
        <f t="shared" si="19"/>
        <v>0.72642112505811252</v>
      </c>
      <c r="BM37" s="12"/>
      <c r="BN37" s="2"/>
      <c r="BO37" s="13">
        <f t="shared" si="20"/>
        <v>21184</v>
      </c>
      <c r="BP37" s="11">
        <f t="shared" si="21"/>
        <v>0.47172394259818728</v>
      </c>
      <c r="BQ37" s="11">
        <f t="shared" si="22"/>
        <v>0.57989999999999997</v>
      </c>
      <c r="BR37" s="12">
        <f t="shared" si="38"/>
        <v>1.2293206844791353</v>
      </c>
      <c r="BS37" s="12"/>
      <c r="BT37" s="2"/>
      <c r="BU37" s="13">
        <f t="shared" si="23"/>
        <v>21184</v>
      </c>
      <c r="BV37" s="11">
        <f t="shared" si="24"/>
        <v>2.0581570996978851E-2</v>
      </c>
      <c r="BW37" s="11">
        <f t="shared" si="25"/>
        <v>5.1300000000000005E-2</v>
      </c>
      <c r="BX37" s="12">
        <f t="shared" si="39"/>
        <v>2.4925211009174317</v>
      </c>
      <c r="BY37" s="12"/>
      <c r="BZ37" s="12">
        <f t="shared" si="26"/>
        <v>0.82190898332849427</v>
      </c>
      <c r="CA37" s="12">
        <f t="shared" si="27"/>
        <v>1.1266732038082745</v>
      </c>
      <c r="CB37" s="12"/>
      <c r="CC37" s="12">
        <f t="shared" si="28"/>
        <v>9785.2725723317581</v>
      </c>
      <c r="CD37" s="12">
        <f t="shared" si="29"/>
        <v>12754.781863522707</v>
      </c>
      <c r="CE37" s="12">
        <f t="shared" si="40"/>
        <v>0.43412816948508892</v>
      </c>
      <c r="CF37" s="12">
        <f t="shared" si="41"/>
        <v>0.31508400545399923</v>
      </c>
      <c r="CG37" s="11">
        <f t="shared" si="30"/>
        <v>0.51753458454489387</v>
      </c>
      <c r="CH37" s="12" t="str">
        <f t="shared" si="42"/>
        <v>yes</v>
      </c>
      <c r="CI37" s="12" t="str">
        <f t="shared" si="43"/>
        <v>no</v>
      </c>
      <c r="CJ37" s="12" t="str">
        <f t="shared" si="31"/>
        <v>change</v>
      </c>
      <c r="CK37" s="12" t="str">
        <f t="shared" si="44"/>
        <v>RtoD</v>
      </c>
      <c r="CL37" s="12">
        <f t="shared" si="32"/>
        <v>11.904416403108968</v>
      </c>
      <c r="CM37" s="12"/>
      <c r="CN37" s="12">
        <f t="shared" si="33"/>
        <v>46.943043439950657</v>
      </c>
      <c r="CO37" s="12">
        <f t="shared" si="34"/>
        <v>15.434642894550734</v>
      </c>
      <c r="CP37" s="12"/>
      <c r="CQ37" s="3" t="s">
        <v>36</v>
      </c>
      <c r="CR37" s="4">
        <v>5</v>
      </c>
      <c r="CS37" s="5">
        <v>213871</v>
      </c>
      <c r="CT37" s="6">
        <v>57.99</v>
      </c>
      <c r="CU37" s="6">
        <v>5</v>
      </c>
      <c r="CV37" s="5">
        <v>136019</v>
      </c>
      <c r="CW37" s="6">
        <v>36.880000000000003</v>
      </c>
      <c r="CX37" s="6" t="s">
        <v>55</v>
      </c>
      <c r="CY37" s="5">
        <v>15450</v>
      </c>
      <c r="CZ37" s="6">
        <v>4.1900000000000004</v>
      </c>
      <c r="DA37" s="6" t="s">
        <v>55</v>
      </c>
      <c r="DB37" s="5">
        <v>3468</v>
      </c>
      <c r="DC37" s="6">
        <v>0.94</v>
      </c>
      <c r="DD37" s="6" t="s">
        <v>55</v>
      </c>
      <c r="DE37" s="5">
        <v>77852</v>
      </c>
      <c r="DF37" s="6">
        <v>21.11</v>
      </c>
      <c r="DG37" s="5">
        <v>368808</v>
      </c>
      <c r="DH37">
        <f t="shared" si="45"/>
        <v>0.38874789219468975</v>
      </c>
      <c r="DJ37" s="3" t="s">
        <v>36</v>
      </c>
      <c r="DK37" s="23">
        <v>5</v>
      </c>
      <c r="DL37" s="27">
        <v>266733</v>
      </c>
      <c r="DM37" s="15">
        <v>64.42</v>
      </c>
      <c r="DN37" s="30">
        <v>5</v>
      </c>
      <c r="DO37" s="27">
        <v>122706</v>
      </c>
      <c r="DP37" s="15">
        <v>29.64</v>
      </c>
      <c r="DQ37" s="30" t="s">
        <v>75</v>
      </c>
      <c r="DR37" s="27">
        <v>21831</v>
      </c>
      <c r="DS37" s="15">
        <v>5.27</v>
      </c>
      <c r="DT37" s="30" t="s">
        <v>75</v>
      </c>
      <c r="DU37" s="27">
        <v>2143</v>
      </c>
      <c r="DV37" s="15">
        <v>0.52</v>
      </c>
      <c r="DW37" s="30" t="s">
        <v>75</v>
      </c>
      <c r="DX37" s="32">
        <v>608</v>
      </c>
      <c r="DY37" s="15">
        <v>0.15</v>
      </c>
      <c r="DZ37" s="30" t="s">
        <v>75</v>
      </c>
      <c r="EA37" s="27">
        <v>144027</v>
      </c>
      <c r="EB37" s="15">
        <v>34.79</v>
      </c>
      <c r="EC37" s="14">
        <v>414021</v>
      </c>
      <c r="ED37" s="15" t="s">
        <v>110</v>
      </c>
      <c r="EE37">
        <f t="shared" si="46"/>
        <v>0.31508400545399923</v>
      </c>
      <c r="EF37" s="1"/>
    </row>
    <row r="38" spans="1:136" ht="17.25" customHeight="1" thickBot="1" x14ac:dyDescent="0.3">
      <c r="A38" t="s">
        <v>37</v>
      </c>
      <c r="B38">
        <v>36</v>
      </c>
      <c r="C38" s="22">
        <v>119086</v>
      </c>
      <c r="D38" s="1">
        <v>86433</v>
      </c>
      <c r="E38" s="1">
        <v>20097</v>
      </c>
      <c r="F38">
        <v>543</v>
      </c>
      <c r="G38">
        <v>115</v>
      </c>
      <c r="H38" s="1">
        <v>6461</v>
      </c>
      <c r="I38" s="1">
        <v>5437</v>
      </c>
      <c r="K38" s="22">
        <v>81114</v>
      </c>
      <c r="L38" s="1">
        <v>14502</v>
      </c>
      <c r="M38" s="1">
        <v>56082</v>
      </c>
      <c r="N38">
        <v>1340</v>
      </c>
      <c r="O38">
        <v>55</v>
      </c>
      <c r="P38" s="1">
        <v>5733</v>
      </c>
      <c r="Q38" s="1">
        <v>3402</v>
      </c>
      <c r="S38" s="1">
        <v>7507</v>
      </c>
      <c r="T38" s="1">
        <v>1121</v>
      </c>
      <c r="U38" s="1">
        <v>5089</v>
      </c>
      <c r="V38">
        <v>187</v>
      </c>
      <c r="W38">
        <v>11</v>
      </c>
      <c r="X38">
        <v>467</v>
      </c>
      <c r="Y38">
        <v>632</v>
      </c>
      <c r="AA38" s="1">
        <v>1051</v>
      </c>
      <c r="AB38" s="1">
        <v>608</v>
      </c>
      <c r="AC38">
        <v>367</v>
      </c>
      <c r="AD38">
        <v>63</v>
      </c>
      <c r="AE38">
        <v>32</v>
      </c>
      <c r="AG38" s="21">
        <v>209828</v>
      </c>
      <c r="AH38" s="36">
        <f t="shared" si="0"/>
        <v>1</v>
      </c>
      <c r="AI38" s="21">
        <f t="shared" si="1"/>
        <v>0.5675410336084793</v>
      </c>
      <c r="AJ38">
        <f t="shared" si="2"/>
        <v>0.15914103360847925</v>
      </c>
      <c r="AK38">
        <f>'Literary Digest data 1932'!H38-CW38/100</f>
        <v>-0.12217361074794875</v>
      </c>
      <c r="AL38">
        <f t="shared" si="3"/>
        <v>0.68971464435642804</v>
      </c>
      <c r="AM38">
        <f t="shared" si="4"/>
        <v>0.281314644356428</v>
      </c>
      <c r="AO38" s="21">
        <f t="shared" si="5"/>
        <v>0.38657376517909908</v>
      </c>
      <c r="AP38">
        <f t="shared" si="6"/>
        <v>-0.18222623482090089</v>
      </c>
      <c r="AQ38">
        <f>'Literary Digest data 1932'!O38-CT38/100</f>
        <v>6.4154625444614644E-2</v>
      </c>
      <c r="AR38">
        <f t="shared" si="7"/>
        <v>0.32241913973448444</v>
      </c>
      <c r="AS38" t="str">
        <f t="shared" si="8"/>
        <v>same</v>
      </c>
      <c r="AT38" t="str">
        <f t="shared" si="9"/>
        <v>same</v>
      </c>
      <c r="AU38">
        <f t="shared" si="10"/>
        <v>0.59483516483516485</v>
      </c>
      <c r="AV38">
        <f t="shared" si="11"/>
        <v>0.59065583287054502</v>
      </c>
      <c r="AW38" s="35">
        <f>'Literary Digest data 1932'!I38-DH38</f>
        <v>-0.10126603594167854</v>
      </c>
      <c r="AX38">
        <f t="shared" si="12"/>
        <v>0.69610120077684345</v>
      </c>
      <c r="AY38" t="str">
        <f t="shared" si="13"/>
        <v>same</v>
      </c>
      <c r="BB38" s="21">
        <f t="shared" si="14"/>
        <v>0.40516483516483515</v>
      </c>
      <c r="BC38">
        <f t="shared" si="35"/>
        <v>-1.2768361297148423E-2</v>
      </c>
      <c r="BD38">
        <f t="shared" si="36"/>
        <v>-0.52865842658705908</v>
      </c>
      <c r="BE38">
        <f t="shared" si="37"/>
        <v>0.93382326175189423</v>
      </c>
      <c r="BF38" t="str">
        <f t="shared" si="15"/>
        <v>RtoD</v>
      </c>
      <c r="BH38" s="2"/>
      <c r="BI38" s="13">
        <f t="shared" si="16"/>
        <v>185575</v>
      </c>
      <c r="BJ38" s="12">
        <f t="shared" si="17"/>
        <v>0.54994476626700795</v>
      </c>
      <c r="BK38" s="12">
        <f t="shared" si="18"/>
        <v>0.50840000000000007</v>
      </c>
      <c r="BL38" s="12">
        <f t="shared" si="19"/>
        <v>0.92445647487653848</v>
      </c>
      <c r="BM38" s="12"/>
      <c r="BN38" s="2"/>
      <c r="BO38" s="13">
        <f t="shared" si="20"/>
        <v>185575</v>
      </c>
      <c r="BP38" s="11">
        <f t="shared" si="21"/>
        <v>0.43792536710224977</v>
      </c>
      <c r="BQ38" s="11">
        <f t="shared" si="22"/>
        <v>0.45329999999999998</v>
      </c>
      <c r="BR38" s="12">
        <f t="shared" si="38"/>
        <v>1.0351078837918983</v>
      </c>
      <c r="BS38" s="12"/>
      <c r="BT38" s="2"/>
      <c r="BU38" s="13">
        <f t="shared" si="23"/>
        <v>185575</v>
      </c>
      <c r="BV38" s="11">
        <f t="shared" si="24"/>
        <v>1.2129866630742288E-2</v>
      </c>
      <c r="BW38" s="11">
        <f t="shared" si="25"/>
        <v>3.8399999999999997E-2</v>
      </c>
      <c r="BX38" s="12">
        <f t="shared" si="39"/>
        <v>3.1657396712572186</v>
      </c>
      <c r="BY38" s="12"/>
      <c r="BZ38" s="12">
        <f t="shared" si="26"/>
        <v>0.94533098313685926</v>
      </c>
      <c r="CA38" s="12">
        <f t="shared" si="27"/>
        <v>1.012373741038717</v>
      </c>
      <c r="CB38" s="12"/>
      <c r="CC38" s="12">
        <f t="shared" si="28"/>
        <v>114036.71437461923</v>
      </c>
      <c r="CD38" s="12">
        <f t="shared" si="29"/>
        <v>85121.629103269297</v>
      </c>
      <c r="CE38" s="12">
        <f t="shared" si="40"/>
        <v>0.57259320590442708</v>
      </c>
      <c r="CF38" s="12">
        <f t="shared" si="41"/>
        <v>0.41793319646198357</v>
      </c>
      <c r="CG38" s="11">
        <f t="shared" si="30"/>
        <v>0.59483516483516485</v>
      </c>
      <c r="CH38" s="12" t="str">
        <f t="shared" si="42"/>
        <v>yes</v>
      </c>
      <c r="CI38" s="12" t="str">
        <f t="shared" si="43"/>
        <v>yes</v>
      </c>
      <c r="CJ38" s="12" t="str">
        <f t="shared" si="31"/>
        <v>same</v>
      </c>
      <c r="CK38" s="12" t="str">
        <f t="shared" si="44"/>
        <v>same</v>
      </c>
      <c r="CL38" s="12">
        <f t="shared" si="32"/>
        <v>15.46600094424435</v>
      </c>
      <c r="CM38" s="12"/>
      <c r="CN38" s="12">
        <f t="shared" si="33"/>
        <v>53.745494505494506</v>
      </c>
      <c r="CO38" s="12">
        <f t="shared" si="34"/>
        <v>11.95217485929615</v>
      </c>
      <c r="CP38" s="12"/>
      <c r="CQ38" s="7" t="s">
        <v>37</v>
      </c>
      <c r="CR38" s="8">
        <v>36</v>
      </c>
      <c r="CS38" s="9">
        <v>1295948</v>
      </c>
      <c r="CT38" s="10">
        <v>45.33</v>
      </c>
      <c r="CU38" s="10" t="s">
        <v>55</v>
      </c>
      <c r="CV38" s="9">
        <v>1453540</v>
      </c>
      <c r="CW38" s="10">
        <v>50.84</v>
      </c>
      <c r="CX38" s="10">
        <v>36</v>
      </c>
      <c r="CY38" s="9">
        <v>91223</v>
      </c>
      <c r="CZ38" s="10">
        <v>3.19</v>
      </c>
      <c r="DA38" s="10" t="s">
        <v>55</v>
      </c>
      <c r="DB38" s="9">
        <v>18466</v>
      </c>
      <c r="DC38" s="10">
        <v>0.65</v>
      </c>
      <c r="DD38" s="10" t="s">
        <v>55</v>
      </c>
      <c r="DE38" s="10" t="s">
        <v>64</v>
      </c>
      <c r="DF38" s="10" t="s">
        <v>65</v>
      </c>
      <c r="DG38" s="9">
        <v>2859177</v>
      </c>
      <c r="DH38">
        <f t="shared" si="45"/>
        <v>0.52865842658705908</v>
      </c>
      <c r="DJ38" s="3" t="s">
        <v>37</v>
      </c>
      <c r="DK38" s="23">
        <v>36</v>
      </c>
      <c r="DL38" s="27">
        <v>2353987</v>
      </c>
      <c r="DM38" s="15">
        <v>56.88</v>
      </c>
      <c r="DN38" s="30">
        <v>36</v>
      </c>
      <c r="DO38" s="27">
        <v>1690200</v>
      </c>
      <c r="DP38" s="15">
        <v>40.840000000000003</v>
      </c>
      <c r="DQ38" s="30" t="s">
        <v>75</v>
      </c>
      <c r="DR38" s="27">
        <v>67468</v>
      </c>
      <c r="DS38" s="15">
        <v>1.63</v>
      </c>
      <c r="DT38" s="30" t="s">
        <v>75</v>
      </c>
      <c r="DU38" s="27">
        <v>14599</v>
      </c>
      <c r="DV38" s="15">
        <v>0.35</v>
      </c>
      <c r="DW38" s="30" t="s">
        <v>75</v>
      </c>
      <c r="DX38" s="27">
        <v>12172</v>
      </c>
      <c r="DY38" s="15">
        <v>0.28999999999999998</v>
      </c>
      <c r="DZ38" s="30" t="s">
        <v>75</v>
      </c>
      <c r="EA38" s="27">
        <v>663787</v>
      </c>
      <c r="EB38" s="15">
        <v>16.04</v>
      </c>
      <c r="EC38" s="14">
        <v>4138426</v>
      </c>
      <c r="ED38" s="15" t="s">
        <v>111</v>
      </c>
      <c r="EE38">
        <f t="shared" si="46"/>
        <v>0.41793319646198357</v>
      </c>
      <c r="EF38" s="1"/>
    </row>
    <row r="39" spans="1:136" ht="17.25" customHeight="1" thickBot="1" x14ac:dyDescent="0.3">
      <c r="A39" t="s">
        <v>38</v>
      </c>
      <c r="B39">
        <v>4</v>
      </c>
      <c r="C39" s="22">
        <v>10401</v>
      </c>
      <c r="D39" s="1">
        <v>8165</v>
      </c>
      <c r="E39">
        <v>1269</v>
      </c>
      <c r="F39">
        <v>32</v>
      </c>
      <c r="G39">
        <v>5</v>
      </c>
      <c r="H39">
        <v>511</v>
      </c>
      <c r="I39">
        <v>419</v>
      </c>
      <c r="K39" s="22">
        <v>3489</v>
      </c>
      <c r="L39">
        <v>600</v>
      </c>
      <c r="M39">
        <v>2470</v>
      </c>
      <c r="N39">
        <v>90</v>
      </c>
      <c r="O39">
        <v>0</v>
      </c>
      <c r="P39">
        <v>208</v>
      </c>
      <c r="Q39">
        <v>121</v>
      </c>
      <c r="S39">
        <v>794</v>
      </c>
      <c r="T39">
        <v>148</v>
      </c>
      <c r="U39">
        <v>545</v>
      </c>
      <c r="V39">
        <v>12</v>
      </c>
      <c r="W39">
        <v>3</v>
      </c>
      <c r="X39">
        <v>31</v>
      </c>
      <c r="Y39">
        <v>55</v>
      </c>
      <c r="AA39">
        <v>68</v>
      </c>
      <c r="AB39">
        <v>43</v>
      </c>
      <c r="AC39">
        <v>15</v>
      </c>
      <c r="AD39">
        <v>7</v>
      </c>
      <c r="AE39">
        <v>1</v>
      </c>
      <c r="AG39" s="21">
        <v>14818</v>
      </c>
      <c r="AH39" s="36">
        <f t="shared" si="0"/>
        <v>1</v>
      </c>
      <c r="AI39" s="21">
        <f t="shared" si="1"/>
        <v>0.70191658793359424</v>
      </c>
      <c r="AJ39">
        <f t="shared" si="2"/>
        <v>0.30011658793359425</v>
      </c>
      <c r="AK39">
        <f>'Literary Digest data 1932'!H39-CW39/100</f>
        <v>9.3134476201794492E-2</v>
      </c>
      <c r="AL39">
        <f t="shared" si="3"/>
        <v>0.60878211173179975</v>
      </c>
      <c r="AM39">
        <f t="shared" si="4"/>
        <v>0.20698211173179976</v>
      </c>
      <c r="AO39" s="21">
        <f t="shared" si="5"/>
        <v>0.23545687677149413</v>
      </c>
      <c r="AP39">
        <f t="shared" si="6"/>
        <v>-0.2955431232285059</v>
      </c>
      <c r="AQ39">
        <f>'Literary Digest data 1932'!O39-CT39/100</f>
        <v>-0.13211796303999046</v>
      </c>
      <c r="AR39">
        <f t="shared" si="7"/>
        <v>0.36757483981148459</v>
      </c>
      <c r="AS39" t="str">
        <f t="shared" si="8"/>
        <v>same</v>
      </c>
      <c r="AT39" t="str">
        <f t="shared" si="9"/>
        <v>same</v>
      </c>
      <c r="AU39">
        <f t="shared" si="10"/>
        <v>0.74881209503239743</v>
      </c>
      <c r="AV39">
        <f t="shared" si="11"/>
        <v>0.74450467674108833</v>
      </c>
      <c r="AW39" s="35">
        <f>'Literary Digest data 1932'!I39-DH39</f>
        <v>0.11674611301703752</v>
      </c>
      <c r="AX39">
        <f t="shared" si="12"/>
        <v>0.63206598201535991</v>
      </c>
      <c r="AY39" t="str">
        <f t="shared" si="13"/>
        <v>same</v>
      </c>
      <c r="BB39" s="21">
        <f t="shared" si="14"/>
        <v>0.25118790496760257</v>
      </c>
      <c r="BC39">
        <f t="shared" si="35"/>
        <v>-0.17955392416330701</v>
      </c>
      <c r="BD39">
        <f t="shared" si="36"/>
        <v>-0.44016496735021193</v>
      </c>
      <c r="BE39">
        <f t="shared" si="37"/>
        <v>0.6913528723178145</v>
      </c>
      <c r="BF39" t="str">
        <f t="shared" si="15"/>
        <v>RtoD</v>
      </c>
      <c r="BH39" s="2"/>
      <c r="BI39" s="13">
        <f t="shared" si="16"/>
        <v>13339</v>
      </c>
      <c r="BJ39" s="12">
        <f t="shared" si="17"/>
        <v>0.66819101881700282</v>
      </c>
      <c r="BK39" s="12">
        <f t="shared" si="18"/>
        <v>0.43310000000000004</v>
      </c>
      <c r="BL39" s="12">
        <f t="shared" si="19"/>
        <v>0.64816794569729608</v>
      </c>
      <c r="BM39" s="12"/>
      <c r="BN39" s="2"/>
      <c r="BO39" s="13">
        <f t="shared" si="20"/>
        <v>13339</v>
      </c>
      <c r="BP39" s="11">
        <f t="shared" si="21"/>
        <v>0.32116350551015821</v>
      </c>
      <c r="BQ39" s="11">
        <f t="shared" si="22"/>
        <v>0.55079999999999996</v>
      </c>
      <c r="BR39" s="12">
        <f t="shared" si="38"/>
        <v>1.7150142857142854</v>
      </c>
      <c r="BS39" s="12"/>
      <c r="BT39" s="2"/>
      <c r="BU39" s="13">
        <f t="shared" si="23"/>
        <v>13339</v>
      </c>
      <c r="BV39" s="11">
        <f t="shared" si="24"/>
        <v>1.0645475672839043E-2</v>
      </c>
      <c r="BW39" s="11">
        <f t="shared" si="25"/>
        <v>1.6199999999999999E-2</v>
      </c>
      <c r="BX39" s="12">
        <f t="shared" si="39"/>
        <v>1.5217732394366197</v>
      </c>
      <c r="BY39" s="12"/>
      <c r="BZ39" s="12">
        <f t="shared" si="26"/>
        <v>0.79167314025756319</v>
      </c>
      <c r="CA39" s="12">
        <f t="shared" si="27"/>
        <v>1.5065101150269258</v>
      </c>
      <c r="CB39" s="12"/>
      <c r="CC39" s="12">
        <f t="shared" si="28"/>
        <v>8261.2060354885398</v>
      </c>
      <c r="CD39" s="12">
        <f t="shared" si="29"/>
        <v>5257.5874725258163</v>
      </c>
      <c r="CE39" s="12">
        <f t="shared" si="40"/>
        <v>0.61109048160185619</v>
      </c>
      <c r="CF39" s="12">
        <f t="shared" si="41"/>
        <v>0.43074182913090958</v>
      </c>
      <c r="CG39" s="11">
        <f t="shared" si="30"/>
        <v>0.74881209503239743</v>
      </c>
      <c r="CH39" s="12" t="str">
        <f t="shared" si="42"/>
        <v>yes</v>
      </c>
      <c r="CI39" s="12" t="str">
        <f t="shared" si="43"/>
        <v>yes</v>
      </c>
      <c r="CJ39" s="12" t="str">
        <f t="shared" si="31"/>
        <v>same</v>
      </c>
      <c r="CK39" s="12" t="str">
        <f t="shared" si="44"/>
        <v>same</v>
      </c>
      <c r="CL39" s="12">
        <f t="shared" si="32"/>
        <v>18.034865247094665</v>
      </c>
      <c r="CM39" s="12"/>
      <c r="CN39" s="12">
        <f t="shared" si="33"/>
        <v>67.295464362850979</v>
      </c>
      <c r="CO39" s="12">
        <f t="shared" si="34"/>
        <v>24.221281449760021</v>
      </c>
      <c r="CP39" s="12"/>
      <c r="CQ39" s="3" t="s">
        <v>38</v>
      </c>
      <c r="CR39" s="4">
        <v>4</v>
      </c>
      <c r="CS39" s="5">
        <v>146604</v>
      </c>
      <c r="CT39" s="6">
        <v>55.08</v>
      </c>
      <c r="CU39" s="6">
        <v>4</v>
      </c>
      <c r="CV39" s="5">
        <v>115266</v>
      </c>
      <c r="CW39" s="6">
        <v>43.31</v>
      </c>
      <c r="CX39" s="6" t="s">
        <v>55</v>
      </c>
      <c r="CY39" s="5">
        <v>3138</v>
      </c>
      <c r="CZ39" s="6">
        <v>1.18</v>
      </c>
      <c r="DA39" s="6" t="s">
        <v>55</v>
      </c>
      <c r="DB39" s="5">
        <v>1162</v>
      </c>
      <c r="DC39" s="6">
        <v>0.44</v>
      </c>
      <c r="DD39" s="6" t="s">
        <v>55</v>
      </c>
      <c r="DE39" s="5">
        <v>31338</v>
      </c>
      <c r="DF39" s="6">
        <v>11.77</v>
      </c>
      <c r="DG39" s="5">
        <v>266170</v>
      </c>
      <c r="DH39">
        <f t="shared" si="45"/>
        <v>0.44016496735021193</v>
      </c>
      <c r="DJ39" s="3" t="s">
        <v>38</v>
      </c>
      <c r="DK39" s="23">
        <v>4</v>
      </c>
      <c r="DL39" s="27">
        <v>165238</v>
      </c>
      <c r="DM39" s="15">
        <v>53.1</v>
      </c>
      <c r="DN39" s="30">
        <v>4</v>
      </c>
      <c r="DO39" s="27">
        <v>125031</v>
      </c>
      <c r="DP39" s="15">
        <v>40.18</v>
      </c>
      <c r="DQ39" s="30" t="s">
        <v>75</v>
      </c>
      <c r="DR39" s="27">
        <v>19569</v>
      </c>
      <c r="DS39" s="15">
        <v>6.29</v>
      </c>
      <c r="DT39" s="30" t="s">
        <v>75</v>
      </c>
      <c r="DU39" s="32" t="s">
        <v>75</v>
      </c>
      <c r="DV39" s="15" t="s">
        <v>75</v>
      </c>
      <c r="DW39" s="30" t="s">
        <v>75</v>
      </c>
      <c r="DX39" s="27">
        <v>1340</v>
      </c>
      <c r="DY39" s="15">
        <v>0.43</v>
      </c>
      <c r="DZ39" s="30" t="s">
        <v>75</v>
      </c>
      <c r="EA39" s="27">
        <v>40207</v>
      </c>
      <c r="EB39" s="15">
        <v>12.92</v>
      </c>
      <c r="EC39" s="14">
        <v>311178</v>
      </c>
      <c r="ED39" s="15" t="s">
        <v>112</v>
      </c>
      <c r="EE39">
        <f t="shared" si="46"/>
        <v>0.43074182913090958</v>
      </c>
      <c r="EF39" s="1"/>
    </row>
    <row r="40" spans="1:136" ht="17.25" customHeight="1" thickBot="1" x14ac:dyDescent="0.3">
      <c r="A40" t="s">
        <v>39</v>
      </c>
      <c r="B40">
        <v>8</v>
      </c>
      <c r="C40" s="22">
        <v>1247</v>
      </c>
      <c r="D40">
        <v>216</v>
      </c>
      <c r="E40">
        <v>658</v>
      </c>
      <c r="F40">
        <v>2</v>
      </c>
      <c r="H40">
        <v>300</v>
      </c>
      <c r="I40">
        <v>71</v>
      </c>
      <c r="K40" s="22">
        <v>7105</v>
      </c>
      <c r="L40">
        <v>101</v>
      </c>
      <c r="M40" s="1">
        <v>5943</v>
      </c>
      <c r="N40">
        <v>6</v>
      </c>
      <c r="O40">
        <v>6</v>
      </c>
      <c r="P40">
        <v>701</v>
      </c>
      <c r="Q40">
        <v>348</v>
      </c>
      <c r="S40">
        <v>20</v>
      </c>
      <c r="T40">
        <v>2</v>
      </c>
      <c r="U40">
        <v>11</v>
      </c>
      <c r="V40">
        <v>1</v>
      </c>
      <c r="W40">
        <v>0</v>
      </c>
      <c r="X40">
        <v>2</v>
      </c>
      <c r="Y40">
        <v>4</v>
      </c>
      <c r="AA40">
        <v>12</v>
      </c>
      <c r="AB40">
        <v>13</v>
      </c>
      <c r="AC40">
        <v>22</v>
      </c>
      <c r="AD40">
        <v>0</v>
      </c>
      <c r="AE40">
        <v>7</v>
      </c>
      <c r="AG40" s="21">
        <v>8426</v>
      </c>
      <c r="AH40" s="36">
        <f t="shared" si="0"/>
        <v>0</v>
      </c>
      <c r="AI40" s="21">
        <f t="shared" si="1"/>
        <v>0.14799430334678376</v>
      </c>
      <c r="AJ40">
        <f t="shared" si="2"/>
        <v>0.13369430334678375</v>
      </c>
      <c r="AK40">
        <f>'Literary Digest data 1932'!H40-CW40/100</f>
        <v>7.1839061437315804E-2</v>
      </c>
      <c r="AL40">
        <f t="shared" si="3"/>
        <v>7.6155241909467958E-2</v>
      </c>
      <c r="AM40">
        <f t="shared" si="4"/>
        <v>6.1855241909467958E-2</v>
      </c>
      <c r="AO40" s="21">
        <f t="shared" si="5"/>
        <v>0.84322335627818656</v>
      </c>
      <c r="AP40">
        <f t="shared" si="6"/>
        <v>-0.14247664372181335</v>
      </c>
      <c r="AQ40">
        <f>'Literary Digest data 1932'!O40-CT40/100</f>
        <v>-9.2916186805713008E-2</v>
      </c>
      <c r="AR40">
        <f t="shared" si="7"/>
        <v>0.93613954308389957</v>
      </c>
      <c r="AS40" t="str">
        <f t="shared" si="8"/>
        <v>same</v>
      </c>
      <c r="AT40" t="str">
        <f t="shared" si="9"/>
        <v>same</v>
      </c>
      <c r="AU40">
        <f t="shared" si="10"/>
        <v>0.14930555555555555</v>
      </c>
      <c r="AV40">
        <f t="shared" si="11"/>
        <v>0.14916296695744577</v>
      </c>
      <c r="AW40" s="35">
        <f>'Literary Digest data 1932'!I40-DH40</f>
        <v>7.3808590268322344E-2</v>
      </c>
      <c r="AX40">
        <f t="shared" si="12"/>
        <v>7.5496965287233209E-2</v>
      </c>
      <c r="AY40" t="str">
        <f t="shared" si="13"/>
        <v>same</v>
      </c>
      <c r="BB40" s="21">
        <f t="shared" si="14"/>
        <v>0.85069444444444442</v>
      </c>
      <c r="BC40">
        <f t="shared" si="35"/>
        <v>0.83643558463346523</v>
      </c>
      <c r="BD40">
        <f t="shared" si="36"/>
        <v>-1.8959980829139706E-2</v>
      </c>
      <c r="BE40">
        <f t="shared" si="37"/>
        <v>0.86965442527358416</v>
      </c>
      <c r="BF40" t="str">
        <f t="shared" si="15"/>
        <v>same</v>
      </c>
      <c r="BH40" s="2"/>
      <c r="BI40" s="13">
        <f t="shared" si="16"/>
        <v>6946</v>
      </c>
      <c r="BJ40" s="12">
        <f t="shared" si="17"/>
        <v>4.5925712640368557E-2</v>
      </c>
      <c r="BK40" s="12">
        <f t="shared" si="18"/>
        <v>1.89E-2</v>
      </c>
      <c r="BL40" s="12">
        <f t="shared" si="19"/>
        <v>0.41153416927899689</v>
      </c>
      <c r="BM40" s="12"/>
      <c r="BN40" s="2"/>
      <c r="BO40" s="13">
        <f t="shared" si="20"/>
        <v>6946</v>
      </c>
      <c r="BP40" s="11">
        <f t="shared" si="21"/>
        <v>0.95191477109127554</v>
      </c>
      <c r="BQ40" s="11">
        <f t="shared" si="22"/>
        <v>0.98030000000000006</v>
      </c>
      <c r="BR40" s="12">
        <f t="shared" si="38"/>
        <v>1.029819086509377</v>
      </c>
      <c r="BS40" s="12"/>
      <c r="BT40" s="2"/>
      <c r="BU40" s="13">
        <f t="shared" si="23"/>
        <v>6946</v>
      </c>
      <c r="BV40" s="11">
        <f t="shared" si="24"/>
        <v>2.1595162683558881E-3</v>
      </c>
      <c r="BW40" s="11">
        <f t="shared" si="25"/>
        <v>8.0000000000000004E-4</v>
      </c>
      <c r="BX40" s="12">
        <f t="shared" si="39"/>
        <v>0.37045333333333341</v>
      </c>
      <c r="BY40" s="12"/>
      <c r="BZ40" s="12">
        <f t="shared" si="26"/>
        <v>0.87701640673619374</v>
      </c>
      <c r="CA40" s="12">
        <f t="shared" si="27"/>
        <v>1.0194870586072811</v>
      </c>
      <c r="CB40" s="12"/>
      <c r="CC40" s="12">
        <f t="shared" si="28"/>
        <v>1092.6263330532279</v>
      </c>
      <c r="CD40" s="12">
        <f t="shared" si="29"/>
        <v>7235.6671467014448</v>
      </c>
      <c r="CE40" s="12">
        <f t="shared" si="40"/>
        <v>0.13119450409730438</v>
      </c>
      <c r="CF40" s="12">
        <f t="shared" si="41"/>
        <v>1.4258859810979149E-2</v>
      </c>
      <c r="CG40" s="11">
        <f t="shared" si="30"/>
        <v>0.14930555555555555</v>
      </c>
      <c r="CH40" s="12" t="str">
        <f t="shared" si="42"/>
        <v>no</v>
      </c>
      <c r="CI40" s="12" t="str">
        <f t="shared" si="43"/>
        <v>no</v>
      </c>
      <c r="CJ40" s="12" t="str">
        <f t="shared" si="31"/>
        <v>same</v>
      </c>
      <c r="CK40" s="12" t="str">
        <f t="shared" si="44"/>
        <v>same</v>
      </c>
      <c r="CL40" s="12">
        <f t="shared" si="32"/>
        <v>11.693564428632522</v>
      </c>
      <c r="CM40" s="12"/>
      <c r="CN40" s="12">
        <f t="shared" si="33"/>
        <v>14.53888888888889</v>
      </c>
      <c r="CO40" s="12">
        <f t="shared" si="34"/>
        <v>13.113002907790975</v>
      </c>
      <c r="CP40" s="12"/>
      <c r="CQ40" s="3" t="s">
        <v>39</v>
      </c>
      <c r="CR40" s="4">
        <v>8</v>
      </c>
      <c r="CS40" s="5">
        <v>102347</v>
      </c>
      <c r="CT40" s="6">
        <v>98.03</v>
      </c>
      <c r="CU40" s="6">
        <v>8</v>
      </c>
      <c r="CV40" s="5">
        <v>1978</v>
      </c>
      <c r="CW40" s="6">
        <v>1.89</v>
      </c>
      <c r="CX40" s="6" t="s">
        <v>55</v>
      </c>
      <c r="CY40" s="6">
        <v>82</v>
      </c>
      <c r="CZ40" s="6">
        <v>0.08</v>
      </c>
      <c r="DA40" s="6" t="s">
        <v>55</v>
      </c>
      <c r="DB40" s="6" t="s">
        <v>55</v>
      </c>
      <c r="DC40" s="6">
        <v>0</v>
      </c>
      <c r="DD40" s="6" t="s">
        <v>55</v>
      </c>
      <c r="DE40" s="5">
        <v>100369</v>
      </c>
      <c r="DF40" s="6">
        <v>96.13</v>
      </c>
      <c r="DG40" s="5">
        <v>104407</v>
      </c>
      <c r="DH40">
        <f t="shared" si="45"/>
        <v>1.8959980829139706E-2</v>
      </c>
      <c r="DJ40" s="3" t="s">
        <v>39</v>
      </c>
      <c r="DK40" s="23">
        <v>8</v>
      </c>
      <c r="DL40" s="27">
        <v>113791</v>
      </c>
      <c r="DM40" s="15">
        <v>98.57</v>
      </c>
      <c r="DN40" s="30">
        <v>8</v>
      </c>
      <c r="DO40" s="27">
        <v>1646</v>
      </c>
      <c r="DP40" s="15">
        <v>1.43</v>
      </c>
      <c r="DQ40" s="30" t="s">
        <v>75</v>
      </c>
      <c r="DR40" s="32" t="s">
        <v>75</v>
      </c>
      <c r="DS40" s="15" t="s">
        <v>75</v>
      </c>
      <c r="DT40" s="30" t="s">
        <v>75</v>
      </c>
      <c r="DU40" s="32" t="s">
        <v>75</v>
      </c>
      <c r="DV40" s="15" t="s">
        <v>75</v>
      </c>
      <c r="DW40" s="30" t="s">
        <v>75</v>
      </c>
      <c r="DX40" s="32" t="s">
        <v>75</v>
      </c>
      <c r="DY40" s="15" t="s">
        <v>75</v>
      </c>
      <c r="DZ40" s="30" t="s">
        <v>75</v>
      </c>
      <c r="EA40" s="27">
        <v>112145</v>
      </c>
      <c r="EB40" s="15">
        <v>97.15</v>
      </c>
      <c r="EC40" s="14">
        <v>115437</v>
      </c>
      <c r="ED40" s="15" t="s">
        <v>113</v>
      </c>
      <c r="EE40">
        <f t="shared" si="46"/>
        <v>1.4258859810979149E-2</v>
      </c>
      <c r="EF40" s="1"/>
    </row>
    <row r="41" spans="1:136" ht="17.25" customHeight="1" thickBot="1" x14ac:dyDescent="0.3">
      <c r="A41" t="s">
        <v>40</v>
      </c>
      <c r="B41">
        <v>4</v>
      </c>
      <c r="C41" s="22">
        <v>8483</v>
      </c>
      <c r="D41" s="1">
        <v>5712</v>
      </c>
      <c r="E41" s="1">
        <v>2096</v>
      </c>
      <c r="F41">
        <v>42</v>
      </c>
      <c r="G41">
        <v>14</v>
      </c>
      <c r="H41">
        <v>248</v>
      </c>
      <c r="I41">
        <v>371</v>
      </c>
      <c r="K41" s="22">
        <v>4507</v>
      </c>
      <c r="L41">
        <v>859</v>
      </c>
      <c r="M41" s="1">
        <v>3314</v>
      </c>
      <c r="N41">
        <v>46</v>
      </c>
      <c r="O41">
        <v>5</v>
      </c>
      <c r="P41">
        <v>125</v>
      </c>
      <c r="Q41">
        <v>158</v>
      </c>
      <c r="S41">
        <v>770</v>
      </c>
      <c r="T41">
        <v>122</v>
      </c>
      <c r="U41">
        <v>539</v>
      </c>
      <c r="V41">
        <v>20</v>
      </c>
      <c r="W41">
        <v>10</v>
      </c>
      <c r="X41">
        <v>20</v>
      </c>
      <c r="Y41">
        <v>59</v>
      </c>
      <c r="AA41">
        <v>43</v>
      </c>
      <c r="AB41">
        <v>26</v>
      </c>
      <c r="AC41">
        <v>24</v>
      </c>
      <c r="AD41">
        <v>2</v>
      </c>
      <c r="AE41">
        <v>3</v>
      </c>
      <c r="AG41" s="21">
        <v>13858</v>
      </c>
      <c r="AH41" s="36">
        <f t="shared" si="0"/>
        <v>1</v>
      </c>
      <c r="AI41" s="21">
        <f t="shared" si="1"/>
        <v>0.61213739356328478</v>
      </c>
      <c r="AJ41">
        <f t="shared" si="2"/>
        <v>0.18723739356328478</v>
      </c>
      <c r="AK41">
        <f>'Literary Digest data 1932'!H41-CW41/100</f>
        <v>3.4433758084139121E-2</v>
      </c>
      <c r="AL41">
        <f t="shared" si="3"/>
        <v>0.57770363547914561</v>
      </c>
      <c r="AM41">
        <f t="shared" si="4"/>
        <v>0.15280363547914561</v>
      </c>
      <c r="AO41" s="21">
        <f t="shared" si="5"/>
        <v>0.32522730552749313</v>
      </c>
      <c r="AP41">
        <f t="shared" si="6"/>
        <v>-0.21497269447250689</v>
      </c>
      <c r="AQ41">
        <f>'Literary Digest data 1932'!O41-CT41/100</f>
        <v>-5.1516642120765788E-2</v>
      </c>
      <c r="AR41">
        <f t="shared" si="7"/>
        <v>0.37674394764825891</v>
      </c>
      <c r="AS41" t="str">
        <f t="shared" si="8"/>
        <v>same</v>
      </c>
      <c r="AT41" t="str">
        <f t="shared" si="9"/>
        <v>same</v>
      </c>
      <c r="AU41">
        <f t="shared" si="10"/>
        <v>0.65304080061585834</v>
      </c>
      <c r="AV41">
        <f t="shared" si="11"/>
        <v>0.64863776546203855</v>
      </c>
      <c r="AW41" s="35">
        <f>'Literary Digest data 1932'!I41-DH41</f>
        <v>4.2015052828703991E-2</v>
      </c>
      <c r="AX41">
        <f t="shared" si="12"/>
        <v>0.61102574778715435</v>
      </c>
      <c r="AY41" t="str">
        <f t="shared" si="13"/>
        <v>same</v>
      </c>
      <c r="BB41" s="21">
        <f t="shared" si="14"/>
        <v>0.34695919938414166</v>
      </c>
      <c r="BC41">
        <f t="shared" si="35"/>
        <v>-9.3344315997838934E-2</v>
      </c>
      <c r="BD41">
        <f t="shared" si="36"/>
        <v>-0.35091094943178402</v>
      </c>
      <c r="BE41">
        <f t="shared" si="37"/>
        <v>0.69787014881592568</v>
      </c>
      <c r="BF41" t="str">
        <f t="shared" si="15"/>
        <v>RtoD</v>
      </c>
      <c r="BH41" s="2"/>
      <c r="BI41" s="13">
        <f t="shared" si="16"/>
        <v>12779</v>
      </c>
      <c r="BJ41" s="12">
        <f t="shared" si="17"/>
        <v>0.52374990218326944</v>
      </c>
      <c r="BK41" s="12">
        <f t="shared" si="18"/>
        <v>0.34399999999999997</v>
      </c>
      <c r="BL41" s="12">
        <f t="shared" si="19"/>
        <v>0.65680203197370379</v>
      </c>
      <c r="BM41" s="12"/>
      <c r="BN41" s="2"/>
      <c r="BO41" s="13">
        <f t="shared" si="20"/>
        <v>12779</v>
      </c>
      <c r="BP41" s="11">
        <f t="shared" si="21"/>
        <v>0.46552938414586431</v>
      </c>
      <c r="BQ41" s="11">
        <f t="shared" si="22"/>
        <v>0.63619999999999999</v>
      </c>
      <c r="BR41" s="12">
        <f t="shared" si="38"/>
        <v>1.3666162044041015</v>
      </c>
      <c r="BS41" s="12"/>
      <c r="BT41" s="2"/>
      <c r="BU41" s="13">
        <f t="shared" si="23"/>
        <v>12779</v>
      </c>
      <c r="BV41" s="11">
        <f t="shared" si="24"/>
        <v>1.0720713670866265E-2</v>
      </c>
      <c r="BW41" s="11">
        <f t="shared" si="25"/>
        <v>1.9799999999999998E-2</v>
      </c>
      <c r="BX41" s="12">
        <f t="shared" si="39"/>
        <v>1.8468919708029194</v>
      </c>
      <c r="BY41" s="12"/>
      <c r="BZ41" s="12">
        <f t="shared" si="26"/>
        <v>0.84734641022858515</v>
      </c>
      <c r="CA41" s="12">
        <f t="shared" si="27"/>
        <v>1.2205030066763969</v>
      </c>
      <c r="CB41" s="12"/>
      <c r="CC41" s="12">
        <f t="shared" si="28"/>
        <v>7244.0141493612509</v>
      </c>
      <c r="CD41" s="12">
        <f t="shared" si="29"/>
        <v>5532.752888260974</v>
      </c>
      <c r="CE41" s="12">
        <f t="shared" si="40"/>
        <v>0.56696769441210482</v>
      </c>
      <c r="CF41" s="12">
        <f t="shared" si="41"/>
        <v>0.44030351538198059</v>
      </c>
      <c r="CG41" s="11">
        <f t="shared" si="30"/>
        <v>0.65304080061585834</v>
      </c>
      <c r="CH41" s="12" t="str">
        <f t="shared" si="42"/>
        <v>yes</v>
      </c>
      <c r="CI41" s="12" t="str">
        <f t="shared" si="43"/>
        <v>yes</v>
      </c>
      <c r="CJ41" s="12" t="str">
        <f t="shared" si="31"/>
        <v>same</v>
      </c>
      <c r="CK41" s="12" t="str">
        <f t="shared" si="44"/>
        <v>same</v>
      </c>
      <c r="CL41" s="12">
        <f t="shared" si="32"/>
        <v>12.666417903012423</v>
      </c>
      <c r="CM41" s="12"/>
      <c r="CN41" s="12">
        <f t="shared" si="33"/>
        <v>58.867590454195536</v>
      </c>
      <c r="CO41" s="12">
        <f t="shared" si="34"/>
        <v>14.837238915997474</v>
      </c>
      <c r="CP41" s="12"/>
      <c r="CQ41" s="3" t="s">
        <v>40</v>
      </c>
      <c r="CR41" s="4">
        <v>4</v>
      </c>
      <c r="CS41" s="5">
        <v>183515</v>
      </c>
      <c r="CT41" s="6">
        <v>63.62</v>
      </c>
      <c r="CU41" s="6">
        <v>4</v>
      </c>
      <c r="CV41" s="5">
        <v>99212</v>
      </c>
      <c r="CW41" s="6">
        <v>34.4</v>
      </c>
      <c r="CX41" s="6" t="s">
        <v>55</v>
      </c>
      <c r="CY41" s="5">
        <v>1551</v>
      </c>
      <c r="CZ41" s="6">
        <v>0.54</v>
      </c>
      <c r="DA41" s="6" t="s">
        <v>55</v>
      </c>
      <c r="DB41" s="5">
        <v>4160</v>
      </c>
      <c r="DC41" s="6">
        <v>1.44</v>
      </c>
      <c r="DD41" s="6" t="s">
        <v>55</v>
      </c>
      <c r="DE41" s="5">
        <v>84303</v>
      </c>
      <c r="DF41" s="6">
        <v>29.23</v>
      </c>
      <c r="DG41" s="5">
        <v>288438</v>
      </c>
      <c r="DH41">
        <f t="shared" si="45"/>
        <v>0.35091094943178402</v>
      </c>
      <c r="DJ41" s="3" t="s">
        <v>40</v>
      </c>
      <c r="DK41" s="23">
        <v>4</v>
      </c>
      <c r="DL41" s="27">
        <v>160137</v>
      </c>
      <c r="DM41" s="15">
        <v>54.02</v>
      </c>
      <c r="DN41" s="30">
        <v>4</v>
      </c>
      <c r="DO41" s="27">
        <v>125977</v>
      </c>
      <c r="DP41" s="15">
        <v>42.49</v>
      </c>
      <c r="DQ41" s="30" t="s">
        <v>75</v>
      </c>
      <c r="DR41" s="27">
        <v>10338</v>
      </c>
      <c r="DS41" s="15">
        <v>3.49</v>
      </c>
      <c r="DT41" s="30" t="s">
        <v>75</v>
      </c>
      <c r="DU41" s="32" t="s">
        <v>75</v>
      </c>
      <c r="DV41" s="15" t="s">
        <v>75</v>
      </c>
      <c r="DW41" s="30" t="s">
        <v>75</v>
      </c>
      <c r="DX41" s="32" t="s">
        <v>75</v>
      </c>
      <c r="DY41" s="15" t="s">
        <v>75</v>
      </c>
      <c r="DZ41" s="30" t="s">
        <v>75</v>
      </c>
      <c r="EA41" s="27">
        <v>34160</v>
      </c>
      <c r="EB41" s="15">
        <v>11.52</v>
      </c>
      <c r="EC41" s="14">
        <v>296472</v>
      </c>
      <c r="ED41" s="15" t="s">
        <v>114</v>
      </c>
      <c r="EE41">
        <f t="shared" si="46"/>
        <v>0.44030351538198059</v>
      </c>
      <c r="EF41" s="1"/>
    </row>
    <row r="42" spans="1:136" ht="17.25" customHeight="1" thickBot="1" x14ac:dyDescent="0.3">
      <c r="A42" t="s">
        <v>41</v>
      </c>
      <c r="B42">
        <v>11</v>
      </c>
      <c r="C42" s="22">
        <v>9883</v>
      </c>
      <c r="D42" s="1">
        <v>5785</v>
      </c>
      <c r="E42" s="1">
        <v>2354</v>
      </c>
      <c r="F42">
        <v>29</v>
      </c>
      <c r="G42">
        <v>31</v>
      </c>
      <c r="H42">
        <v>1178</v>
      </c>
      <c r="I42">
        <v>506</v>
      </c>
      <c r="K42" s="22">
        <v>19829</v>
      </c>
      <c r="L42" s="1">
        <v>1419</v>
      </c>
      <c r="M42">
        <v>15510</v>
      </c>
      <c r="N42">
        <v>128</v>
      </c>
      <c r="O42">
        <v>33</v>
      </c>
      <c r="P42" s="1">
        <v>1938</v>
      </c>
      <c r="Q42">
        <v>801</v>
      </c>
      <c r="S42">
        <v>100</v>
      </c>
      <c r="T42">
        <v>14</v>
      </c>
      <c r="U42">
        <v>63</v>
      </c>
      <c r="V42">
        <v>2</v>
      </c>
      <c r="W42">
        <v>0</v>
      </c>
      <c r="X42">
        <v>12</v>
      </c>
      <c r="Y42">
        <v>9</v>
      </c>
      <c r="AA42">
        <v>81</v>
      </c>
      <c r="AB42">
        <v>19</v>
      </c>
      <c r="AC42">
        <v>64</v>
      </c>
      <c r="AD42">
        <v>2</v>
      </c>
      <c r="AE42">
        <v>0</v>
      </c>
      <c r="AG42" s="21">
        <v>29978</v>
      </c>
      <c r="AH42" s="36">
        <f t="shared" si="0"/>
        <v>0</v>
      </c>
      <c r="AI42" s="21">
        <f t="shared" si="1"/>
        <v>0.32967509506971782</v>
      </c>
      <c r="AJ42">
        <f t="shared" si="2"/>
        <v>2.2175095069717821E-2</v>
      </c>
      <c r="AK42">
        <f>'Literary Digest data 1932'!H42-CW42/100</f>
        <v>-3.4853126277073931E-2</v>
      </c>
      <c r="AL42">
        <f t="shared" si="3"/>
        <v>0.36452822134679175</v>
      </c>
      <c r="AM42">
        <f t="shared" si="4"/>
        <v>5.7028221346791752E-2</v>
      </c>
      <c r="AO42" s="21">
        <f t="shared" si="5"/>
        <v>0.66145173126959766</v>
      </c>
      <c r="AP42">
        <f t="shared" si="6"/>
        <v>-2.7048268730402225E-2</v>
      </c>
      <c r="AQ42">
        <f>'Literary Digest data 1932'!O42-CT42/100</f>
        <v>1.5397302819779357E-2</v>
      </c>
      <c r="AR42">
        <f t="shared" si="7"/>
        <v>0.64605442844981831</v>
      </c>
      <c r="AS42" t="str">
        <f t="shared" si="8"/>
        <v>same</v>
      </c>
      <c r="AT42" t="str">
        <f t="shared" si="9"/>
        <v>same</v>
      </c>
      <c r="AU42">
        <f t="shared" si="10"/>
        <v>0.33262654819601506</v>
      </c>
      <c r="AV42">
        <f t="shared" si="11"/>
        <v>0.32953933635791038</v>
      </c>
      <c r="AW42" s="35">
        <f>'Literary Digest data 1932'!I42-DH42</f>
        <v>-2.9342682810993892E-2</v>
      </c>
      <c r="AX42">
        <f t="shared" si="12"/>
        <v>0.36196923100700895</v>
      </c>
      <c r="AY42" t="str">
        <f t="shared" si="13"/>
        <v>same</v>
      </c>
      <c r="BB42" s="21">
        <f t="shared" si="14"/>
        <v>0.66737345180398489</v>
      </c>
      <c r="BC42">
        <f t="shared" si="35"/>
        <v>0.35865226799351591</v>
      </c>
      <c r="BD42">
        <f t="shared" si="36"/>
        <v>-0.32818175933717392</v>
      </c>
      <c r="BE42">
        <f t="shared" si="37"/>
        <v>0.99555521114115875</v>
      </c>
      <c r="BF42" t="str">
        <f t="shared" si="15"/>
        <v>same</v>
      </c>
      <c r="BH42" s="2"/>
      <c r="BI42" s="13">
        <f t="shared" si="16"/>
        <v>25368</v>
      </c>
      <c r="BJ42" s="12">
        <f t="shared" si="17"/>
        <v>0.28453169347209084</v>
      </c>
      <c r="BK42" s="12">
        <f t="shared" si="18"/>
        <v>0.32479999999999998</v>
      </c>
      <c r="BL42" s="12">
        <f t="shared" si="19"/>
        <v>1.1415248545303407</v>
      </c>
      <c r="BM42" s="12"/>
      <c r="BN42" s="2"/>
      <c r="BO42" s="13">
        <f t="shared" si="20"/>
        <v>25368</v>
      </c>
      <c r="BP42" s="11">
        <f t="shared" si="21"/>
        <v>0.70667770419426046</v>
      </c>
      <c r="BQ42" s="11">
        <f t="shared" si="22"/>
        <v>0.66489999999999994</v>
      </c>
      <c r="BR42" s="12">
        <f t="shared" si="38"/>
        <v>0.94088153065208902</v>
      </c>
      <c r="BS42" s="12"/>
      <c r="BT42" s="2"/>
      <c r="BU42" s="13">
        <f t="shared" si="23"/>
        <v>25368</v>
      </c>
      <c r="BV42" s="11">
        <f t="shared" si="24"/>
        <v>8.7906023336486918E-3</v>
      </c>
      <c r="BW42" s="11">
        <f t="shared" si="25"/>
        <v>1.03E-2</v>
      </c>
      <c r="BX42" s="12">
        <f t="shared" si="39"/>
        <v>1.1717058295964125</v>
      </c>
      <c r="BY42" s="12"/>
      <c r="BZ42" s="12">
        <f t="shared" si="26"/>
        <v>1.0834938452651479</v>
      </c>
      <c r="CA42" s="12">
        <f t="shared" si="27"/>
        <v>0.95769958703954483</v>
      </c>
      <c r="CB42" s="12"/>
      <c r="CC42" s="12">
        <f t="shared" si="28"/>
        <v>10713.462391815332</v>
      </c>
      <c r="CD42" s="12">
        <f t="shared" si="29"/>
        <v>19024.680116458792</v>
      </c>
      <c r="CE42" s="12">
        <f t="shared" si="40"/>
        <v>0.36025997214972305</v>
      </c>
      <c r="CF42" s="12">
        <f t="shared" si="41"/>
        <v>0.30872118381046898</v>
      </c>
      <c r="CG42" s="11">
        <f t="shared" si="30"/>
        <v>0.33262654819601506</v>
      </c>
      <c r="CH42" s="12" t="str">
        <f t="shared" si="42"/>
        <v>no</v>
      </c>
      <c r="CI42" s="12" t="str">
        <f t="shared" si="43"/>
        <v>no</v>
      </c>
      <c r="CJ42" s="12" t="str">
        <f t="shared" si="31"/>
        <v>same</v>
      </c>
      <c r="CK42" s="12" t="str">
        <f t="shared" si="44"/>
        <v>same</v>
      </c>
      <c r="CL42" s="12">
        <f t="shared" si="32"/>
        <v>5.1538788339254076</v>
      </c>
      <c r="CM42" s="12"/>
      <c r="CN42" s="12">
        <f t="shared" si="33"/>
        <v>30.671136241249322</v>
      </c>
      <c r="CO42" s="12">
        <f t="shared" si="34"/>
        <v>-0.20098213979757773</v>
      </c>
      <c r="CP42" s="12"/>
      <c r="CQ42" s="3" t="s">
        <v>41</v>
      </c>
      <c r="CR42" s="4">
        <v>11</v>
      </c>
      <c r="CS42" s="5">
        <v>259473</v>
      </c>
      <c r="CT42" s="6">
        <v>66.489999999999995</v>
      </c>
      <c r="CU42" s="6">
        <v>11</v>
      </c>
      <c r="CV42" s="5">
        <v>126752</v>
      </c>
      <c r="CW42" s="6">
        <v>32.479999999999997</v>
      </c>
      <c r="CX42" s="6" t="s">
        <v>55</v>
      </c>
      <c r="CY42" s="5">
        <v>1796</v>
      </c>
      <c r="CZ42" s="6">
        <v>0.46</v>
      </c>
      <c r="DA42" s="6" t="s">
        <v>55</v>
      </c>
      <c r="DB42" s="5">
        <v>2235</v>
      </c>
      <c r="DC42" s="6">
        <v>0.56999999999999995</v>
      </c>
      <c r="DD42" s="6" t="s">
        <v>55</v>
      </c>
      <c r="DE42" s="5">
        <v>132721</v>
      </c>
      <c r="DF42" s="6">
        <v>34.01</v>
      </c>
      <c r="DG42" s="5">
        <v>390256</v>
      </c>
      <c r="DH42">
        <f t="shared" si="45"/>
        <v>0.32818175933717392</v>
      </c>
      <c r="DJ42" s="3" t="s">
        <v>41</v>
      </c>
      <c r="DK42" s="23">
        <v>11</v>
      </c>
      <c r="DL42" s="27">
        <v>328083</v>
      </c>
      <c r="DM42" s="15">
        <v>68.849999999999994</v>
      </c>
      <c r="DN42" s="30">
        <v>11</v>
      </c>
      <c r="DO42" s="27">
        <v>146520</v>
      </c>
      <c r="DP42" s="15">
        <v>30.75</v>
      </c>
      <c r="DQ42" s="30" t="s">
        <v>75</v>
      </c>
      <c r="DR42" s="32">
        <v>296</v>
      </c>
      <c r="DS42" s="15">
        <v>0.06</v>
      </c>
      <c r="DT42" s="30" t="s">
        <v>75</v>
      </c>
      <c r="DU42" s="32">
        <v>686</v>
      </c>
      <c r="DV42" s="15">
        <v>0.14000000000000001</v>
      </c>
      <c r="DW42" s="30" t="s">
        <v>75</v>
      </c>
      <c r="DX42" s="32">
        <v>953</v>
      </c>
      <c r="DY42" s="15">
        <v>0.2</v>
      </c>
      <c r="DZ42" s="30" t="s">
        <v>75</v>
      </c>
      <c r="EA42" s="27">
        <v>181563</v>
      </c>
      <c r="EB42" s="15">
        <v>38.1</v>
      </c>
      <c r="EC42" s="14">
        <v>476538</v>
      </c>
      <c r="ED42" s="15" t="s">
        <v>115</v>
      </c>
      <c r="EE42">
        <f t="shared" si="46"/>
        <v>0.30872118381046898</v>
      </c>
      <c r="EF42" s="1"/>
    </row>
    <row r="43" spans="1:136" ht="17.25" customHeight="1" thickBot="1" x14ac:dyDescent="0.3">
      <c r="A43" t="s">
        <v>42</v>
      </c>
      <c r="B43">
        <v>23</v>
      </c>
      <c r="C43" s="22">
        <v>15341</v>
      </c>
      <c r="D43" s="1">
        <v>6302</v>
      </c>
      <c r="E43" s="1">
        <v>6774</v>
      </c>
      <c r="F43">
        <v>43</v>
      </c>
      <c r="G43">
        <v>3</v>
      </c>
      <c r="H43">
        <v>1559</v>
      </c>
      <c r="I43">
        <v>660</v>
      </c>
      <c r="K43" s="22">
        <v>37501</v>
      </c>
      <c r="L43">
        <v>1860</v>
      </c>
      <c r="M43" s="1">
        <v>31262</v>
      </c>
      <c r="N43">
        <v>149</v>
      </c>
      <c r="O43">
        <v>5</v>
      </c>
      <c r="P43" s="1">
        <v>2668</v>
      </c>
      <c r="Q43" s="1">
        <v>1557</v>
      </c>
      <c r="S43">
        <v>558</v>
      </c>
      <c r="T43">
        <v>58</v>
      </c>
      <c r="U43">
        <v>417</v>
      </c>
      <c r="V43">
        <v>13</v>
      </c>
      <c r="W43">
        <v>1</v>
      </c>
      <c r="X43">
        <v>28</v>
      </c>
      <c r="Y43">
        <v>41</v>
      </c>
      <c r="AA43">
        <v>187</v>
      </c>
      <c r="AB43">
        <v>49</v>
      </c>
      <c r="AC43">
        <v>87</v>
      </c>
      <c r="AD43">
        <v>9</v>
      </c>
      <c r="AE43">
        <v>14</v>
      </c>
      <c r="AG43" s="21">
        <v>53746</v>
      </c>
      <c r="AH43" s="36">
        <f t="shared" si="0"/>
        <v>0</v>
      </c>
      <c r="AI43" s="21">
        <f t="shared" si="1"/>
        <v>0.28543519517731553</v>
      </c>
      <c r="AJ43">
        <f t="shared" si="2"/>
        <v>0.16233519517731554</v>
      </c>
      <c r="AK43">
        <f>'Literary Digest data 1932'!H43-CW43/100</f>
        <v>5.2297107724281283E-2</v>
      </c>
      <c r="AL43">
        <f t="shared" si="3"/>
        <v>0.23313808745303424</v>
      </c>
      <c r="AM43">
        <f t="shared" si="4"/>
        <v>0.11003808745303424</v>
      </c>
      <c r="AO43" s="21">
        <f t="shared" si="5"/>
        <v>0.69774494846128088</v>
      </c>
      <c r="AP43">
        <f t="shared" si="6"/>
        <v>-0.17305505153871914</v>
      </c>
      <c r="AQ43">
        <f>'Literary Digest data 1932'!O43-CT43/100</f>
        <v>-7.4064236231382141E-2</v>
      </c>
      <c r="AR43">
        <f t="shared" si="7"/>
        <v>0.77180918469266302</v>
      </c>
      <c r="AS43" t="str">
        <f t="shared" si="8"/>
        <v>same</v>
      </c>
      <c r="AT43" t="str">
        <f t="shared" si="9"/>
        <v>same</v>
      </c>
      <c r="AU43">
        <f t="shared" si="10"/>
        <v>0.29031830740698689</v>
      </c>
      <c r="AV43">
        <f t="shared" si="11"/>
        <v>0.2890792916631349</v>
      </c>
      <c r="AW43" s="35">
        <f>'Literary Digest data 1932'!I43-DH43</f>
        <v>5.6384269773857507E-2</v>
      </c>
      <c r="AX43">
        <f t="shared" si="12"/>
        <v>0.23393403763312937</v>
      </c>
      <c r="AY43" t="str">
        <f t="shared" si="13"/>
        <v>same</v>
      </c>
      <c r="BB43" s="21">
        <f t="shared" si="14"/>
        <v>0.70968169259301317</v>
      </c>
      <c r="BC43">
        <f t="shared" si="35"/>
        <v>0.58578011820781539</v>
      </c>
      <c r="BD43">
        <f t="shared" si="36"/>
        <v>-0.11413049177042713</v>
      </c>
      <c r="BE43">
        <f t="shared" si="37"/>
        <v>0.82381218436344028</v>
      </c>
      <c r="BF43" t="str">
        <f t="shared" si="15"/>
        <v>same</v>
      </c>
      <c r="BH43" s="2"/>
      <c r="BI43" s="13">
        <f t="shared" si="16"/>
        <v>46887</v>
      </c>
      <c r="BJ43" s="12">
        <f t="shared" si="17"/>
        <v>0.17531511932945165</v>
      </c>
      <c r="BK43" s="12">
        <f t="shared" si="18"/>
        <v>0.11349999999999999</v>
      </c>
      <c r="BL43" s="12">
        <f t="shared" si="19"/>
        <v>0.64740565693430652</v>
      </c>
      <c r="BM43" s="12"/>
      <c r="BN43" s="2"/>
      <c r="BO43" s="13">
        <f t="shared" si="20"/>
        <v>46887</v>
      </c>
      <c r="BP43" s="11">
        <f t="shared" si="21"/>
        <v>0.82012071576343126</v>
      </c>
      <c r="BQ43" s="11">
        <f t="shared" si="22"/>
        <v>0.88060000000000005</v>
      </c>
      <c r="BR43" s="12">
        <f t="shared" si="38"/>
        <v>1.0737443684497958</v>
      </c>
      <c r="BS43" s="12"/>
      <c r="BT43" s="2"/>
      <c r="BU43" s="13">
        <f t="shared" si="23"/>
        <v>46887</v>
      </c>
      <c r="BV43" s="11">
        <f t="shared" si="24"/>
        <v>4.5641649071171114E-3</v>
      </c>
      <c r="BW43" s="11">
        <f t="shared" si="25"/>
        <v>6.0000000000000001E-3</v>
      </c>
      <c r="BX43" s="12">
        <f t="shared" si="39"/>
        <v>1.314588785046729</v>
      </c>
      <c r="BY43" s="12"/>
      <c r="BZ43" s="12">
        <f t="shared" si="26"/>
        <v>0.86826971565302202</v>
      </c>
      <c r="CA43" s="12">
        <f t="shared" si="27"/>
        <v>1.0498028793060603</v>
      </c>
      <c r="CB43" s="12"/>
      <c r="CC43" s="12">
        <f t="shared" si="28"/>
        <v>13340.65638502512</v>
      </c>
      <c r="CD43" s="12">
        <f t="shared" si="29"/>
        <v>39409.434806340629</v>
      </c>
      <c r="CE43" s="12">
        <f t="shared" si="40"/>
        <v>0.25290300137355493</v>
      </c>
      <c r="CF43" s="12">
        <f t="shared" si="41"/>
        <v>0.12390157438519775</v>
      </c>
      <c r="CG43" s="11">
        <f t="shared" si="30"/>
        <v>0.29031830740698689</v>
      </c>
      <c r="CH43" s="12" t="str">
        <f t="shared" si="42"/>
        <v>no</v>
      </c>
      <c r="CI43" s="12" t="str">
        <f t="shared" si="43"/>
        <v>no</v>
      </c>
      <c r="CJ43" s="12" t="str">
        <f t="shared" si="31"/>
        <v>same</v>
      </c>
      <c r="CK43" s="12" t="str">
        <f t="shared" si="44"/>
        <v>same</v>
      </c>
      <c r="CL43" s="12">
        <f t="shared" si="32"/>
        <v>12.900142698835719</v>
      </c>
      <c r="CM43" s="12"/>
      <c r="CN43" s="12">
        <f t="shared" si="33"/>
        <v>26.948011051814845</v>
      </c>
      <c r="CO43" s="12">
        <f t="shared" si="34"/>
        <v>14.55785361329507</v>
      </c>
      <c r="CP43" s="12"/>
      <c r="CQ43" s="3" t="s">
        <v>42</v>
      </c>
      <c r="CR43" s="4">
        <v>23</v>
      </c>
      <c r="CS43" s="5">
        <v>760348</v>
      </c>
      <c r="CT43" s="6">
        <v>88.06</v>
      </c>
      <c r="CU43" s="6">
        <v>23</v>
      </c>
      <c r="CV43" s="5">
        <v>97959</v>
      </c>
      <c r="CW43" s="6">
        <v>11.35</v>
      </c>
      <c r="CX43" s="6" t="s">
        <v>55</v>
      </c>
      <c r="CY43" s="5">
        <v>4450</v>
      </c>
      <c r="CZ43" s="6">
        <v>0.52</v>
      </c>
      <c r="DA43" s="6" t="s">
        <v>55</v>
      </c>
      <c r="DB43" s="6">
        <v>669</v>
      </c>
      <c r="DC43" s="6">
        <v>0.08</v>
      </c>
      <c r="DD43" s="6" t="s">
        <v>55</v>
      </c>
      <c r="DE43" s="5">
        <v>662389</v>
      </c>
      <c r="DF43" s="6">
        <v>76.72</v>
      </c>
      <c r="DG43" s="5">
        <v>863426</v>
      </c>
      <c r="DH43">
        <f t="shared" si="45"/>
        <v>0.11413049177042713</v>
      </c>
      <c r="DJ43" s="3" t="s">
        <v>42</v>
      </c>
      <c r="DK43" s="23">
        <v>23</v>
      </c>
      <c r="DL43" s="27">
        <v>734485</v>
      </c>
      <c r="DM43" s="15">
        <v>87.08</v>
      </c>
      <c r="DN43" s="30">
        <v>23</v>
      </c>
      <c r="DO43" s="27">
        <v>103874</v>
      </c>
      <c r="DP43" s="15">
        <v>12.31</v>
      </c>
      <c r="DQ43" s="30" t="s">
        <v>75</v>
      </c>
      <c r="DR43" s="27">
        <v>3281</v>
      </c>
      <c r="DS43" s="15">
        <v>0.39</v>
      </c>
      <c r="DT43" s="30" t="s">
        <v>75</v>
      </c>
      <c r="DU43" s="27">
        <v>1075</v>
      </c>
      <c r="DV43" s="15">
        <v>0.13</v>
      </c>
      <c r="DW43" s="30" t="s">
        <v>75</v>
      </c>
      <c r="DX43" s="32">
        <v>767</v>
      </c>
      <c r="DY43" s="15">
        <v>0.09</v>
      </c>
      <c r="DZ43" s="30" t="s">
        <v>75</v>
      </c>
      <c r="EA43" s="27">
        <v>630611</v>
      </c>
      <c r="EB43" s="15">
        <v>74.760000000000005</v>
      </c>
      <c r="EC43" s="14">
        <v>843482</v>
      </c>
      <c r="ED43" s="15" t="s">
        <v>116</v>
      </c>
      <c r="EE43">
        <f t="shared" si="46"/>
        <v>0.12390157438519775</v>
      </c>
      <c r="EF43" s="1"/>
    </row>
    <row r="44" spans="1:136" ht="17.25" customHeight="1" thickBot="1" x14ac:dyDescent="0.3">
      <c r="A44" t="s">
        <v>43</v>
      </c>
      <c r="B44">
        <v>4</v>
      </c>
      <c r="C44" s="22">
        <v>4067</v>
      </c>
      <c r="D44" s="1">
        <v>2906</v>
      </c>
      <c r="E44">
        <v>851</v>
      </c>
      <c r="F44">
        <v>21</v>
      </c>
      <c r="G44">
        <v>1</v>
      </c>
      <c r="H44">
        <v>155</v>
      </c>
      <c r="I44">
        <v>133</v>
      </c>
      <c r="K44" s="22">
        <v>5318</v>
      </c>
      <c r="L44">
        <v>954</v>
      </c>
      <c r="M44" s="1">
        <v>3935</v>
      </c>
      <c r="N44">
        <v>69</v>
      </c>
      <c r="O44">
        <v>8</v>
      </c>
      <c r="P44">
        <v>189</v>
      </c>
      <c r="Q44">
        <v>163</v>
      </c>
      <c r="S44">
        <v>119</v>
      </c>
      <c r="T44">
        <v>30</v>
      </c>
      <c r="U44">
        <v>65</v>
      </c>
      <c r="V44">
        <v>8</v>
      </c>
      <c r="W44">
        <v>0</v>
      </c>
      <c r="X44">
        <v>5</v>
      </c>
      <c r="Y44">
        <v>11</v>
      </c>
      <c r="AA44">
        <v>43</v>
      </c>
      <c r="AB44">
        <v>14</v>
      </c>
      <c r="AC44">
        <v>12</v>
      </c>
      <c r="AD44">
        <v>0</v>
      </c>
      <c r="AE44">
        <v>5</v>
      </c>
      <c r="AG44" s="21">
        <v>9578</v>
      </c>
      <c r="AH44" s="36">
        <f t="shared" si="0"/>
        <v>0</v>
      </c>
      <c r="AI44" s="21">
        <f t="shared" si="1"/>
        <v>0.42461891835456256</v>
      </c>
      <c r="AJ44">
        <f t="shared" si="2"/>
        <v>0.12671891835456256</v>
      </c>
      <c r="AK44">
        <f>'Literary Digest data 1932'!H44-CW44/100</f>
        <v>-6.5582157917696671E-2</v>
      </c>
      <c r="AL44">
        <f t="shared" si="3"/>
        <v>0.49020107627225923</v>
      </c>
      <c r="AM44">
        <f t="shared" si="4"/>
        <v>0.19230107627225923</v>
      </c>
      <c r="AO44" s="21">
        <f t="shared" si="5"/>
        <v>0.55523073710586757</v>
      </c>
      <c r="AP44">
        <f t="shared" si="6"/>
        <v>-0.13816926289413245</v>
      </c>
      <c r="AQ44">
        <f>'Literary Digest data 1932'!O44-CT44/100</f>
        <v>3.637045223207791E-2</v>
      </c>
      <c r="AR44">
        <f t="shared" si="7"/>
        <v>0.51886028487378966</v>
      </c>
      <c r="AS44" t="str">
        <f t="shared" si="8"/>
        <v>same</v>
      </c>
      <c r="AT44" t="str">
        <f t="shared" si="9"/>
        <v>same</v>
      </c>
      <c r="AU44">
        <f t="shared" si="10"/>
        <v>0.43335109216835377</v>
      </c>
      <c r="AV44">
        <f t="shared" si="11"/>
        <v>0.43034575234218908</v>
      </c>
      <c r="AW44" s="35">
        <f>'Literary Digest data 1932'!I44-DH44</f>
        <v>-5.6306402681320922E-2</v>
      </c>
      <c r="AX44">
        <f t="shared" si="12"/>
        <v>0.48965749484967469</v>
      </c>
      <c r="AY44" t="str">
        <f t="shared" si="13"/>
        <v>same</v>
      </c>
      <c r="BB44" s="21">
        <f t="shared" si="14"/>
        <v>0.56664890783164623</v>
      </c>
      <c r="BC44">
        <f t="shared" si="35"/>
        <v>0.26611492521517799</v>
      </c>
      <c r="BD44">
        <f t="shared" si="36"/>
        <v>-0.42072490014636932</v>
      </c>
      <c r="BE44">
        <f t="shared" si="37"/>
        <v>0.98737380797801555</v>
      </c>
      <c r="BF44" t="str">
        <f t="shared" si="15"/>
        <v>same</v>
      </c>
      <c r="BH44" s="2"/>
      <c r="BI44" s="13">
        <f t="shared" si="16"/>
        <v>8848</v>
      </c>
      <c r="BJ44" s="12">
        <f t="shared" si="17"/>
        <v>0.43964737793851716</v>
      </c>
      <c r="BK44" s="12">
        <f t="shared" si="18"/>
        <v>0.41049999999999998</v>
      </c>
      <c r="BL44" s="12">
        <f t="shared" si="19"/>
        <v>0.93370282776349611</v>
      </c>
      <c r="BM44" s="12"/>
      <c r="BN44" s="2"/>
      <c r="BO44" s="13">
        <f t="shared" si="20"/>
        <v>8848</v>
      </c>
      <c r="BP44" s="11">
        <f t="shared" si="21"/>
        <v>0.54825949367088611</v>
      </c>
      <c r="BQ44" s="11">
        <f t="shared" si="22"/>
        <v>0.56520000000000004</v>
      </c>
      <c r="BR44" s="12">
        <f t="shared" si="38"/>
        <v>1.0308987012987012</v>
      </c>
      <c r="BS44" s="12"/>
      <c r="BT44" s="2"/>
      <c r="BU44" s="13">
        <f t="shared" si="23"/>
        <v>8848</v>
      </c>
      <c r="BV44" s="11">
        <f t="shared" si="24"/>
        <v>1.2093128390596746E-2</v>
      </c>
      <c r="BW44" s="11">
        <f t="shared" si="25"/>
        <v>2.4399999999999998E-2</v>
      </c>
      <c r="BX44" s="12">
        <f t="shared" si="39"/>
        <v>2.0176747663551398</v>
      </c>
      <c r="BY44" s="12"/>
      <c r="BZ44" s="12">
        <f t="shared" si="26"/>
        <v>0.95571871500822847</v>
      </c>
      <c r="CA44" s="12">
        <f t="shared" si="27"/>
        <v>1.0119326830224513</v>
      </c>
      <c r="CB44" s="12"/>
      <c r="CC44" s="12">
        <f t="shared" si="28"/>
        <v>3910.2710470680972</v>
      </c>
      <c r="CD44" s="12">
        <f t="shared" si="29"/>
        <v>5458.9001487300129</v>
      </c>
      <c r="CE44" s="12">
        <f t="shared" si="40"/>
        <v>0.41735506432220787</v>
      </c>
      <c r="CF44" s="12">
        <f t="shared" si="41"/>
        <v>0.30053398261646824</v>
      </c>
      <c r="CG44" s="11">
        <f t="shared" si="30"/>
        <v>0.43335109216835377</v>
      </c>
      <c r="CH44" s="12" t="str">
        <f t="shared" si="42"/>
        <v>no</v>
      </c>
      <c r="CI44" s="12" t="str">
        <f t="shared" si="43"/>
        <v>no</v>
      </c>
      <c r="CJ44" s="12" t="str">
        <f t="shared" si="31"/>
        <v>same</v>
      </c>
      <c r="CK44" s="12" t="str">
        <f t="shared" si="44"/>
        <v>same</v>
      </c>
      <c r="CL44" s="12">
        <f t="shared" si="32"/>
        <v>11.682108170573965</v>
      </c>
      <c r="CM44" s="12"/>
      <c r="CN44" s="12">
        <f t="shared" si="33"/>
        <v>39.534896110815133</v>
      </c>
      <c r="CO44" s="12">
        <f t="shared" si="34"/>
        <v>9.48149784916831</v>
      </c>
      <c r="CP44" s="12"/>
      <c r="CQ44" s="3" t="s">
        <v>43</v>
      </c>
      <c r="CR44" s="4">
        <v>4</v>
      </c>
      <c r="CS44" s="5">
        <v>116750</v>
      </c>
      <c r="CT44" s="6">
        <v>56.52</v>
      </c>
      <c r="CU44" s="6">
        <v>4</v>
      </c>
      <c r="CV44" s="5">
        <v>84795</v>
      </c>
      <c r="CW44" s="6">
        <v>41.05</v>
      </c>
      <c r="CX44" s="6" t="s">
        <v>55</v>
      </c>
      <c r="CY44" s="5">
        <v>4087</v>
      </c>
      <c r="CZ44" s="6">
        <v>1.98</v>
      </c>
      <c r="DA44" s="6" t="s">
        <v>55</v>
      </c>
      <c r="DB44" s="6">
        <v>946</v>
      </c>
      <c r="DC44" s="6">
        <v>0.46</v>
      </c>
      <c r="DD44" s="6" t="s">
        <v>55</v>
      </c>
      <c r="DE44" s="5">
        <v>31955</v>
      </c>
      <c r="DF44" s="6">
        <v>15.47</v>
      </c>
      <c r="DG44" s="5">
        <v>206578</v>
      </c>
      <c r="DH44">
        <f t="shared" si="45"/>
        <v>0.42072490014636932</v>
      </c>
      <c r="DJ44" s="3" t="s">
        <v>43</v>
      </c>
      <c r="DK44" s="23">
        <v>4</v>
      </c>
      <c r="DL44" s="27">
        <v>150246</v>
      </c>
      <c r="DM44" s="15">
        <v>69.34</v>
      </c>
      <c r="DN44" s="30">
        <v>4</v>
      </c>
      <c r="DO44" s="27">
        <v>64555</v>
      </c>
      <c r="DP44" s="15">
        <v>29.79</v>
      </c>
      <c r="DQ44" s="30" t="s">
        <v>75</v>
      </c>
      <c r="DR44" s="27">
        <v>1121</v>
      </c>
      <c r="DS44" s="15">
        <v>0.52</v>
      </c>
      <c r="DT44" s="30" t="s">
        <v>75</v>
      </c>
      <c r="DU44" s="32">
        <v>432</v>
      </c>
      <c r="DV44" s="15">
        <v>0.2</v>
      </c>
      <c r="DW44" s="30" t="s">
        <v>75</v>
      </c>
      <c r="DX44" s="32">
        <v>323</v>
      </c>
      <c r="DY44" s="15">
        <v>0.15</v>
      </c>
      <c r="DZ44" s="30" t="s">
        <v>75</v>
      </c>
      <c r="EA44" s="27">
        <v>85691</v>
      </c>
      <c r="EB44" s="15">
        <v>39.549999999999997</v>
      </c>
      <c r="EC44" s="14">
        <v>216677</v>
      </c>
      <c r="ED44" s="15" t="s">
        <v>117</v>
      </c>
      <c r="EE44">
        <f t="shared" si="46"/>
        <v>0.30053398261646824</v>
      </c>
      <c r="EF44" s="1"/>
    </row>
    <row r="45" spans="1:136" ht="17.25" customHeight="1" thickBot="1" x14ac:dyDescent="0.3">
      <c r="A45" t="s">
        <v>44</v>
      </c>
      <c r="B45">
        <v>3</v>
      </c>
      <c r="C45" s="22">
        <v>7241</v>
      </c>
      <c r="D45" s="1">
        <v>5829</v>
      </c>
      <c r="E45">
        <v>822</v>
      </c>
      <c r="F45">
        <v>20</v>
      </c>
      <c r="G45">
        <v>2</v>
      </c>
      <c r="H45">
        <v>239</v>
      </c>
      <c r="I45">
        <v>329</v>
      </c>
      <c r="K45" s="22">
        <v>2458</v>
      </c>
      <c r="L45">
        <v>498</v>
      </c>
      <c r="M45">
        <v>1756</v>
      </c>
      <c r="N45">
        <v>37</v>
      </c>
      <c r="O45">
        <v>0</v>
      </c>
      <c r="P45">
        <v>84</v>
      </c>
      <c r="Q45">
        <v>83</v>
      </c>
      <c r="S45">
        <v>174</v>
      </c>
      <c r="T45">
        <v>48</v>
      </c>
      <c r="U45">
        <v>90</v>
      </c>
      <c r="V45">
        <v>2</v>
      </c>
      <c r="W45">
        <v>0</v>
      </c>
      <c r="X45">
        <v>18</v>
      </c>
      <c r="Y45">
        <v>16</v>
      </c>
      <c r="AA45">
        <v>41</v>
      </c>
      <c r="AB45">
        <v>6</v>
      </c>
      <c r="AC45">
        <v>13</v>
      </c>
      <c r="AD45">
        <v>1</v>
      </c>
      <c r="AE45">
        <v>2</v>
      </c>
      <c r="AG45" s="21">
        <v>9936</v>
      </c>
      <c r="AH45" s="36">
        <f t="shared" si="0"/>
        <v>1</v>
      </c>
      <c r="AI45" s="21">
        <f t="shared" si="1"/>
        <v>0.72876409017713362</v>
      </c>
      <c r="AJ45">
        <f t="shared" si="2"/>
        <v>0.16486409017713366</v>
      </c>
      <c r="AK45">
        <f>'Literary Digest data 1932'!H45-CW45/100</f>
        <v>-6.6242720708131753E-4</v>
      </c>
      <c r="AL45">
        <f t="shared" si="3"/>
        <v>0.72942651738421493</v>
      </c>
      <c r="AM45">
        <f t="shared" si="4"/>
        <v>0.16552651738421498</v>
      </c>
      <c r="AO45" s="21">
        <f t="shared" si="5"/>
        <v>0.24738325281803542</v>
      </c>
      <c r="AP45">
        <f t="shared" si="6"/>
        <v>-0.18501674718196459</v>
      </c>
      <c r="AQ45">
        <f>'Literary Digest data 1932'!O45-CT45/100</f>
        <v>-2.6336920568367117E-2</v>
      </c>
      <c r="AR45">
        <f t="shared" si="7"/>
        <v>0.27372017338640253</v>
      </c>
      <c r="AS45" t="str">
        <f t="shared" si="8"/>
        <v>same</v>
      </c>
      <c r="AT45" t="str">
        <f t="shared" si="9"/>
        <v>same</v>
      </c>
      <c r="AU45">
        <f t="shared" si="10"/>
        <v>0.7465718115269615</v>
      </c>
      <c r="AV45">
        <f t="shared" si="11"/>
        <v>0.74091168592181433</v>
      </c>
      <c r="AW45" s="35">
        <f>'Literary Digest data 1932'!I45-DH45</f>
        <v>1.5699483040676587E-2</v>
      </c>
      <c r="AX45">
        <f t="shared" si="12"/>
        <v>0.73087232848628492</v>
      </c>
      <c r="AY45" t="str">
        <f t="shared" si="13"/>
        <v>same</v>
      </c>
      <c r="BB45" s="21">
        <f t="shared" si="14"/>
        <v>0.25342818847303844</v>
      </c>
      <c r="BC45">
        <f t="shared" si="35"/>
        <v>-0.31258437204167716</v>
      </c>
      <c r="BD45">
        <f t="shared" si="36"/>
        <v>-0.58398521256931613</v>
      </c>
      <c r="BE45">
        <f t="shared" si="37"/>
        <v>0.83741340104235462</v>
      </c>
      <c r="BF45" t="str">
        <f t="shared" si="15"/>
        <v>RtoD</v>
      </c>
      <c r="BH45" s="2"/>
      <c r="BI45" s="13">
        <f t="shared" si="16"/>
        <v>9104</v>
      </c>
      <c r="BJ45" s="12">
        <f t="shared" si="17"/>
        <v>0.70024165202108968</v>
      </c>
      <c r="BK45" s="12">
        <f t="shared" si="18"/>
        <v>0.5766</v>
      </c>
      <c r="BL45" s="12">
        <f t="shared" si="19"/>
        <v>0.82343002352941175</v>
      </c>
      <c r="BM45" s="12"/>
      <c r="BN45" s="2"/>
      <c r="BO45" s="13">
        <f t="shared" si="20"/>
        <v>9104</v>
      </c>
      <c r="BP45" s="11">
        <f t="shared" si="21"/>
        <v>0.29305799648506153</v>
      </c>
      <c r="BQ45" s="11">
        <f t="shared" si="22"/>
        <v>0.4108</v>
      </c>
      <c r="BR45" s="12">
        <f t="shared" si="38"/>
        <v>1.4017703148425786</v>
      </c>
      <c r="BS45" s="12"/>
      <c r="BT45" s="2"/>
      <c r="BU45" s="13">
        <f t="shared" si="23"/>
        <v>9104</v>
      </c>
      <c r="BV45" s="11">
        <f t="shared" si="24"/>
        <v>6.7003514938488579E-3</v>
      </c>
      <c r="BW45" s="11">
        <f t="shared" si="25"/>
        <v>1.2600000000000002E-2</v>
      </c>
      <c r="BX45" s="12">
        <f t="shared" si="39"/>
        <v>1.8804983606557379</v>
      </c>
      <c r="BY45" s="12"/>
      <c r="BZ45" s="12">
        <f t="shared" si="26"/>
        <v>0.89490735317298764</v>
      </c>
      <c r="CA45" s="12">
        <f t="shared" si="27"/>
        <v>1.2739914927157121</v>
      </c>
      <c r="CB45" s="12"/>
      <c r="CC45" s="12">
        <f t="shared" si="28"/>
        <v>6501.7071464902237</v>
      </c>
      <c r="CD45" s="12">
        <f t="shared" si="29"/>
        <v>3153.9118432090013</v>
      </c>
      <c r="CE45" s="12">
        <f t="shared" si="40"/>
        <v>0.67335995273077287</v>
      </c>
      <c r="CF45" s="12">
        <f t="shared" si="41"/>
        <v>0.5660125605147156</v>
      </c>
      <c r="CG45" s="11">
        <f t="shared" si="30"/>
        <v>0.7465718115269615</v>
      </c>
      <c r="CH45" s="12" t="str">
        <f t="shared" si="42"/>
        <v>yes</v>
      </c>
      <c r="CI45" s="12" t="str">
        <f t="shared" si="43"/>
        <v>yes</v>
      </c>
      <c r="CJ45" s="12" t="str">
        <f t="shared" si="31"/>
        <v>same</v>
      </c>
      <c r="CK45" s="12" t="str">
        <f t="shared" si="44"/>
        <v>same</v>
      </c>
      <c r="CL45" s="12">
        <f t="shared" si="32"/>
        <v>10.734739221605729</v>
      </c>
      <c r="CM45" s="12"/>
      <c r="CN45" s="12">
        <f t="shared" si="33"/>
        <v>67.098319414372611</v>
      </c>
      <c r="CO45" s="12">
        <f t="shared" si="34"/>
        <v>10.497063362901052</v>
      </c>
      <c r="CP45" s="12"/>
      <c r="CQ45" s="7" t="s">
        <v>44</v>
      </c>
      <c r="CR45" s="8">
        <v>3</v>
      </c>
      <c r="CS45" s="9">
        <v>56266</v>
      </c>
      <c r="CT45" s="10">
        <v>41.08</v>
      </c>
      <c r="CU45" s="10" t="s">
        <v>55</v>
      </c>
      <c r="CV45" s="9">
        <v>78984</v>
      </c>
      <c r="CW45" s="10">
        <v>57.66</v>
      </c>
      <c r="CX45" s="10">
        <v>3</v>
      </c>
      <c r="CY45" s="9">
        <v>1533</v>
      </c>
      <c r="CZ45" s="10">
        <v>1.1200000000000001</v>
      </c>
      <c r="DA45" s="10" t="s">
        <v>55</v>
      </c>
      <c r="DB45" s="10">
        <v>197</v>
      </c>
      <c r="DC45" s="10">
        <v>0.14000000000000001</v>
      </c>
      <c r="DD45" s="10" t="s">
        <v>55</v>
      </c>
      <c r="DE45" s="10" t="s">
        <v>66</v>
      </c>
      <c r="DF45" s="10" t="s">
        <v>67</v>
      </c>
      <c r="DG45" s="9">
        <v>136980</v>
      </c>
      <c r="DH45">
        <f t="shared" si="45"/>
        <v>0.58398521256931613</v>
      </c>
      <c r="DJ45" s="7" t="s">
        <v>44</v>
      </c>
      <c r="DK45" s="24">
        <v>3</v>
      </c>
      <c r="DL45" s="28">
        <v>62124</v>
      </c>
      <c r="DM45" s="17">
        <v>43.24</v>
      </c>
      <c r="DN45" s="31" t="s">
        <v>75</v>
      </c>
      <c r="DO45" s="28">
        <v>81023</v>
      </c>
      <c r="DP45" s="17">
        <v>56.39</v>
      </c>
      <c r="DQ45" s="31">
        <v>3</v>
      </c>
      <c r="DR45" s="33" t="s">
        <v>75</v>
      </c>
      <c r="DS45" s="17" t="s">
        <v>75</v>
      </c>
      <c r="DT45" s="31" t="s">
        <v>75</v>
      </c>
      <c r="DU45" s="33" t="s">
        <v>75</v>
      </c>
      <c r="DV45" s="17" t="s">
        <v>75</v>
      </c>
      <c r="DW45" s="31" t="s">
        <v>75</v>
      </c>
      <c r="DX45" s="33">
        <v>542</v>
      </c>
      <c r="DY45" s="17">
        <v>0.38</v>
      </c>
      <c r="DZ45" s="31" t="s">
        <v>75</v>
      </c>
      <c r="EA45" s="28">
        <v>-18899</v>
      </c>
      <c r="EB45" s="17">
        <v>-13.15</v>
      </c>
      <c r="EC45" s="16">
        <v>143689</v>
      </c>
      <c r="ED45" s="17" t="s">
        <v>118</v>
      </c>
      <c r="EE45">
        <f t="shared" si="46"/>
        <v>0.5660125605147156</v>
      </c>
      <c r="EF45" s="1"/>
    </row>
    <row r="46" spans="1:136" ht="17.25" customHeight="1" thickBot="1" x14ac:dyDescent="0.3">
      <c r="A46" t="s">
        <v>45</v>
      </c>
      <c r="B46">
        <v>11</v>
      </c>
      <c r="C46" s="22">
        <v>10223</v>
      </c>
      <c r="D46" s="1">
        <v>5696</v>
      </c>
      <c r="E46" s="1">
        <v>2848</v>
      </c>
      <c r="F46">
        <v>57</v>
      </c>
      <c r="G46">
        <v>18</v>
      </c>
      <c r="H46">
        <v>1194</v>
      </c>
      <c r="I46">
        <v>410</v>
      </c>
      <c r="K46" s="21">
        <v>16783</v>
      </c>
      <c r="L46" s="1">
        <v>1121</v>
      </c>
      <c r="M46" s="1">
        <v>13346</v>
      </c>
      <c r="N46">
        <v>141</v>
      </c>
      <c r="O46">
        <v>14</v>
      </c>
      <c r="P46">
        <v>1517</v>
      </c>
      <c r="Q46">
        <v>644</v>
      </c>
      <c r="S46">
        <v>74</v>
      </c>
      <c r="T46">
        <v>17</v>
      </c>
      <c r="U46">
        <v>37</v>
      </c>
      <c r="V46">
        <v>4</v>
      </c>
      <c r="W46">
        <v>0</v>
      </c>
      <c r="X46">
        <v>8</v>
      </c>
      <c r="Y46">
        <v>8</v>
      </c>
      <c r="AA46">
        <v>88</v>
      </c>
      <c r="AB46">
        <v>33</v>
      </c>
      <c r="AC46">
        <v>60</v>
      </c>
      <c r="AD46">
        <v>3</v>
      </c>
      <c r="AE46">
        <v>4</v>
      </c>
      <c r="AG46" s="21">
        <v>27268</v>
      </c>
      <c r="AH46" s="36">
        <f t="shared" si="0"/>
        <v>0</v>
      </c>
      <c r="AI46" s="21">
        <f t="shared" si="1"/>
        <v>0.3749083174416899</v>
      </c>
      <c r="AJ46">
        <f t="shared" si="2"/>
        <v>8.1008317441689903E-2</v>
      </c>
      <c r="AK46">
        <f>'Literary Digest data 1932'!H46-CW46/100</f>
        <v>-2.7951177904142976E-2</v>
      </c>
      <c r="AL46">
        <f t="shared" si="3"/>
        <v>0.40285949534583287</v>
      </c>
      <c r="AM46">
        <f t="shared" si="4"/>
        <v>0.10895949534583288</v>
      </c>
      <c r="AO46" s="21">
        <f t="shared" si="5"/>
        <v>0.61548335044741087</v>
      </c>
      <c r="AP46">
        <f t="shared" si="6"/>
        <v>-8.6816649552589165E-2</v>
      </c>
      <c r="AQ46">
        <f>'Literary Digest data 1932'!O46-CT46/100</f>
        <v>9.7744922826970004E-3</v>
      </c>
      <c r="AR46">
        <f t="shared" si="7"/>
        <v>0.60570885816471387</v>
      </c>
      <c r="AS46" t="str">
        <f t="shared" si="8"/>
        <v>same</v>
      </c>
      <c r="AT46" t="str">
        <f t="shared" si="9"/>
        <v>same</v>
      </c>
      <c r="AU46">
        <f t="shared" si="10"/>
        <v>0.37854550840553952</v>
      </c>
      <c r="AV46">
        <f t="shared" si="11"/>
        <v>0.37559527499340212</v>
      </c>
      <c r="AW46" s="35">
        <f>'Literary Digest data 1932'!I46-DH46</f>
        <v>-2.3117321111743805E-2</v>
      </c>
      <c r="AX46">
        <f t="shared" si="12"/>
        <v>0.40166282951728333</v>
      </c>
      <c r="AY46" t="str">
        <f t="shared" si="13"/>
        <v>same</v>
      </c>
      <c r="BB46" s="21">
        <f t="shared" si="14"/>
        <v>0.62145449159446053</v>
      </c>
      <c r="BC46">
        <f t="shared" si="35"/>
        <v>0.32643115038071741</v>
      </c>
      <c r="BD46">
        <f t="shared" si="36"/>
        <v>-0.30528649664868401</v>
      </c>
      <c r="BE46">
        <f t="shared" si="37"/>
        <v>0.92674098824314455</v>
      </c>
      <c r="BF46" t="str">
        <f t="shared" si="15"/>
        <v>same</v>
      </c>
      <c r="BH46" s="2"/>
      <c r="BI46" s="13">
        <f t="shared" si="16"/>
        <v>23299</v>
      </c>
      <c r="BJ46" s="12">
        <f t="shared" si="17"/>
        <v>0.29331730975578352</v>
      </c>
      <c r="BK46" s="12">
        <f t="shared" si="18"/>
        <v>0.3009</v>
      </c>
      <c r="BL46" s="12">
        <f t="shared" si="19"/>
        <v>1.0258514925373134</v>
      </c>
      <c r="BM46" s="12"/>
      <c r="BN46" s="2"/>
      <c r="BO46" s="13">
        <f t="shared" si="20"/>
        <v>23299</v>
      </c>
      <c r="BP46" s="11">
        <f t="shared" si="21"/>
        <v>0.69663934074423794</v>
      </c>
      <c r="BQ46" s="11">
        <f t="shared" si="22"/>
        <v>0.68459999999999999</v>
      </c>
      <c r="BR46" s="12">
        <f t="shared" si="38"/>
        <v>0.98271797178239173</v>
      </c>
      <c r="BS46" s="12"/>
      <c r="BT46" s="2"/>
      <c r="BU46" s="13">
        <f t="shared" si="23"/>
        <v>23299</v>
      </c>
      <c r="BV46" s="11">
        <f t="shared" si="24"/>
        <v>1.0043349499978539E-2</v>
      </c>
      <c r="BW46" s="11">
        <f t="shared" si="25"/>
        <v>1.4500000000000002E-2</v>
      </c>
      <c r="BX46" s="12">
        <f t="shared" si="39"/>
        <v>1.4437414529914532</v>
      </c>
      <c r="BY46" s="12"/>
      <c r="BZ46" s="12">
        <f t="shared" si="26"/>
        <v>1.0114736522856729</v>
      </c>
      <c r="CA46" s="12">
        <f t="shared" si="27"/>
        <v>0.98606024570001582</v>
      </c>
      <c r="CB46" s="12"/>
      <c r="CC46" s="12">
        <f t="shared" si="28"/>
        <v>10372.715232369366</v>
      </c>
      <c r="CD46" s="12">
        <f t="shared" si="29"/>
        <v>16619.989690713537</v>
      </c>
      <c r="CE46" s="12">
        <f t="shared" si="40"/>
        <v>0.38427846567903995</v>
      </c>
      <c r="CF46" s="12">
        <f t="shared" si="41"/>
        <v>0.29502334121374313</v>
      </c>
      <c r="CG46" s="11">
        <f t="shared" si="30"/>
        <v>0.37854550840553952</v>
      </c>
      <c r="CH46" s="12" t="str">
        <f t="shared" si="42"/>
        <v>no</v>
      </c>
      <c r="CI46" s="12" t="str">
        <f t="shared" si="43"/>
        <v>no</v>
      </c>
      <c r="CJ46" s="12" t="str">
        <f t="shared" si="31"/>
        <v>same</v>
      </c>
      <c r="CK46" s="12" t="str">
        <f t="shared" si="44"/>
        <v>same</v>
      </c>
      <c r="CL46" s="12">
        <f t="shared" si="32"/>
        <v>8.9255124465296838</v>
      </c>
      <c r="CM46" s="12"/>
      <c r="CN46" s="12">
        <f t="shared" si="33"/>
        <v>34.71200473968748</v>
      </c>
      <c r="CO46" s="12">
        <f t="shared" si="34"/>
        <v>5.2096706183131651</v>
      </c>
      <c r="CP46" s="12"/>
      <c r="CQ46" s="3" t="s">
        <v>45</v>
      </c>
      <c r="CR46" s="4">
        <v>11</v>
      </c>
      <c r="CS46" s="5">
        <v>203979</v>
      </c>
      <c r="CT46" s="6">
        <v>68.459999999999994</v>
      </c>
      <c r="CU46" s="6">
        <v>11</v>
      </c>
      <c r="CV46" s="5">
        <v>89637</v>
      </c>
      <c r="CW46" s="6">
        <v>30.09</v>
      </c>
      <c r="CX46" s="6" t="s">
        <v>55</v>
      </c>
      <c r="CY46" s="5">
        <v>2382</v>
      </c>
      <c r="CZ46" s="6">
        <v>0.8</v>
      </c>
      <c r="DA46" s="6" t="s">
        <v>55</v>
      </c>
      <c r="DB46" s="5">
        <v>1944</v>
      </c>
      <c r="DC46" s="6">
        <v>0.65</v>
      </c>
      <c r="DD46" s="6" t="s">
        <v>55</v>
      </c>
      <c r="DE46" s="5">
        <v>114342</v>
      </c>
      <c r="DF46" s="6">
        <v>38.380000000000003</v>
      </c>
      <c r="DG46" s="5">
        <v>297942</v>
      </c>
      <c r="DH46">
        <f t="shared" si="45"/>
        <v>0.30528649664868401</v>
      </c>
      <c r="DJ46" s="3" t="s">
        <v>45</v>
      </c>
      <c r="DK46" s="23">
        <v>11</v>
      </c>
      <c r="DL46" s="27">
        <v>234980</v>
      </c>
      <c r="DM46" s="15">
        <v>70.23</v>
      </c>
      <c r="DN46" s="30">
        <v>11</v>
      </c>
      <c r="DO46" s="27">
        <v>98336</v>
      </c>
      <c r="DP46" s="15">
        <v>29.39</v>
      </c>
      <c r="DQ46" s="30" t="s">
        <v>75</v>
      </c>
      <c r="DR46" s="32">
        <v>233</v>
      </c>
      <c r="DS46" s="15">
        <v>7.0000000000000007E-2</v>
      </c>
      <c r="DT46" s="30" t="s">
        <v>75</v>
      </c>
      <c r="DU46" s="32">
        <v>313</v>
      </c>
      <c r="DV46" s="15">
        <v>0.09</v>
      </c>
      <c r="DW46" s="30" t="s">
        <v>75</v>
      </c>
      <c r="DX46" s="32">
        <v>728</v>
      </c>
      <c r="DY46" s="15">
        <v>0.22</v>
      </c>
      <c r="DZ46" s="30" t="s">
        <v>75</v>
      </c>
      <c r="EA46" s="27">
        <v>136644</v>
      </c>
      <c r="EB46" s="15">
        <v>40.840000000000003</v>
      </c>
      <c r="EC46" s="14">
        <v>334590</v>
      </c>
      <c r="ED46" s="15" t="s">
        <v>119</v>
      </c>
      <c r="EE46">
        <f t="shared" si="46"/>
        <v>0.29502334121374313</v>
      </c>
      <c r="EF46" s="1"/>
    </row>
    <row r="47" spans="1:136" ht="17.25" customHeight="1" thickBot="1" x14ac:dyDescent="0.3">
      <c r="A47" t="s">
        <v>46</v>
      </c>
      <c r="B47">
        <v>8</v>
      </c>
      <c r="C47" s="22">
        <v>21370</v>
      </c>
      <c r="D47" s="1">
        <v>14841</v>
      </c>
      <c r="E47" s="1">
        <v>4800</v>
      </c>
      <c r="F47">
        <v>67</v>
      </c>
      <c r="G47">
        <v>30</v>
      </c>
      <c r="H47">
        <v>806</v>
      </c>
      <c r="I47">
        <v>826</v>
      </c>
      <c r="K47" s="21">
        <v>15300</v>
      </c>
      <c r="L47" s="1">
        <v>2281</v>
      </c>
      <c r="M47" s="1">
        <v>11423</v>
      </c>
      <c r="N47">
        <v>278</v>
      </c>
      <c r="O47">
        <v>53</v>
      </c>
      <c r="P47">
        <v>709</v>
      </c>
      <c r="Q47">
        <v>556</v>
      </c>
      <c r="S47">
        <v>683</v>
      </c>
      <c r="T47">
        <v>170</v>
      </c>
      <c r="U47">
        <v>374</v>
      </c>
      <c r="V47">
        <v>28</v>
      </c>
      <c r="W47">
        <v>27</v>
      </c>
      <c r="X47">
        <v>31</v>
      </c>
      <c r="Y47">
        <v>53</v>
      </c>
      <c r="AA47">
        <v>190</v>
      </c>
      <c r="AB47">
        <v>136</v>
      </c>
      <c r="AC47">
        <v>91</v>
      </c>
      <c r="AD47">
        <v>23</v>
      </c>
      <c r="AE47">
        <v>14</v>
      </c>
      <c r="AG47" s="21">
        <v>37807</v>
      </c>
      <c r="AH47" s="36">
        <f t="shared" si="0"/>
        <v>1</v>
      </c>
      <c r="AI47" s="21">
        <f t="shared" si="1"/>
        <v>0.56523924141032089</v>
      </c>
      <c r="AJ47">
        <f t="shared" si="2"/>
        <v>0.26643924141032088</v>
      </c>
      <c r="AK47">
        <f>'Literary Digest data 1932'!H47-CW47/100</f>
        <v>-3.8318204628941532E-3</v>
      </c>
      <c r="AL47">
        <f t="shared" si="3"/>
        <v>0.5690710618732151</v>
      </c>
      <c r="AM47">
        <f t="shared" si="4"/>
        <v>0.27027106187321509</v>
      </c>
      <c r="AO47" s="21">
        <f t="shared" si="5"/>
        <v>0.40468696273176924</v>
      </c>
      <c r="AP47">
        <f t="shared" si="6"/>
        <v>-0.25911303726823071</v>
      </c>
      <c r="AQ47">
        <f>'Literary Digest data 1932'!O47-CT47/100</f>
        <v>3.4107870807154161E-2</v>
      </c>
      <c r="AR47">
        <f t="shared" si="7"/>
        <v>0.37057909192461508</v>
      </c>
      <c r="AS47" t="str">
        <f t="shared" si="8"/>
        <v>same</v>
      </c>
      <c r="AT47" t="str">
        <f t="shared" si="9"/>
        <v>same</v>
      </c>
      <c r="AU47">
        <f t="shared" si="10"/>
        <v>0.58276520316334879</v>
      </c>
      <c r="AV47">
        <f t="shared" si="11"/>
        <v>0.57966091205390813</v>
      </c>
      <c r="AW47" s="35">
        <f>'Literary Digest data 1932'!I47-DH47</f>
        <v>-1.594636883536199E-2</v>
      </c>
      <c r="AX47">
        <f t="shared" si="12"/>
        <v>0.59871157199871083</v>
      </c>
      <c r="AY47" t="str">
        <f t="shared" si="13"/>
        <v>same</v>
      </c>
      <c r="BB47" s="21">
        <f t="shared" si="14"/>
        <v>0.41723479683665121</v>
      </c>
      <c r="BC47">
        <f t="shared" si="35"/>
        <v>0.10680568589258915</v>
      </c>
      <c r="BD47">
        <f t="shared" si="36"/>
        <v>-0.37131721554355274</v>
      </c>
      <c r="BE47">
        <f t="shared" si="37"/>
        <v>0.78855201238020389</v>
      </c>
      <c r="BF47" t="str">
        <f t="shared" si="15"/>
        <v>RtoD</v>
      </c>
      <c r="BH47" s="2"/>
      <c r="BI47" s="13">
        <f t="shared" si="16"/>
        <v>34372</v>
      </c>
      <c r="BJ47" s="12">
        <f t="shared" si="17"/>
        <v>0.50308390550448034</v>
      </c>
      <c r="BK47" s="12">
        <f t="shared" si="18"/>
        <v>0.33939999999999998</v>
      </c>
      <c r="BL47" s="12">
        <f t="shared" si="19"/>
        <v>0.67463895442979416</v>
      </c>
      <c r="BM47" s="12"/>
      <c r="BN47" s="2"/>
      <c r="BO47" s="13">
        <f t="shared" si="20"/>
        <v>34372</v>
      </c>
      <c r="BP47" s="11">
        <f t="shared" si="21"/>
        <v>0.48286395903642498</v>
      </c>
      <c r="BQ47" s="11">
        <f t="shared" si="22"/>
        <v>0.5746</v>
      </c>
      <c r="BR47" s="12">
        <f t="shared" si="38"/>
        <v>1.1899832017834548</v>
      </c>
      <c r="BS47" s="12"/>
      <c r="BT47" s="2"/>
      <c r="BU47" s="13">
        <f t="shared" si="23"/>
        <v>34372</v>
      </c>
      <c r="BV47" s="11">
        <f t="shared" si="24"/>
        <v>1.4052135459094612E-2</v>
      </c>
      <c r="BW47" s="11">
        <f t="shared" si="25"/>
        <v>8.6099999999999996E-2</v>
      </c>
      <c r="BX47" s="12">
        <f t="shared" si="39"/>
        <v>6.1271826086956525</v>
      </c>
      <c r="BY47" s="12"/>
      <c r="BZ47" s="12">
        <f t="shared" si="26"/>
        <v>0.80058225605891542</v>
      </c>
      <c r="CA47" s="12">
        <f t="shared" si="27"/>
        <v>1.1042053100574114</v>
      </c>
      <c r="CB47" s="12"/>
      <c r="CC47" s="12">
        <f t="shared" si="28"/>
        <v>17625.123046184788</v>
      </c>
      <c r="CD47" s="12">
        <f t="shared" si="29"/>
        <v>18556.94672972765</v>
      </c>
      <c r="CE47" s="12">
        <f t="shared" si="40"/>
        <v>0.48712312908971273</v>
      </c>
      <c r="CF47" s="12">
        <f t="shared" si="41"/>
        <v>0.31042911094406206</v>
      </c>
      <c r="CG47" s="11">
        <f t="shared" si="30"/>
        <v>0.58276520316334879</v>
      </c>
      <c r="CH47" s="12" t="str">
        <f t="shared" si="42"/>
        <v>yes</v>
      </c>
      <c r="CI47" s="12" t="str">
        <f t="shared" si="43"/>
        <v>no</v>
      </c>
      <c r="CJ47" s="12" t="str">
        <f t="shared" si="31"/>
        <v>change</v>
      </c>
      <c r="CK47" s="12" t="str">
        <f t="shared" si="44"/>
        <v>RtoD</v>
      </c>
      <c r="CL47" s="12">
        <f t="shared" si="32"/>
        <v>17.669401814565063</v>
      </c>
      <c r="CM47" s="12"/>
      <c r="CN47" s="12">
        <f t="shared" si="33"/>
        <v>52.683337878374687</v>
      </c>
      <c r="CO47" s="12">
        <f t="shared" si="34"/>
        <v>21.640426783968479</v>
      </c>
      <c r="CP47" s="12"/>
      <c r="CQ47" s="3" t="s">
        <v>46</v>
      </c>
      <c r="CR47" s="4">
        <v>8</v>
      </c>
      <c r="CS47" s="5">
        <v>353260</v>
      </c>
      <c r="CT47" s="6">
        <v>57.46</v>
      </c>
      <c r="CU47" s="6">
        <v>8</v>
      </c>
      <c r="CV47" s="5">
        <v>208645</v>
      </c>
      <c r="CW47" s="6">
        <v>33.94</v>
      </c>
      <c r="CX47" s="6" t="s">
        <v>55</v>
      </c>
      <c r="CY47" s="5">
        <v>17080</v>
      </c>
      <c r="CZ47" s="6">
        <v>2.78</v>
      </c>
      <c r="DA47" s="6" t="s">
        <v>55</v>
      </c>
      <c r="DB47" s="5">
        <v>35829</v>
      </c>
      <c r="DC47" s="6">
        <v>5.83</v>
      </c>
      <c r="DD47" s="6" t="s">
        <v>55</v>
      </c>
      <c r="DE47" s="5">
        <v>144615</v>
      </c>
      <c r="DF47" s="6">
        <v>23.52</v>
      </c>
      <c r="DG47" s="5">
        <v>614814</v>
      </c>
      <c r="DH47">
        <f t="shared" si="45"/>
        <v>0.37131721554355274</v>
      </c>
      <c r="DJ47" s="3" t="s">
        <v>46</v>
      </c>
      <c r="DK47" s="23">
        <v>8</v>
      </c>
      <c r="DL47" s="27">
        <v>459579</v>
      </c>
      <c r="DM47" s="15">
        <v>66.38</v>
      </c>
      <c r="DN47" s="30">
        <v>8</v>
      </c>
      <c r="DO47" s="27">
        <v>206892</v>
      </c>
      <c r="DP47" s="15">
        <v>29.88</v>
      </c>
      <c r="DQ47" s="30" t="s">
        <v>75</v>
      </c>
      <c r="DR47" s="27">
        <v>17463</v>
      </c>
      <c r="DS47" s="15">
        <v>2.52</v>
      </c>
      <c r="DT47" s="30" t="s">
        <v>75</v>
      </c>
      <c r="DU47" s="27">
        <v>3496</v>
      </c>
      <c r="DV47" s="15">
        <v>0.5</v>
      </c>
      <c r="DW47" s="30" t="s">
        <v>75</v>
      </c>
      <c r="DX47" s="27">
        <v>4908</v>
      </c>
      <c r="DY47" s="15">
        <v>0.71</v>
      </c>
      <c r="DZ47" s="30" t="s">
        <v>75</v>
      </c>
      <c r="EA47" s="27">
        <v>252687</v>
      </c>
      <c r="EB47" s="15">
        <v>36.5</v>
      </c>
      <c r="EC47" s="14">
        <v>692338</v>
      </c>
      <c r="ED47" s="15" t="s">
        <v>120</v>
      </c>
      <c r="EE47">
        <f t="shared" si="46"/>
        <v>0.31042911094406206</v>
      </c>
      <c r="EF47" s="1"/>
    </row>
    <row r="48" spans="1:136" ht="17.25" customHeight="1" thickBot="1" x14ac:dyDescent="0.3">
      <c r="A48" t="s">
        <v>47</v>
      </c>
      <c r="B48">
        <v>8</v>
      </c>
      <c r="C48" s="22">
        <v>13660</v>
      </c>
      <c r="D48" s="1">
        <v>10060</v>
      </c>
      <c r="E48" s="1">
        <v>2589</v>
      </c>
      <c r="F48">
        <v>30</v>
      </c>
      <c r="G48">
        <v>15</v>
      </c>
      <c r="H48">
        <v>424</v>
      </c>
      <c r="I48">
        <v>542</v>
      </c>
      <c r="K48" s="21">
        <v>10235</v>
      </c>
      <c r="L48" s="1">
        <v>1278</v>
      </c>
      <c r="M48" s="1">
        <v>8229</v>
      </c>
      <c r="N48">
        <v>52</v>
      </c>
      <c r="O48">
        <v>11</v>
      </c>
      <c r="P48">
        <v>305</v>
      </c>
      <c r="Q48">
        <v>360</v>
      </c>
      <c r="S48">
        <v>199</v>
      </c>
      <c r="T48">
        <v>51</v>
      </c>
      <c r="U48">
        <v>119</v>
      </c>
      <c r="V48">
        <v>4</v>
      </c>
      <c r="W48">
        <v>1</v>
      </c>
      <c r="X48">
        <v>11</v>
      </c>
      <c r="Y48">
        <v>13</v>
      </c>
      <c r="AA48">
        <v>63</v>
      </c>
      <c r="AB48">
        <v>7</v>
      </c>
      <c r="AC48">
        <v>41</v>
      </c>
      <c r="AD48">
        <v>1</v>
      </c>
      <c r="AE48">
        <v>4</v>
      </c>
      <c r="AG48" s="21">
        <v>24210</v>
      </c>
      <c r="AH48" s="36">
        <f t="shared" si="0"/>
        <v>1</v>
      </c>
      <c r="AI48" s="21">
        <f t="shared" si="1"/>
        <v>0.56422965716646012</v>
      </c>
      <c r="AJ48">
        <f t="shared" si="2"/>
        <v>0.1722296571664601</v>
      </c>
      <c r="AK48">
        <f>'Literary Digest data 1932'!H48-CW48/100</f>
        <v>-7.3463406124822328E-2</v>
      </c>
      <c r="AL48">
        <f t="shared" si="3"/>
        <v>0.6376930632912825</v>
      </c>
      <c r="AM48">
        <f t="shared" si="4"/>
        <v>0.24569306329128249</v>
      </c>
      <c r="AO48" s="21">
        <f t="shared" si="5"/>
        <v>0.42275919041718296</v>
      </c>
      <c r="AP48">
        <f t="shared" si="6"/>
        <v>-0.18284080958281707</v>
      </c>
      <c r="AQ48">
        <f>'Literary Digest data 1932'!O48-CT48/100</f>
        <v>5.3646039539992252E-2</v>
      </c>
      <c r="AR48">
        <f t="shared" si="7"/>
        <v>0.36911315087719071</v>
      </c>
      <c r="AS48" t="str">
        <f t="shared" si="8"/>
        <v>same</v>
      </c>
      <c r="AT48" t="str">
        <f t="shared" si="9"/>
        <v>same</v>
      </c>
      <c r="AU48">
        <f t="shared" si="10"/>
        <v>0.57166771291065077</v>
      </c>
      <c r="AV48">
        <f t="shared" si="11"/>
        <v>0.56773798370322026</v>
      </c>
      <c r="AW48" s="35">
        <f>'Literary Digest data 1932'!I48-DH48</f>
        <v>-6.6568435651339242E-2</v>
      </c>
      <c r="AX48">
        <f t="shared" si="12"/>
        <v>0.63823614856199007</v>
      </c>
      <c r="AY48" t="str">
        <f t="shared" si="13"/>
        <v>same</v>
      </c>
      <c r="BB48" s="21">
        <f t="shared" si="14"/>
        <v>0.42833228708934923</v>
      </c>
      <c r="BC48">
        <f t="shared" si="35"/>
        <v>3.5359366346300214E-2</v>
      </c>
      <c r="BD48">
        <f t="shared" si="36"/>
        <v>-0.4494513185342221</v>
      </c>
      <c r="BE48">
        <f t="shared" si="37"/>
        <v>0.87778360562357127</v>
      </c>
      <c r="BF48" t="str">
        <f t="shared" si="15"/>
        <v>RtoD</v>
      </c>
      <c r="BH48" s="2"/>
      <c r="BI48" s="13">
        <f t="shared" si="16"/>
        <v>22439</v>
      </c>
      <c r="BJ48" s="12">
        <f t="shared" si="17"/>
        <v>0.50755381255849186</v>
      </c>
      <c r="BK48" s="12">
        <f t="shared" si="18"/>
        <v>0.44469999999999998</v>
      </c>
      <c r="BL48" s="12">
        <f t="shared" si="19"/>
        <v>0.87616325401703399</v>
      </c>
      <c r="BM48" s="12"/>
      <c r="BN48" s="2"/>
      <c r="BO48" s="13">
        <f t="shared" si="20"/>
        <v>22439</v>
      </c>
      <c r="BP48" s="11">
        <f t="shared" si="21"/>
        <v>0.48741031240251348</v>
      </c>
      <c r="BQ48" s="11">
        <f t="shared" si="22"/>
        <v>0.54469999999999996</v>
      </c>
      <c r="BR48" s="12">
        <f t="shared" si="38"/>
        <v>1.1175389320654658</v>
      </c>
      <c r="BS48" s="12"/>
      <c r="BT48" s="2"/>
      <c r="BU48" s="13">
        <f t="shared" si="23"/>
        <v>22439</v>
      </c>
      <c r="BV48" s="11">
        <f t="shared" si="24"/>
        <v>5.0358750389946074E-3</v>
      </c>
      <c r="BW48" s="11">
        <f t="shared" si="25"/>
        <v>1.06E-2</v>
      </c>
      <c r="BX48" s="12">
        <f t="shared" si="39"/>
        <v>2.1048973451327435</v>
      </c>
      <c r="BY48" s="12"/>
      <c r="BZ48" s="12">
        <f t="shared" si="26"/>
        <v>0.92556807894132764</v>
      </c>
      <c r="CA48" s="12">
        <f t="shared" si="27"/>
        <v>1.0850914600400219</v>
      </c>
      <c r="CB48" s="12"/>
      <c r="CC48" s="12">
        <f t="shared" si="28"/>
        <v>12696.329775317148</v>
      </c>
      <c r="CD48" s="12">
        <f t="shared" si="29"/>
        <v>11170.158864270466</v>
      </c>
      <c r="CE48" s="12">
        <f t="shared" si="40"/>
        <v>0.53197309277652183</v>
      </c>
      <c r="CF48" s="12">
        <f t="shared" si="41"/>
        <v>0.39297292074304901</v>
      </c>
      <c r="CG48" s="11">
        <f t="shared" si="30"/>
        <v>0.57166771291065077</v>
      </c>
      <c r="CH48" s="12" t="str">
        <f t="shared" si="42"/>
        <v>yes</v>
      </c>
      <c r="CI48" s="12" t="str">
        <f t="shared" si="43"/>
        <v>yes</v>
      </c>
      <c r="CJ48" s="12" t="str">
        <f t="shared" si="31"/>
        <v>same</v>
      </c>
      <c r="CK48" s="12" t="str">
        <f t="shared" si="44"/>
        <v>same</v>
      </c>
      <c r="CL48" s="12">
        <f t="shared" si="32"/>
        <v>13.900017203347282</v>
      </c>
      <c r="CM48" s="12"/>
      <c r="CN48" s="12">
        <f t="shared" si="33"/>
        <v>51.706758736137267</v>
      </c>
      <c r="CO48" s="12">
        <f t="shared" si="34"/>
        <v>12.409466661832369</v>
      </c>
      <c r="CP48" s="12"/>
      <c r="CQ48" s="3" t="s">
        <v>47</v>
      </c>
      <c r="CR48" s="4">
        <v>8</v>
      </c>
      <c r="CS48" s="5">
        <v>405124</v>
      </c>
      <c r="CT48" s="6">
        <v>54.47</v>
      </c>
      <c r="CU48" s="6">
        <v>8</v>
      </c>
      <c r="CV48" s="5">
        <v>330731</v>
      </c>
      <c r="CW48" s="6">
        <v>44.47</v>
      </c>
      <c r="CX48" s="6" t="s">
        <v>55</v>
      </c>
      <c r="CY48" s="5">
        <v>5133</v>
      </c>
      <c r="CZ48" s="6">
        <v>0.69</v>
      </c>
      <c r="DA48" s="6" t="s">
        <v>55</v>
      </c>
      <c r="DB48" s="5">
        <v>2786</v>
      </c>
      <c r="DC48" s="6">
        <v>0.37</v>
      </c>
      <c r="DD48" s="6" t="s">
        <v>55</v>
      </c>
      <c r="DE48" s="5">
        <v>74393</v>
      </c>
      <c r="DF48" s="6">
        <v>10</v>
      </c>
      <c r="DG48" s="5">
        <v>743774</v>
      </c>
      <c r="DH48">
        <f t="shared" si="45"/>
        <v>0.4494513185342221</v>
      </c>
      <c r="DJ48" s="3" t="s">
        <v>47</v>
      </c>
      <c r="DK48" s="23">
        <v>8</v>
      </c>
      <c r="DL48" s="27">
        <v>502582</v>
      </c>
      <c r="DM48" s="15">
        <v>60.56</v>
      </c>
      <c r="DN48" s="30">
        <v>8</v>
      </c>
      <c r="DO48" s="27">
        <v>325358</v>
      </c>
      <c r="DP48" s="15">
        <v>39.200000000000003</v>
      </c>
      <c r="DQ48" s="30" t="s">
        <v>75</v>
      </c>
      <c r="DR48" s="32" t="s">
        <v>75</v>
      </c>
      <c r="DS48" s="15" t="s">
        <v>75</v>
      </c>
      <c r="DT48" s="30" t="s">
        <v>75</v>
      </c>
      <c r="DU48" s="32">
        <v>832</v>
      </c>
      <c r="DV48" s="15">
        <v>0.1</v>
      </c>
      <c r="DW48" s="30" t="s">
        <v>75</v>
      </c>
      <c r="DX48" s="27">
        <v>1173</v>
      </c>
      <c r="DY48" s="15">
        <v>0.14000000000000001</v>
      </c>
      <c r="DZ48" s="30" t="s">
        <v>75</v>
      </c>
      <c r="EA48" s="27">
        <v>177224</v>
      </c>
      <c r="EB48" s="15">
        <v>21.35</v>
      </c>
      <c r="EC48" s="14">
        <v>829945</v>
      </c>
      <c r="ED48" s="15" t="s">
        <v>121</v>
      </c>
      <c r="EE48">
        <f t="shared" si="46"/>
        <v>0.39297292074304901</v>
      </c>
      <c r="EF48" s="1"/>
    </row>
    <row r="49" spans="1:138" ht="17.25" customHeight="1" thickBot="1" x14ac:dyDescent="0.3">
      <c r="A49" t="s">
        <v>48</v>
      </c>
      <c r="B49">
        <v>12</v>
      </c>
      <c r="C49" s="22">
        <v>33796</v>
      </c>
      <c r="D49" s="1">
        <v>22587</v>
      </c>
      <c r="E49" s="1">
        <v>8495</v>
      </c>
      <c r="F49">
        <v>157</v>
      </c>
      <c r="G49">
        <v>12</v>
      </c>
      <c r="H49" s="1">
        <v>1142</v>
      </c>
      <c r="I49" s="1">
        <v>1403</v>
      </c>
      <c r="K49" s="21">
        <v>20781</v>
      </c>
      <c r="L49" s="1">
        <v>3144</v>
      </c>
      <c r="M49">
        <v>15578</v>
      </c>
      <c r="N49">
        <v>582</v>
      </c>
      <c r="O49">
        <v>4</v>
      </c>
      <c r="P49">
        <v>799</v>
      </c>
      <c r="Q49">
        <v>674</v>
      </c>
      <c r="S49">
        <v>3642</v>
      </c>
      <c r="T49">
        <v>412</v>
      </c>
      <c r="U49">
        <v>2717</v>
      </c>
      <c r="V49">
        <v>118</v>
      </c>
      <c r="W49">
        <v>0</v>
      </c>
      <c r="X49">
        <v>110</v>
      </c>
      <c r="Y49">
        <v>285</v>
      </c>
      <c r="AA49">
        <v>686</v>
      </c>
      <c r="AB49">
        <v>160</v>
      </c>
      <c r="AC49">
        <v>97</v>
      </c>
      <c r="AD49">
        <v>10</v>
      </c>
      <c r="AE49">
        <v>6</v>
      </c>
      <c r="AG49" s="21">
        <v>59178</v>
      </c>
      <c r="AH49" s="36">
        <f t="shared" si="0"/>
        <v>1</v>
      </c>
      <c r="AI49" s="21">
        <f t="shared" si="1"/>
        <v>0.57109060799621481</v>
      </c>
      <c r="AJ49">
        <f t="shared" si="2"/>
        <v>0.26849060799621477</v>
      </c>
      <c r="AK49">
        <f>'Literary Digest data 1932'!H49-CW49/100</f>
        <v>-8.6052613655712706E-3</v>
      </c>
      <c r="AL49">
        <f t="shared" si="3"/>
        <v>0.57969586936178608</v>
      </c>
      <c r="AM49">
        <f t="shared" si="4"/>
        <v>0.27709586936178604</v>
      </c>
      <c r="AO49" s="21">
        <f t="shared" si="5"/>
        <v>0.35116090439014497</v>
      </c>
      <c r="AP49">
        <f t="shared" si="6"/>
        <v>-0.28683909560985504</v>
      </c>
      <c r="AQ49">
        <f>'Literary Digest data 1932'!O49-CT49/100</f>
        <v>-9.507770021000117E-3</v>
      </c>
      <c r="AR49">
        <f t="shared" si="7"/>
        <v>0.36066867441114508</v>
      </c>
      <c r="AS49" t="str">
        <f t="shared" si="8"/>
        <v>same</v>
      </c>
      <c r="AT49" t="str">
        <f t="shared" si="9"/>
        <v>same</v>
      </c>
      <c r="AU49">
        <f t="shared" si="10"/>
        <v>0.61923520897081186</v>
      </c>
      <c r="AV49">
        <f t="shared" si="11"/>
        <v>0.61601824546647166</v>
      </c>
      <c r="AW49" s="35">
        <f>'Literary Digest data 1932'!I49-DH49</f>
        <v>-2.8751524390978611E-3</v>
      </c>
      <c r="AX49">
        <f t="shared" si="12"/>
        <v>0.62211036140990972</v>
      </c>
      <c r="AY49" t="str">
        <f t="shared" si="13"/>
        <v>same</v>
      </c>
      <c r="BB49" s="21">
        <f t="shared" si="14"/>
        <v>0.38076479102918814</v>
      </c>
      <c r="BC49">
        <f t="shared" si="35"/>
        <v>5.9068440595166527E-2</v>
      </c>
      <c r="BD49">
        <f t="shared" si="36"/>
        <v>-0.32956515228626043</v>
      </c>
      <c r="BE49">
        <f t="shared" si="37"/>
        <v>0.71032994331544863</v>
      </c>
      <c r="BF49" t="str">
        <f t="shared" si="15"/>
        <v>RtoD</v>
      </c>
      <c r="BH49" s="2"/>
      <c r="BI49" s="13">
        <f t="shared" si="16"/>
        <v>53806</v>
      </c>
      <c r="BJ49" s="12">
        <f t="shared" si="17"/>
        <v>0.48587518120655687</v>
      </c>
      <c r="BK49" s="12">
        <f t="shared" si="18"/>
        <v>0.31190000000000001</v>
      </c>
      <c r="BL49" s="12">
        <f t="shared" si="19"/>
        <v>0.64193441456604072</v>
      </c>
      <c r="BM49" s="12"/>
      <c r="BN49" s="2"/>
      <c r="BO49" s="13">
        <f t="shared" si="20"/>
        <v>53806</v>
      </c>
      <c r="BP49" s="11">
        <f t="shared" si="21"/>
        <v>0.49789986246886964</v>
      </c>
      <c r="BQ49" s="11">
        <f t="shared" si="22"/>
        <v>0.63460000000000005</v>
      </c>
      <c r="BR49" s="12">
        <f t="shared" si="38"/>
        <v>1.2745534751773051</v>
      </c>
      <c r="BS49" s="12"/>
      <c r="BT49" s="2"/>
      <c r="BU49" s="13">
        <f t="shared" si="23"/>
        <v>53806</v>
      </c>
      <c r="BV49" s="11">
        <f t="shared" si="24"/>
        <v>1.6224956324573468E-2</v>
      </c>
      <c r="BW49" s="11">
        <f t="shared" si="25"/>
        <v>5.3499999999999999E-2</v>
      </c>
      <c r="BX49" s="12">
        <f t="shared" si="39"/>
        <v>3.2973894616265751</v>
      </c>
      <c r="BY49" s="12"/>
      <c r="BZ49" s="12">
        <f t="shared" si="26"/>
        <v>0.81483509405554233</v>
      </c>
      <c r="CA49" s="12">
        <f t="shared" si="27"/>
        <v>1.1683172650201736</v>
      </c>
      <c r="CB49" s="12"/>
      <c r="CC49" s="12">
        <f t="shared" si="28"/>
        <v>27957.718526820616</v>
      </c>
      <c r="CD49" s="12">
        <f t="shared" si="29"/>
        <v>25526.43739159558</v>
      </c>
      <c r="CE49" s="12">
        <f t="shared" si="40"/>
        <v>0.52272898481312546</v>
      </c>
      <c r="CF49" s="12">
        <f t="shared" si="41"/>
        <v>0.32169635043402162</v>
      </c>
      <c r="CG49" s="11">
        <f t="shared" si="30"/>
        <v>0.61923520897081186</v>
      </c>
      <c r="CH49" s="12" t="str">
        <f t="shared" si="42"/>
        <v>yes</v>
      </c>
      <c r="CI49" s="12" t="str">
        <f t="shared" si="43"/>
        <v>yes</v>
      </c>
      <c r="CJ49" s="12" t="str">
        <f t="shared" si="31"/>
        <v>same</v>
      </c>
      <c r="CK49" s="12" t="str">
        <f t="shared" si="44"/>
        <v>same</v>
      </c>
      <c r="CL49" s="12">
        <f t="shared" si="32"/>
        <v>20.103263437910385</v>
      </c>
      <c r="CM49" s="12"/>
      <c r="CN49" s="12">
        <f t="shared" si="33"/>
        <v>55.892698389431445</v>
      </c>
      <c r="CO49" s="12">
        <f t="shared" si="34"/>
        <v>23.723063346029285</v>
      </c>
      <c r="CP49" s="12"/>
      <c r="CQ49" s="3" t="s">
        <v>48</v>
      </c>
      <c r="CR49" s="4">
        <v>12</v>
      </c>
      <c r="CS49" s="5">
        <v>707410</v>
      </c>
      <c r="CT49" s="6">
        <v>63.46</v>
      </c>
      <c r="CU49" s="6">
        <v>12</v>
      </c>
      <c r="CV49" s="5">
        <v>347741</v>
      </c>
      <c r="CW49" s="6">
        <v>31.19</v>
      </c>
      <c r="CX49" s="6" t="s">
        <v>55</v>
      </c>
      <c r="CY49" s="5">
        <v>53379</v>
      </c>
      <c r="CZ49" s="6">
        <v>4.79</v>
      </c>
      <c r="DA49" s="6" t="s">
        <v>55</v>
      </c>
      <c r="DB49" s="5">
        <v>6278</v>
      </c>
      <c r="DC49" s="6">
        <v>0.56000000000000005</v>
      </c>
      <c r="DD49" s="6" t="s">
        <v>55</v>
      </c>
      <c r="DE49" s="5">
        <v>359669</v>
      </c>
      <c r="DF49" s="6">
        <v>32.26</v>
      </c>
      <c r="DG49" s="5">
        <v>1114808</v>
      </c>
      <c r="DH49">
        <f t="shared" si="45"/>
        <v>0.32956515228626043</v>
      </c>
      <c r="DJ49" s="3" t="s">
        <v>48</v>
      </c>
      <c r="DK49" s="23">
        <v>12</v>
      </c>
      <c r="DL49" s="27">
        <v>802984</v>
      </c>
      <c r="DM49" s="15">
        <v>63.8</v>
      </c>
      <c r="DN49" s="30">
        <v>12</v>
      </c>
      <c r="DO49" s="27">
        <v>380828</v>
      </c>
      <c r="DP49" s="15">
        <v>30.26</v>
      </c>
      <c r="DQ49" s="30" t="s">
        <v>75</v>
      </c>
      <c r="DR49" s="27">
        <v>60297</v>
      </c>
      <c r="DS49" s="15">
        <v>4.79</v>
      </c>
      <c r="DT49" s="30" t="s">
        <v>75</v>
      </c>
      <c r="DU49" s="27">
        <v>10626</v>
      </c>
      <c r="DV49" s="15">
        <v>0.84</v>
      </c>
      <c r="DW49" s="30" t="s">
        <v>75</v>
      </c>
      <c r="DX49" s="27">
        <v>3825</v>
      </c>
      <c r="DY49" s="15">
        <v>0.3</v>
      </c>
      <c r="DZ49" s="30" t="s">
        <v>75</v>
      </c>
      <c r="EA49" s="27">
        <v>422156</v>
      </c>
      <c r="EB49" s="15">
        <v>33.54</v>
      </c>
      <c r="EC49" s="14">
        <v>1258560</v>
      </c>
      <c r="ED49" s="15" t="s">
        <v>122</v>
      </c>
      <c r="EE49">
        <f t="shared" si="46"/>
        <v>0.32169635043402162</v>
      </c>
      <c r="EF49" s="1"/>
    </row>
    <row r="50" spans="1:138" ht="17.25" customHeight="1" thickBot="1" x14ac:dyDescent="0.3">
      <c r="A50" t="s">
        <v>49</v>
      </c>
      <c r="B50">
        <v>3</v>
      </c>
      <c r="C50" s="22">
        <v>2526</v>
      </c>
      <c r="D50" s="1">
        <v>1830</v>
      </c>
      <c r="E50">
        <v>510</v>
      </c>
      <c r="F50">
        <v>15</v>
      </c>
      <c r="G50">
        <v>1</v>
      </c>
      <c r="H50">
        <v>83</v>
      </c>
      <c r="I50">
        <v>87</v>
      </c>
      <c r="K50" s="22">
        <v>1533</v>
      </c>
      <c r="L50">
        <v>242</v>
      </c>
      <c r="M50" s="1">
        <v>1144</v>
      </c>
      <c r="N50">
        <v>27</v>
      </c>
      <c r="O50">
        <v>1</v>
      </c>
      <c r="P50">
        <v>63</v>
      </c>
      <c r="Q50">
        <v>56</v>
      </c>
      <c r="S50">
        <v>78</v>
      </c>
      <c r="T50">
        <v>22</v>
      </c>
      <c r="U50">
        <v>46</v>
      </c>
      <c r="V50">
        <v>1</v>
      </c>
      <c r="W50">
        <v>1</v>
      </c>
      <c r="X50">
        <v>4</v>
      </c>
      <c r="Y50">
        <v>4</v>
      </c>
      <c r="AA50">
        <v>11</v>
      </c>
      <c r="AB50">
        <v>2</v>
      </c>
      <c r="AC50">
        <v>2</v>
      </c>
      <c r="AD50">
        <v>0</v>
      </c>
      <c r="AE50">
        <v>0</v>
      </c>
      <c r="AG50" s="21">
        <v>4152</v>
      </c>
      <c r="AH50" s="36">
        <f t="shared" si="0"/>
        <v>1</v>
      </c>
      <c r="AI50" s="21">
        <f t="shared" si="1"/>
        <v>0.60838150289017345</v>
      </c>
      <c r="AJ50">
        <f t="shared" si="2"/>
        <v>0.23368150289017348</v>
      </c>
      <c r="AK50">
        <f>'Literary Digest data 1932'!H50-CW50/100</f>
        <v>-3.6787722845065263E-3</v>
      </c>
      <c r="AL50">
        <f t="shared" si="3"/>
        <v>0.61206027517467998</v>
      </c>
      <c r="AM50">
        <f t="shared" si="4"/>
        <v>0.23736027517468</v>
      </c>
      <c r="AO50" s="21">
        <f t="shared" si="5"/>
        <v>0.36921965317919075</v>
      </c>
      <c r="AP50">
        <f t="shared" si="6"/>
        <v>-0.23658034682080925</v>
      </c>
      <c r="AQ50">
        <f>'Literary Digest data 1932'!O50-CT50/100</f>
        <v>-2.5320474177540908E-2</v>
      </c>
      <c r="AR50">
        <f t="shared" si="7"/>
        <v>0.39454012735673166</v>
      </c>
      <c r="AS50" t="str">
        <f t="shared" si="8"/>
        <v>same</v>
      </c>
      <c r="AT50" t="str">
        <f t="shared" si="9"/>
        <v>same</v>
      </c>
      <c r="AU50">
        <f t="shared" si="10"/>
        <v>0.62232076866223207</v>
      </c>
      <c r="AV50">
        <f t="shared" si="11"/>
        <v>0.61849895991545067</v>
      </c>
      <c r="AW50" s="35">
        <f>'Literary Digest data 1932'!I50-DH50</f>
        <v>9.0807745879446511E-3</v>
      </c>
      <c r="AX50">
        <f t="shared" si="12"/>
        <v>0.61323999407428742</v>
      </c>
      <c r="AY50" t="str">
        <f t="shared" si="13"/>
        <v>same</v>
      </c>
      <c r="BB50" s="21">
        <f t="shared" si="14"/>
        <v>0.37767923133776793</v>
      </c>
      <c r="BC50">
        <f t="shared" si="35"/>
        <v>-4.5016433403690659E-3</v>
      </c>
      <c r="BD50">
        <f t="shared" si="36"/>
        <v>-0.42130639787979096</v>
      </c>
      <c r="BE50">
        <f t="shared" si="37"/>
        <v>0.79898562921755889</v>
      </c>
      <c r="BF50" t="str">
        <f t="shared" si="15"/>
        <v>RtoD</v>
      </c>
      <c r="BH50" s="2"/>
      <c r="BI50" s="13">
        <f t="shared" si="16"/>
        <v>3840</v>
      </c>
      <c r="BJ50" s="12">
        <f t="shared" si="17"/>
        <v>0.54531249999999998</v>
      </c>
      <c r="BK50" s="12">
        <f t="shared" si="18"/>
        <v>0.40820000000000001</v>
      </c>
      <c r="BL50" s="12">
        <f>BK50/BJ50</f>
        <v>0.74856160458452725</v>
      </c>
      <c r="BM50" s="12"/>
      <c r="BN50" s="2"/>
      <c r="BO50" s="13">
        <f t="shared" si="20"/>
        <v>3840</v>
      </c>
      <c r="BP50" s="11">
        <f t="shared" si="21"/>
        <v>0.44270833333333331</v>
      </c>
      <c r="BQ50" s="11">
        <f t="shared" si="22"/>
        <v>0.56069999999999998</v>
      </c>
      <c r="BR50" s="12">
        <f t="shared" si="38"/>
        <v>1.2665223529411764</v>
      </c>
      <c r="BS50" s="12"/>
      <c r="BT50" s="2"/>
      <c r="BU50" s="13">
        <f t="shared" si="23"/>
        <v>3840</v>
      </c>
      <c r="BV50" s="11">
        <f t="shared" si="24"/>
        <v>1.1979166666666667E-2</v>
      </c>
      <c r="BW50" s="11">
        <f t="shared" si="25"/>
        <v>3.1099999999999999E-2</v>
      </c>
      <c r="BX50" s="12">
        <f t="shared" si="39"/>
        <v>2.596173913043478</v>
      </c>
      <c r="BY50" s="12"/>
      <c r="BZ50" s="12">
        <f t="shared" si="26"/>
        <v>0.86145048563661741</v>
      </c>
      <c r="CA50" s="12">
        <f t="shared" si="27"/>
        <v>1.1760847619582695</v>
      </c>
      <c r="CB50" s="12"/>
      <c r="CC50" s="12">
        <f t="shared" si="28"/>
        <v>2203.7795015566057</v>
      </c>
      <c r="CD50" s="12">
        <f t="shared" si="29"/>
        <v>1842.7004363124126</v>
      </c>
      <c r="CE50" s="12">
        <f t="shared" si="40"/>
        <v>0.54461644080636995</v>
      </c>
      <c r="CF50" s="12">
        <f t="shared" si="41"/>
        <v>0.38218087467813699</v>
      </c>
      <c r="CG50" s="11">
        <f t="shared" si="30"/>
        <v>0.62232076866223207</v>
      </c>
      <c r="CH50" s="12" t="str">
        <f t="shared" si="42"/>
        <v>yes</v>
      </c>
      <c r="CI50" s="12" t="str">
        <f t="shared" si="43"/>
        <v>yes</v>
      </c>
      <c r="CJ50" s="12" t="str">
        <f t="shared" si="31"/>
        <v>same</v>
      </c>
      <c r="CK50" s="12" t="str">
        <f t="shared" si="44"/>
        <v>same</v>
      </c>
      <c r="CL50" s="12">
        <f t="shared" si="32"/>
        <v>16.243556612823291</v>
      </c>
      <c r="CM50" s="12"/>
      <c r="CN50" s="12">
        <f t="shared" si="33"/>
        <v>56.164227642276416</v>
      </c>
      <c r="CO50" s="12">
        <f t="shared" si="34"/>
        <v>17.946140174462712</v>
      </c>
      <c r="CP50" s="12"/>
      <c r="CQ50" s="3" t="s">
        <v>49</v>
      </c>
      <c r="CR50" s="4">
        <v>3</v>
      </c>
      <c r="CS50" s="5">
        <v>54370</v>
      </c>
      <c r="CT50" s="6">
        <v>56.07</v>
      </c>
      <c r="CU50" s="6">
        <v>3</v>
      </c>
      <c r="CV50" s="5">
        <v>39583</v>
      </c>
      <c r="CW50" s="6">
        <v>40.82</v>
      </c>
      <c r="CX50" s="6" t="s">
        <v>55</v>
      </c>
      <c r="CY50" s="5">
        <v>2829</v>
      </c>
      <c r="CZ50" s="6">
        <v>2.92</v>
      </c>
      <c r="DA50" s="6" t="s">
        <v>55</v>
      </c>
      <c r="DB50" s="6">
        <v>180</v>
      </c>
      <c r="DC50" s="6">
        <v>0.19</v>
      </c>
      <c r="DD50" s="6" t="s">
        <v>55</v>
      </c>
      <c r="DE50" s="5">
        <v>14787</v>
      </c>
      <c r="DF50" s="6">
        <v>15.25</v>
      </c>
      <c r="DG50" s="6" t="s">
        <v>68</v>
      </c>
      <c r="DH50">
        <f t="shared" si="45"/>
        <v>0.42130639787979096</v>
      </c>
      <c r="DJ50" s="3" t="s">
        <v>49</v>
      </c>
      <c r="DK50" s="23">
        <v>3</v>
      </c>
      <c r="DL50" s="27">
        <v>62624</v>
      </c>
      <c r="DM50" s="15">
        <v>60.58</v>
      </c>
      <c r="DN50" s="30">
        <v>3</v>
      </c>
      <c r="DO50" s="27">
        <v>38739</v>
      </c>
      <c r="DP50" s="15">
        <v>37.47</v>
      </c>
      <c r="DQ50" s="30" t="s">
        <v>75</v>
      </c>
      <c r="DR50" s="27">
        <v>1653</v>
      </c>
      <c r="DS50" s="15">
        <v>1.6</v>
      </c>
      <c r="DT50" s="30" t="s">
        <v>75</v>
      </c>
      <c r="DU50" s="32">
        <v>200</v>
      </c>
      <c r="DV50" s="15">
        <v>0.19</v>
      </c>
      <c r="DW50" s="30" t="s">
        <v>75</v>
      </c>
      <c r="DX50" s="32">
        <v>166</v>
      </c>
      <c r="DY50" s="15">
        <v>0.16</v>
      </c>
      <c r="DZ50" s="30" t="s">
        <v>75</v>
      </c>
      <c r="EA50" s="27">
        <v>23885</v>
      </c>
      <c r="EB50" s="15">
        <v>23.1</v>
      </c>
      <c r="EC50" s="14">
        <v>103382</v>
      </c>
      <c r="ED50" s="15" t="s">
        <v>123</v>
      </c>
      <c r="EE50">
        <f t="shared" si="46"/>
        <v>0.38218087467813699</v>
      </c>
      <c r="EF50" s="1"/>
    </row>
    <row r="51" spans="1:138" ht="17.25" customHeight="1" thickBot="1" x14ac:dyDescent="0.3">
      <c r="A51" t="s">
        <v>50</v>
      </c>
      <c r="B51">
        <v>0</v>
      </c>
      <c r="C51" s="22">
        <v>7158</v>
      </c>
      <c r="D51" s="1">
        <v>4763</v>
      </c>
      <c r="E51" s="1">
        <v>1416</v>
      </c>
      <c r="F51">
        <v>35</v>
      </c>
      <c r="G51">
        <v>5</v>
      </c>
      <c r="H51">
        <v>263</v>
      </c>
      <c r="I51">
        <v>676</v>
      </c>
      <c r="K51" s="22">
        <v>6545</v>
      </c>
      <c r="L51">
        <v>924</v>
      </c>
      <c r="M51" s="1">
        <v>4724</v>
      </c>
      <c r="N51">
        <v>97</v>
      </c>
      <c r="O51">
        <v>9</v>
      </c>
      <c r="P51">
        <v>231</v>
      </c>
      <c r="Q51">
        <v>560</v>
      </c>
      <c r="S51">
        <v>693</v>
      </c>
      <c r="T51">
        <v>125</v>
      </c>
      <c r="U51">
        <v>406</v>
      </c>
      <c r="V51">
        <v>23</v>
      </c>
      <c r="W51">
        <v>1</v>
      </c>
      <c r="X51">
        <v>35</v>
      </c>
      <c r="Y51">
        <v>103</v>
      </c>
      <c r="AA51">
        <v>67</v>
      </c>
      <c r="AB51">
        <v>38</v>
      </c>
      <c r="AC51">
        <v>52</v>
      </c>
      <c r="AD51">
        <v>8</v>
      </c>
      <c r="AE51">
        <v>2</v>
      </c>
      <c r="AG51" s="22">
        <f>SUM(C51+K51+S51+SUM(AA51:AE51))</f>
        <v>14563</v>
      </c>
      <c r="BH51" s="2"/>
      <c r="BI51" s="1"/>
      <c r="CS51" s="1">
        <f>SUM(CS3:CS50)</f>
        <v>22821277</v>
      </c>
      <c r="CV51" s="1">
        <f>SUM(CV3:CV50)</f>
        <v>15761254</v>
      </c>
      <c r="CY51" s="1">
        <f>SUM(CY3:CY50)</f>
        <v>884885</v>
      </c>
      <c r="DJ51" s="18" t="s">
        <v>124</v>
      </c>
      <c r="DK51" s="25">
        <v>531</v>
      </c>
      <c r="DL51" s="29">
        <v>27752648</v>
      </c>
      <c r="DM51" s="18">
        <v>60.8</v>
      </c>
      <c r="DN51" s="25">
        <v>523</v>
      </c>
      <c r="DO51" s="29">
        <v>16681862</v>
      </c>
      <c r="DP51" s="18">
        <v>36.54</v>
      </c>
      <c r="DQ51" s="25">
        <v>8</v>
      </c>
      <c r="DR51" s="29">
        <v>892378</v>
      </c>
      <c r="DS51" s="18">
        <v>1.95</v>
      </c>
      <c r="DT51" s="25" t="s">
        <v>75</v>
      </c>
      <c r="DU51" s="29">
        <v>187910</v>
      </c>
      <c r="DV51" s="18">
        <v>0.41</v>
      </c>
      <c r="DW51" s="25" t="s">
        <v>75</v>
      </c>
      <c r="DX51" s="29">
        <v>132901</v>
      </c>
      <c r="DY51" s="18">
        <v>0.28999999999999998</v>
      </c>
      <c r="DZ51" s="25" t="s">
        <v>75</v>
      </c>
      <c r="EA51" s="29">
        <v>11070786</v>
      </c>
      <c r="EB51" s="18">
        <v>24.25</v>
      </c>
      <c r="EC51" s="19">
        <v>45647699</v>
      </c>
      <c r="ED51" s="20" t="s">
        <v>125</v>
      </c>
      <c r="EE51">
        <f t="shared" si="46"/>
        <v>0.37542581205463954</v>
      </c>
      <c r="EF51" s="1"/>
      <c r="EG51" s="1"/>
    </row>
    <row r="52" spans="1:138" ht="17.25" customHeight="1" x14ac:dyDescent="0.25">
      <c r="A52" t="s">
        <v>51</v>
      </c>
      <c r="B52" s="1">
        <f>SUM(B3:B51)</f>
        <v>531</v>
      </c>
      <c r="C52" s="22">
        <f>SUM(C3:C51)</f>
        <v>1293669</v>
      </c>
      <c r="D52" s="1">
        <f t="shared" ref="D52:Y52" si="47">SUM(D3:D51)</f>
        <v>920225</v>
      </c>
      <c r="E52" s="1">
        <f t="shared" si="47"/>
        <v>250059</v>
      </c>
      <c r="F52" s="1">
        <f t="shared" si="47"/>
        <v>5629</v>
      </c>
      <c r="G52" s="1">
        <f t="shared" si="47"/>
        <v>825</v>
      </c>
      <c r="H52" s="1">
        <f t="shared" si="47"/>
        <v>61323</v>
      </c>
      <c r="I52" s="1">
        <f t="shared" si="47"/>
        <v>55608</v>
      </c>
      <c r="J52" s="1"/>
      <c r="K52" s="22">
        <f t="shared" si="47"/>
        <v>972897</v>
      </c>
      <c r="L52" s="1">
        <f t="shared" si="47"/>
        <v>142942</v>
      </c>
      <c r="M52" s="1">
        <f t="shared" si="47"/>
        <v>714194</v>
      </c>
      <c r="N52" s="1">
        <f t="shared" si="47"/>
        <v>18420</v>
      </c>
      <c r="O52" s="1">
        <f t="shared" si="47"/>
        <v>722</v>
      </c>
      <c r="P52" s="1">
        <f t="shared" si="47"/>
        <v>57310</v>
      </c>
      <c r="Q52" s="1">
        <f t="shared" si="47"/>
        <v>39309</v>
      </c>
      <c r="R52" s="1"/>
      <c r="S52" s="1">
        <f t="shared" si="47"/>
        <v>83610</v>
      </c>
      <c r="T52" s="1">
        <f t="shared" si="47"/>
        <v>14845</v>
      </c>
      <c r="U52" s="1">
        <f t="shared" si="47"/>
        <v>55757</v>
      </c>
      <c r="V52" s="1">
        <f t="shared" si="47"/>
        <v>2333</v>
      </c>
      <c r="W52" s="1">
        <f t="shared" si="47"/>
        <v>223</v>
      </c>
      <c r="X52" s="1">
        <f t="shared" si="47"/>
        <v>3679</v>
      </c>
      <c r="Y52" s="1">
        <f t="shared" si="47"/>
        <v>6773</v>
      </c>
      <c r="Z52" s="1"/>
      <c r="AA52">
        <f>SUM(AA3:AA51)</f>
        <v>11822</v>
      </c>
      <c r="AB52">
        <f>SUM(AB3:AB51)</f>
        <v>9485</v>
      </c>
      <c r="AC52">
        <f>SUM(AC3:AC51)</f>
        <v>3771</v>
      </c>
      <c r="AD52">
        <f t="shared" ref="AD52:AE52" si="48">SUM(AD3:AD51)</f>
        <v>683</v>
      </c>
      <c r="AE52">
        <f t="shared" si="48"/>
        <v>586</v>
      </c>
      <c r="AF52" s="1"/>
      <c r="AG52" s="21">
        <f t="shared" ref="AG52" si="49">SUM(AG3:AG51)</f>
        <v>2376523</v>
      </c>
      <c r="AH52" s="37"/>
      <c r="AJ52" s="21">
        <f>AVERAGE(AJ3:AJ50)</f>
        <v>0.17396563229908091</v>
      </c>
      <c r="AK52" s="21">
        <f>AVERAGE(AK3:AK50)</f>
        <v>3.2338806952391919E-3</v>
      </c>
      <c r="AL52" s="21">
        <f>AVERAGE(AL3:AL50)</f>
        <v>0.49977966827050846</v>
      </c>
      <c r="AM52" s="21">
        <f>AVERAGE(AM3:AM50)</f>
        <v>0.17073175160384169</v>
      </c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H52" s="2"/>
      <c r="BI52" s="1">
        <f>SUM(D52:G52)+SUM(L52:O52)+SUM(T52:W52)</f>
        <v>2126174</v>
      </c>
      <c r="BJ52">
        <f>(D52+L52+T52)/BI52</f>
        <v>0.50701965126090343</v>
      </c>
      <c r="BK52">
        <v>0.39650000000000002</v>
      </c>
      <c r="BL52">
        <f>BK52/BJ52</f>
        <v>0.78202097100959911</v>
      </c>
      <c r="BN52" s="2"/>
      <c r="BO52" s="1">
        <f>SUM(D52:G52)+SUM(L52:O52)+SUM(T52:W52)</f>
        <v>2126174</v>
      </c>
      <c r="BP52" s="11">
        <f>(E52+M52+U52)/BO52</f>
        <v>0.47973966382807803</v>
      </c>
      <c r="BQ52" s="11">
        <v>0.57410000000000005</v>
      </c>
      <c r="BR52" s="11">
        <f>BQ52/BP52</f>
        <v>1.1966907122479193</v>
      </c>
      <c r="BS52" s="12"/>
      <c r="BT52" s="2"/>
      <c r="BU52" s="1">
        <f>SUM(D52:G52)+SUM(L52:O52)+SUM(T52:W52)</f>
        <v>2126174</v>
      </c>
      <c r="BV52" s="11">
        <f>(F52+G52+N52+O52+V52+W52)/BU52</f>
        <v>1.3240684911018572E-2</v>
      </c>
      <c r="BW52" s="11">
        <f>0.0223+0.0072</f>
        <v>2.9499999999999998E-2</v>
      </c>
      <c r="BX52" s="11">
        <f>BW52/BV52</f>
        <v>2.2279814222790564</v>
      </c>
      <c r="BY52" s="12"/>
      <c r="BZ52" s="12">
        <f>(BL52*D52+BR52*E52)/(D52+E52)</f>
        <v>0.87062501996208674</v>
      </c>
      <c r="CA52" s="12">
        <f>(BL52*L52+BR52*M52)/(L52+M52)</f>
        <v>1.1275374831779843</v>
      </c>
      <c r="CB52" s="12"/>
      <c r="CC52" s="12">
        <f>BL52*D52+BR52*E52+BX52*(F52+G52)+BZ52*(H52+I52)</f>
        <v>1135060.9771698865</v>
      </c>
      <c r="CD52" s="12">
        <f>BL52*L52+BR52*M52+BX52*(N52+O52)+CA52*(P52+Q52)</f>
        <v>1118042.532653684</v>
      </c>
      <c r="CE52" s="12">
        <f>CD52/(CD52+CC52)</f>
        <v>0.49622333274037306</v>
      </c>
      <c r="CF52" s="12">
        <f>DL51/(DL51+DO51)</f>
        <v>0.62457418794536046</v>
      </c>
      <c r="CG52" s="12">
        <f>K52/(C52+K52)</f>
        <v>0.42923832793750544</v>
      </c>
      <c r="CH52" s="12"/>
      <c r="CI52" s="12"/>
      <c r="CJ52" s="12"/>
      <c r="CK52" s="12"/>
      <c r="CL52" s="12"/>
      <c r="CM52" s="12"/>
      <c r="CN52" s="12"/>
      <c r="CO52" s="12"/>
      <c r="CP52" s="12"/>
      <c r="EF52" s="1"/>
      <c r="EG52" s="1"/>
      <c r="EH52" s="1"/>
    </row>
    <row r="53" spans="1:138" ht="17.25" customHeight="1" x14ac:dyDescent="0.25">
      <c r="D53" s="34"/>
      <c r="E53" s="34"/>
      <c r="F53" s="34"/>
      <c r="G53" s="34"/>
      <c r="H53" s="34"/>
      <c r="I53" s="34"/>
      <c r="L53" s="34"/>
      <c r="M53" s="34"/>
      <c r="N53" s="34"/>
      <c r="O53" s="34"/>
      <c r="P53" s="34"/>
      <c r="Q53" s="34"/>
      <c r="BI53" s="22"/>
      <c r="EF53" s="1"/>
      <c r="EG53" s="1"/>
      <c r="EH53" s="1"/>
    </row>
    <row r="54" spans="1:138" ht="17.25" customHeight="1" x14ac:dyDescent="0.25">
      <c r="C54"/>
      <c r="AI54"/>
      <c r="AR54" t="s">
        <v>150</v>
      </c>
      <c r="AS54">
        <f>COUNTIF(AS3:AS50, "DtoR")</f>
        <v>2</v>
      </c>
      <c r="AT54">
        <f>SUMIF(AS3:AS50, "DtoR", B3:B50)</f>
        <v>19</v>
      </c>
      <c r="CC54" s="12">
        <f>SUM(CC3:CC50)</f>
        <v>1141037.2831144412</v>
      </c>
      <c r="CD54" s="12">
        <f>SUM(CD3:CD50)</f>
        <v>1095180.5390656707</v>
      </c>
      <c r="CE54" s="12">
        <f>AVERAGE(CE3:CE50)</f>
        <v>0.46625906168179804</v>
      </c>
      <c r="CJ54">
        <f>COUNTIF(CJ3:CJ50, "change")</f>
        <v>10</v>
      </c>
      <c r="CK54">
        <f>SUMIF(CK3:CK50, "RtoD", B3:B50)</f>
        <v>115</v>
      </c>
      <c r="CL54" s="12">
        <f>AVERAGE(CL3:CL50)</f>
        <v>12.84276737999715</v>
      </c>
      <c r="CO54" s="12">
        <f>AVERAGE(CO3:CO50)</f>
        <v>13.731972411813139</v>
      </c>
    </row>
    <row r="55" spans="1:138" ht="17.25" customHeight="1" x14ac:dyDescent="0.25">
      <c r="D55" s="1"/>
      <c r="L55" s="1"/>
      <c r="T55" s="1"/>
      <c r="AR55" t="s">
        <v>149</v>
      </c>
      <c r="AS55">
        <f>COUNTIF(AS3:AS50, "RtoD")</f>
        <v>3</v>
      </c>
      <c r="AT55">
        <f>SUMIF(AS3:AS50, "RtoD", B3:B50)</f>
        <v>54</v>
      </c>
    </row>
  </sheetData>
  <mergeCells count="6">
    <mergeCell ref="CF1:CG1"/>
    <mergeCell ref="CH1:CI1"/>
    <mergeCell ref="D1:I1"/>
    <mergeCell ref="L1:Q1"/>
    <mergeCell ref="T1:Y1"/>
    <mergeCell ref="AA1:AE1"/>
  </mergeCells>
  <conditionalFormatting sqref="AI3:AI50">
    <cfRule type="cellIs" dxfId="3" priority="3" operator="greaterThan">
      <formula>0.5</formula>
    </cfRule>
  </conditionalFormatting>
  <conditionalFormatting sqref="AO3:AO50">
    <cfRule type="cellIs" dxfId="2" priority="2" operator="greaterThan">
      <formula>0.5</formula>
    </cfRule>
  </conditionalFormatting>
  <conditionalFormatting sqref="BB3:BB50">
    <cfRule type="cellIs" dxfId="1" priority="1" operator="greaterThan">
      <formula>0.5</formula>
    </cfRule>
  </conditionalFormatting>
  <conditionalFormatting sqref="CE3:CE50">
    <cfRule type="cellIs" dxfId="0" priority="4" operator="greaterThan">
      <formula>0.5</formula>
    </cfRule>
  </conditionalFormatting>
  <hyperlinks>
    <hyperlink ref="DJ3" r:id="rId1" tooltip="1936 United States presidential election in Alabama" display="https://en.wikipedia.org/wiki/1936_United_States_presidential_election_in_Alabama" xr:uid="{00000000-0004-0000-0000-000030000000}"/>
    <hyperlink ref="DJ4" r:id="rId2" tooltip="1936 United States presidential election in Arizona" display="https://en.wikipedia.org/wiki/1936_United_States_presidential_election_in_Arizona" xr:uid="{00000000-0004-0000-0000-000031000000}"/>
    <hyperlink ref="DJ5" r:id="rId3" tooltip="1936 United States presidential election in Arkansas" display="https://en.wikipedia.org/wiki/1936_United_States_presidential_election_in_Arkansas" xr:uid="{00000000-0004-0000-0000-000032000000}"/>
    <hyperlink ref="DJ6" r:id="rId4" tooltip="1936 United States presidential election in California" display="https://en.wikipedia.org/wiki/1936_United_States_presidential_election_in_California" xr:uid="{00000000-0004-0000-0000-000033000000}"/>
    <hyperlink ref="DJ7" r:id="rId5" tooltip="1936 United States presidential election in Colorado" display="https://en.wikipedia.org/wiki/1936_United_States_presidential_election_in_Colorado" xr:uid="{00000000-0004-0000-0000-000034000000}"/>
    <hyperlink ref="DJ8" r:id="rId6" tooltip="1936 United States presidential election in Connecticut" display="https://en.wikipedia.org/wiki/1936_United_States_presidential_election_in_Connecticut" xr:uid="{00000000-0004-0000-0000-000035000000}"/>
    <hyperlink ref="DJ9" r:id="rId7" tooltip="1936 United States presidential election in Delaware" display="https://en.wikipedia.org/wiki/1936_United_States_presidential_election_in_Delaware" xr:uid="{00000000-0004-0000-0000-000036000000}"/>
    <hyperlink ref="DJ10" r:id="rId8" tooltip="1936 United States presidential election in Florida" display="https://en.wikipedia.org/wiki/1936_United_States_presidential_election_in_Florida" xr:uid="{00000000-0004-0000-0000-000037000000}"/>
    <hyperlink ref="DJ11" r:id="rId9" tooltip="1936 United States presidential election in Georgia" display="https://en.wikipedia.org/wiki/1936_United_States_presidential_election_in_Georgia" xr:uid="{00000000-0004-0000-0000-000038000000}"/>
    <hyperlink ref="DJ12" r:id="rId10" tooltip="1936 United States presidential election in Idaho" display="https://en.wikipedia.org/wiki/1936_United_States_presidential_election_in_Idaho" xr:uid="{00000000-0004-0000-0000-000039000000}"/>
    <hyperlink ref="DJ13" r:id="rId11" tooltip="1936 United States presidential election in Illinois" display="https://en.wikipedia.org/wiki/1936_United_States_presidential_election_in_Illinois" xr:uid="{00000000-0004-0000-0000-00003A000000}"/>
    <hyperlink ref="DJ14" r:id="rId12" tooltip="1936 United States presidential election in Indiana" display="https://en.wikipedia.org/wiki/1936_United_States_presidential_election_in_Indiana" xr:uid="{00000000-0004-0000-0000-00003B000000}"/>
    <hyperlink ref="DJ15" r:id="rId13" tooltip="1936 United States presidential election in Iowa" display="https://en.wikipedia.org/wiki/1936_United_States_presidential_election_in_Iowa" xr:uid="{00000000-0004-0000-0000-00003C000000}"/>
    <hyperlink ref="DJ16" r:id="rId14" tooltip="1936 United States presidential election in Kansas" display="https://en.wikipedia.org/wiki/1936_United_States_presidential_election_in_Kansas" xr:uid="{00000000-0004-0000-0000-00003D000000}"/>
    <hyperlink ref="DJ17" r:id="rId15" tooltip="1936 United States presidential election in Kentucky" display="https://en.wikipedia.org/wiki/1936_United_States_presidential_election_in_Kentucky" xr:uid="{00000000-0004-0000-0000-00003E000000}"/>
    <hyperlink ref="DJ18" r:id="rId16" tooltip="1936 United States presidential election in Louisiana" display="https://en.wikipedia.org/wiki/1936_United_States_presidential_election_in_Louisiana" xr:uid="{00000000-0004-0000-0000-00003F000000}"/>
    <hyperlink ref="DJ19" r:id="rId17" tooltip="1936 United States presidential election in Maine" display="https://en.wikipedia.org/wiki/1936_United_States_presidential_election_in_Maine" xr:uid="{00000000-0004-0000-0000-000040000000}"/>
    <hyperlink ref="DJ20" r:id="rId18" tooltip="1936 United States presidential election in Maryland" display="https://en.wikipedia.org/wiki/1936_United_States_presidential_election_in_Maryland" xr:uid="{00000000-0004-0000-0000-000041000000}"/>
    <hyperlink ref="DJ21" r:id="rId19" tooltip="1936 United States presidential election in Massachusetts" display="https://en.wikipedia.org/wiki/1936_United_States_presidential_election_in_Massachusetts" xr:uid="{00000000-0004-0000-0000-000042000000}"/>
    <hyperlink ref="DJ22" r:id="rId20" tooltip="1936 United States presidential election in Michigan" display="https://en.wikipedia.org/wiki/1936_United_States_presidential_election_in_Michigan" xr:uid="{00000000-0004-0000-0000-000043000000}"/>
    <hyperlink ref="DJ23" r:id="rId21" tooltip="1936 United States presidential election in Minnesota" display="https://en.wikipedia.org/wiki/1936_United_States_presidential_election_in_Minnesota" xr:uid="{00000000-0004-0000-0000-000044000000}"/>
    <hyperlink ref="DJ24" r:id="rId22" tooltip="1936 United States presidential election in Mississippi" display="https://en.wikipedia.org/wiki/1936_United_States_presidential_election_in_Mississippi" xr:uid="{00000000-0004-0000-0000-000045000000}"/>
    <hyperlink ref="DJ25" r:id="rId23" tooltip="1936 United States presidential election in Missouri" display="https://en.wikipedia.org/wiki/1936_United_States_presidential_election_in_Missouri" xr:uid="{00000000-0004-0000-0000-000046000000}"/>
    <hyperlink ref="DJ26" r:id="rId24" tooltip="1936 United States presidential election in Montana" display="https://en.wikipedia.org/wiki/1936_United_States_presidential_election_in_Montana" xr:uid="{00000000-0004-0000-0000-000047000000}"/>
    <hyperlink ref="DJ27" r:id="rId25" tooltip="1936 United States presidential election in Nebraska" display="https://en.wikipedia.org/wiki/1936_United_States_presidential_election_in_Nebraska" xr:uid="{00000000-0004-0000-0000-000048000000}"/>
    <hyperlink ref="DJ28" r:id="rId26" tooltip="1936 United States presidential election in Nevada" display="https://en.wikipedia.org/wiki/1936_United_States_presidential_election_in_Nevada" xr:uid="{00000000-0004-0000-0000-000049000000}"/>
    <hyperlink ref="DJ29" r:id="rId27" tooltip="1936 United States presidential election in New Hampshire" display="https://en.wikipedia.org/wiki/1936_United_States_presidential_election_in_New_Hampshire" xr:uid="{00000000-0004-0000-0000-00004A000000}"/>
    <hyperlink ref="DJ30" r:id="rId28" tooltip="1936 United States presidential election in New Jersey" display="https://en.wikipedia.org/wiki/1936_United_States_presidential_election_in_New_Jersey" xr:uid="{00000000-0004-0000-0000-00004B000000}"/>
    <hyperlink ref="DJ31" r:id="rId29" tooltip="1936 United States presidential election in New Mexico" display="https://en.wikipedia.org/wiki/1936_United_States_presidential_election_in_New_Mexico" xr:uid="{00000000-0004-0000-0000-00004C000000}"/>
    <hyperlink ref="DJ32" r:id="rId30" tooltip="1936 United States presidential election in New York" display="https://en.wikipedia.org/wiki/1936_United_States_presidential_election_in_New_York" xr:uid="{00000000-0004-0000-0000-00004D000000}"/>
    <hyperlink ref="DJ33" r:id="rId31" tooltip="1936 United States presidential election in North Carolina" display="https://en.wikipedia.org/wiki/1936_United_States_presidential_election_in_North_Carolina" xr:uid="{00000000-0004-0000-0000-00004E000000}"/>
    <hyperlink ref="DJ34" r:id="rId32" tooltip="1936 United States presidential election in North Dakota" display="https://en.wikipedia.org/wiki/1936_United_States_presidential_election_in_North_Dakota" xr:uid="{00000000-0004-0000-0000-00004F000000}"/>
    <hyperlink ref="DJ35" r:id="rId33" tooltip="1936 United States presidential election in Ohio" display="https://en.wikipedia.org/wiki/1936_United_States_presidential_election_in_Ohio" xr:uid="{00000000-0004-0000-0000-000050000000}"/>
    <hyperlink ref="DJ36" r:id="rId34" tooltip="1936 United States presidential election in Oklahoma" display="https://en.wikipedia.org/wiki/1936_United_States_presidential_election_in_Oklahoma" xr:uid="{00000000-0004-0000-0000-000051000000}"/>
    <hyperlink ref="DJ37" r:id="rId35" tooltip="1936 United States presidential election in Oregon" display="https://en.wikipedia.org/wiki/1936_United_States_presidential_election_in_Oregon" xr:uid="{00000000-0004-0000-0000-000052000000}"/>
    <hyperlink ref="DJ38" r:id="rId36" tooltip="1936 United States presidential election in Pennsylvania" display="https://en.wikipedia.org/wiki/1936_United_States_presidential_election_in_Pennsylvania" xr:uid="{00000000-0004-0000-0000-000053000000}"/>
    <hyperlink ref="DJ39" r:id="rId37" tooltip="1936 United States presidential election in Rhode Island" display="https://en.wikipedia.org/wiki/1936_United_States_presidential_election_in_Rhode_Island" xr:uid="{00000000-0004-0000-0000-000054000000}"/>
    <hyperlink ref="DJ40" r:id="rId38" tooltip="1936 United States presidential election in South Carolina" display="https://en.wikipedia.org/wiki/1936_United_States_presidential_election_in_South_Carolina" xr:uid="{00000000-0004-0000-0000-000055000000}"/>
    <hyperlink ref="DJ41" r:id="rId39" tooltip="1936 United States presidential election in South Dakota" display="https://en.wikipedia.org/wiki/1936_United_States_presidential_election_in_South_Dakota" xr:uid="{00000000-0004-0000-0000-000056000000}"/>
    <hyperlink ref="DJ42" r:id="rId40" tooltip="1936 United States presidential election in Tennessee" display="https://en.wikipedia.org/wiki/1936_United_States_presidential_election_in_Tennessee" xr:uid="{00000000-0004-0000-0000-000057000000}"/>
    <hyperlink ref="DJ43" r:id="rId41" tooltip="1936 United States presidential election in Texas" display="https://en.wikipedia.org/wiki/1936_United_States_presidential_election_in_Texas" xr:uid="{00000000-0004-0000-0000-000058000000}"/>
    <hyperlink ref="DJ44" r:id="rId42" tooltip="1936 United States presidential election in Utah" display="https://en.wikipedia.org/wiki/1936_United_States_presidential_election_in_Utah" xr:uid="{00000000-0004-0000-0000-000059000000}"/>
    <hyperlink ref="DJ45" r:id="rId43" tooltip="1936 United States presidential election in Vermont" display="https://en.wikipedia.org/wiki/1936_United_States_presidential_election_in_Vermont" xr:uid="{00000000-0004-0000-0000-00005A000000}"/>
    <hyperlink ref="DJ46" r:id="rId44" tooltip="1936 United States presidential election in Virginia" display="https://en.wikipedia.org/wiki/1936_United_States_presidential_election_in_Virginia" xr:uid="{00000000-0004-0000-0000-00005B000000}"/>
    <hyperlink ref="DJ47" r:id="rId45" tooltip="1936 United States presidential election in Washington (state)" display="https://en.wikipedia.org/wiki/1936_United_States_presidential_election_in_Washington_(state)" xr:uid="{00000000-0004-0000-0000-00005C000000}"/>
    <hyperlink ref="DJ48" r:id="rId46" tooltip="1936 United States presidential election in West Virginia" display="https://en.wikipedia.org/wiki/1936_United_States_presidential_election_in_West_Virginia" xr:uid="{00000000-0004-0000-0000-00005D000000}"/>
    <hyperlink ref="DJ49" r:id="rId47" tooltip="1936 United States presidential election in Wisconsin" display="https://en.wikipedia.org/wiki/1936_United_States_presidential_election_in_Wisconsin" xr:uid="{00000000-0004-0000-0000-00005E000000}"/>
    <hyperlink ref="DJ50" r:id="rId48" tooltip="1936 United States presidential election in Wyoming" display="https://en.wikipedia.org/wiki/1936_United_States_presidential_election_in_Wyoming" xr:uid="{00000000-0004-0000-0000-00005F000000}"/>
    <hyperlink ref="CQ50" r:id="rId49" tooltip="1932 United States presidential election in Wyoming" display="https://en.wikipedia.org/wiki/1932_United_States_presidential_election_in_Wyoming" xr:uid="{00000000-0004-0000-0000-00002F000000}"/>
    <hyperlink ref="CQ49" r:id="rId50" tooltip="1932 United States presidential election in Wisconsin" display="https://en.wikipedia.org/wiki/1932_United_States_presidential_election_in_Wisconsin" xr:uid="{00000000-0004-0000-0000-00002E000000}"/>
    <hyperlink ref="CQ48" r:id="rId51" tooltip="1932 United States presidential election in West Virginia" display="https://en.wikipedia.org/wiki/1932_United_States_presidential_election_in_West_Virginia" xr:uid="{00000000-0004-0000-0000-00002D000000}"/>
    <hyperlink ref="CQ47" r:id="rId52" tooltip="1932 United States presidential election in Washington (state)" display="https://en.wikipedia.org/wiki/1932_United_States_presidential_election_in_Washington_(state)" xr:uid="{00000000-0004-0000-0000-00002C000000}"/>
    <hyperlink ref="CQ46" r:id="rId53" tooltip="1932 United States presidential election in Virginia" display="https://en.wikipedia.org/wiki/1932_United_States_presidential_election_in_Virginia" xr:uid="{00000000-0004-0000-0000-00002B000000}"/>
    <hyperlink ref="CQ45" r:id="rId54" tooltip="1932 United States presidential election in Vermont" display="https://en.wikipedia.org/wiki/1932_United_States_presidential_election_in_Vermont" xr:uid="{00000000-0004-0000-0000-00002A000000}"/>
    <hyperlink ref="CQ44" r:id="rId55" tooltip="1932 United States presidential election in Utah" display="https://en.wikipedia.org/wiki/1932_United_States_presidential_election_in_Utah" xr:uid="{00000000-0004-0000-0000-000029000000}"/>
    <hyperlink ref="CQ43" r:id="rId56" tooltip="1932 United States presidential election in Texas" display="https://en.wikipedia.org/wiki/1932_United_States_presidential_election_in_Texas" xr:uid="{00000000-0004-0000-0000-000028000000}"/>
    <hyperlink ref="CQ42" r:id="rId57" tooltip="1932 United States presidential election in Tennessee" display="https://en.wikipedia.org/wiki/1932_United_States_presidential_election_in_Tennessee" xr:uid="{00000000-0004-0000-0000-000027000000}"/>
    <hyperlink ref="CQ41" r:id="rId58" tooltip="1932 United States presidential election in South Dakota" display="https://en.wikipedia.org/wiki/1932_United_States_presidential_election_in_South_Dakota" xr:uid="{00000000-0004-0000-0000-000026000000}"/>
    <hyperlink ref="CQ40" r:id="rId59" tooltip="1932 United States presidential election in South Carolina" display="https://en.wikipedia.org/wiki/1932_United_States_presidential_election_in_South_Carolina" xr:uid="{00000000-0004-0000-0000-000025000000}"/>
    <hyperlink ref="CQ39" r:id="rId60" tooltip="1932 United States presidential election in Rhode Island" display="https://en.wikipedia.org/wiki/1932_United_States_presidential_election_in_Rhode_Island" xr:uid="{00000000-0004-0000-0000-000024000000}"/>
    <hyperlink ref="CQ38" r:id="rId61" tooltip="1932 United States presidential election in Pennsylvania" display="https://en.wikipedia.org/wiki/1932_United_States_presidential_election_in_Pennsylvania" xr:uid="{00000000-0004-0000-0000-000023000000}"/>
    <hyperlink ref="CQ37" r:id="rId62" tooltip="1932 United States presidential election in Oregon" display="https://en.wikipedia.org/wiki/1932_United_States_presidential_election_in_Oregon" xr:uid="{00000000-0004-0000-0000-000022000000}"/>
    <hyperlink ref="CQ36" r:id="rId63" tooltip="1932 United States presidential election in Oklahoma" display="https://en.wikipedia.org/wiki/1932_United_States_presidential_election_in_Oklahoma" xr:uid="{00000000-0004-0000-0000-000021000000}"/>
    <hyperlink ref="CQ35" r:id="rId64" tooltip="1932 United States presidential election in Ohio" display="https://en.wikipedia.org/wiki/1932_United_States_presidential_election_in_Ohio" xr:uid="{00000000-0004-0000-0000-000020000000}"/>
    <hyperlink ref="CQ34" r:id="rId65" tooltip="1932 United States presidential election in North Dakota" display="https://en.wikipedia.org/wiki/1932_United_States_presidential_election_in_North_Dakota" xr:uid="{00000000-0004-0000-0000-00001F000000}"/>
    <hyperlink ref="CQ33" r:id="rId66" tooltip="1932 United States presidential election in North Carolina" display="https://en.wikipedia.org/wiki/1932_United_States_presidential_election_in_North_Carolina" xr:uid="{00000000-0004-0000-0000-00001E000000}"/>
    <hyperlink ref="CQ32" r:id="rId67" tooltip="1932 United States presidential election in New York" display="https://en.wikipedia.org/wiki/1932_United_States_presidential_election_in_New_York" xr:uid="{00000000-0004-0000-0000-00001D000000}"/>
    <hyperlink ref="CQ31" r:id="rId68" tooltip="1932 United States presidential election in New Mexico" display="https://en.wikipedia.org/wiki/1932_United_States_presidential_election_in_New_Mexico" xr:uid="{00000000-0004-0000-0000-00001C000000}"/>
    <hyperlink ref="CQ30" r:id="rId69" tooltip="1932 United States presidential election in New Jersey" display="https://en.wikipedia.org/wiki/1932_United_States_presidential_election_in_New_Jersey" xr:uid="{00000000-0004-0000-0000-00001B000000}"/>
    <hyperlink ref="CQ29" r:id="rId70" tooltip="1932 United States presidential election in New Hampshire" display="https://en.wikipedia.org/wiki/1932_United_States_presidential_election_in_New_Hampshire" xr:uid="{00000000-0004-0000-0000-00001A000000}"/>
    <hyperlink ref="CQ28" r:id="rId71" tooltip="1932 United States presidential election in Nevada" display="https://en.wikipedia.org/wiki/1932_United_States_presidential_election_in_Nevada" xr:uid="{00000000-0004-0000-0000-000019000000}"/>
    <hyperlink ref="CQ27" r:id="rId72" tooltip="1932 United States presidential election in Nebraska" display="https://en.wikipedia.org/wiki/1932_United_States_presidential_election_in_Nebraska" xr:uid="{00000000-0004-0000-0000-000018000000}"/>
    <hyperlink ref="CQ26" r:id="rId73" tooltip="1932 United States presidential election in Montana" display="https://en.wikipedia.org/wiki/1932_United_States_presidential_election_in_Montana" xr:uid="{00000000-0004-0000-0000-000017000000}"/>
    <hyperlink ref="CQ25" r:id="rId74" tooltip="1932 United States presidential election in Missouri" display="https://en.wikipedia.org/wiki/1932_United_States_presidential_election_in_Missouri" xr:uid="{00000000-0004-0000-0000-000016000000}"/>
    <hyperlink ref="CQ24" r:id="rId75" tooltip="1932 United States presidential election in Mississippi" display="https://en.wikipedia.org/wiki/1932_United_States_presidential_election_in_Mississippi" xr:uid="{00000000-0004-0000-0000-000015000000}"/>
    <hyperlink ref="CQ23" r:id="rId76" tooltip="1932 United States presidential election in Minnesota" display="https://en.wikipedia.org/wiki/1932_United_States_presidential_election_in_Minnesota" xr:uid="{00000000-0004-0000-0000-000014000000}"/>
    <hyperlink ref="CQ22" r:id="rId77" tooltip="1932 United States presidential election in Michigan" display="https://en.wikipedia.org/wiki/1932_United_States_presidential_election_in_Michigan" xr:uid="{00000000-0004-0000-0000-000013000000}"/>
    <hyperlink ref="CQ21" r:id="rId78" tooltip="1932 United States presidential election in Massachusetts" display="https://en.wikipedia.org/wiki/1932_United_States_presidential_election_in_Massachusetts" xr:uid="{00000000-0004-0000-0000-000012000000}"/>
    <hyperlink ref="CQ20" r:id="rId79" tooltip="1932 United States presidential election in Maryland" display="https://en.wikipedia.org/wiki/1932_United_States_presidential_election_in_Maryland" xr:uid="{00000000-0004-0000-0000-000011000000}"/>
    <hyperlink ref="CQ19" r:id="rId80" tooltip="1932 United States presidential election in Maine" display="https://en.wikipedia.org/wiki/1932_United_States_presidential_election_in_Maine" xr:uid="{00000000-0004-0000-0000-000010000000}"/>
    <hyperlink ref="CQ18" r:id="rId81" tooltip="1932 United States presidential election in Louisiana" display="https://en.wikipedia.org/wiki/1932_United_States_presidential_election_in_Louisiana" xr:uid="{00000000-0004-0000-0000-00000F000000}"/>
    <hyperlink ref="CQ17" r:id="rId82" tooltip="1932 United States presidential election in Kentucky" display="https://en.wikipedia.org/wiki/1932_United_States_presidential_election_in_Kentucky" xr:uid="{00000000-0004-0000-0000-00000E000000}"/>
    <hyperlink ref="CQ16" r:id="rId83" tooltip="1932 United States presidential election in Kansas" display="https://en.wikipedia.org/wiki/1932_United_States_presidential_election_in_Kansas" xr:uid="{00000000-0004-0000-0000-00000D000000}"/>
    <hyperlink ref="CQ15" r:id="rId84" tooltip="1932 United States presidential election in Iowa" display="https://en.wikipedia.org/wiki/1932_United_States_presidential_election_in_Iowa" xr:uid="{00000000-0004-0000-0000-00000C000000}"/>
    <hyperlink ref="CQ14" r:id="rId85" tooltip="1932 United States presidential election in Indiana" display="https://en.wikipedia.org/wiki/1932_United_States_presidential_election_in_Indiana" xr:uid="{00000000-0004-0000-0000-00000B000000}"/>
    <hyperlink ref="CQ13" r:id="rId86" tooltip="1932 United States presidential election in Illinois" display="https://en.wikipedia.org/wiki/1932_United_States_presidential_election_in_Illinois" xr:uid="{00000000-0004-0000-0000-00000A000000}"/>
    <hyperlink ref="CQ12" r:id="rId87" tooltip="1932 United States presidential election in Idaho" display="https://en.wikipedia.org/wiki/1932_United_States_presidential_election_in_Idaho" xr:uid="{00000000-0004-0000-0000-000009000000}"/>
    <hyperlink ref="CQ11" r:id="rId88" tooltip="1932 United States presidential election in Georgia" display="https://en.wikipedia.org/wiki/1932_United_States_presidential_election_in_Georgia" xr:uid="{00000000-0004-0000-0000-000008000000}"/>
    <hyperlink ref="CQ10" r:id="rId89" tooltip="1932 United States presidential election in Florida" display="https://en.wikipedia.org/wiki/1932_United_States_presidential_election_in_Florida" xr:uid="{00000000-0004-0000-0000-000007000000}"/>
    <hyperlink ref="CQ9" r:id="rId90" tooltip="1932 United States presidential election in Delaware" display="https://en.wikipedia.org/wiki/1932_United_States_presidential_election_in_Delaware" xr:uid="{00000000-0004-0000-0000-000006000000}"/>
    <hyperlink ref="CQ8" r:id="rId91" tooltip="1932 United States presidential election in Connecticut" display="https://en.wikipedia.org/wiki/1932_United_States_presidential_election_in_Connecticut" xr:uid="{00000000-0004-0000-0000-000005000000}"/>
    <hyperlink ref="CQ7" r:id="rId92" tooltip="1932 United States presidential election in Colorado" display="https://en.wikipedia.org/wiki/1932_United_States_presidential_election_in_Colorado" xr:uid="{00000000-0004-0000-0000-000004000000}"/>
    <hyperlink ref="CQ6" r:id="rId93" tooltip="1932 United States presidential election in California" display="https://en.wikipedia.org/wiki/1932_United_States_presidential_election_in_California" xr:uid="{00000000-0004-0000-0000-000003000000}"/>
    <hyperlink ref="CQ5" r:id="rId94" tooltip="1932 United States presidential election in Arkansas" display="https://en.wikipedia.org/wiki/1932_United_States_presidential_election_in_Arkansas" xr:uid="{00000000-0004-0000-0000-000002000000}"/>
    <hyperlink ref="CQ4" r:id="rId95" tooltip="1932 United States presidential election in Arizona" display="https://en.wikipedia.org/wiki/1932_United_States_presidential_election_in_Arizona" xr:uid="{00000000-0004-0000-0000-000001000000}"/>
    <hyperlink ref="CQ3" r:id="rId96" tooltip="1932 United States presidential election in Alabama" display="https://en.wikipedia.org/wiki/1932_United_States_presidential_election_in_Alabama" xr:uid="{00000000-0004-0000-0000-000000000000}"/>
  </hyperlinks>
  <pageMargins left="0.7" right="0.7" top="0.75" bottom="0.75" header="0.3" footer="0.3"/>
  <pageSetup orientation="portrait" r:id="rId97"/>
  <ignoredErrors>
    <ignoredError sqref="BI3:BI4" formulaRange="1"/>
  </ignoredErrors>
  <legacyDrawing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0CC77-1505-4759-AE4B-7CEAEC87AFDE}">
  <dimension ref="A1:EA64"/>
  <sheetViews>
    <sheetView tabSelected="1" workbookViewId="0">
      <selection activeCell="C4" sqref="C4"/>
    </sheetView>
  </sheetViews>
  <sheetFormatPr defaultColWidth="8.85546875" defaultRowHeight="15" x14ac:dyDescent="0.25"/>
  <cols>
    <col min="9" max="9" width="12" bestFit="1" customWidth="1"/>
    <col min="16" max="16" width="12" bestFit="1" customWidth="1"/>
    <col min="25" max="25" width="10.85546875" bestFit="1" customWidth="1"/>
    <col min="28" max="28" width="15.42578125" customWidth="1"/>
    <col min="30" max="30" width="10.42578125" bestFit="1" customWidth="1"/>
    <col min="33" max="33" width="10.42578125" bestFit="1" customWidth="1"/>
  </cols>
  <sheetData>
    <row r="1" spans="1:27" x14ac:dyDescent="0.25">
      <c r="C1" s="21" t="s">
        <v>152</v>
      </c>
      <c r="D1" s="39" t="s">
        <v>153</v>
      </c>
      <c r="E1" s="39"/>
      <c r="F1" s="39"/>
      <c r="G1" s="39"/>
      <c r="J1" s="21" t="s">
        <v>154</v>
      </c>
      <c r="K1" s="39" t="s">
        <v>153</v>
      </c>
      <c r="L1" s="39"/>
      <c r="M1" s="39"/>
      <c r="N1" s="39"/>
      <c r="Q1" s="21" t="s">
        <v>155</v>
      </c>
      <c r="Y1" s="21" t="s">
        <v>156</v>
      </c>
      <c r="Z1" s="21"/>
    </row>
    <row r="2" spans="1:27" x14ac:dyDescent="0.25">
      <c r="A2" s="21" t="s">
        <v>0</v>
      </c>
      <c r="B2" s="21" t="s">
        <v>1</v>
      </c>
      <c r="C2" s="21" t="s">
        <v>157</v>
      </c>
      <c r="D2" t="s">
        <v>158</v>
      </c>
      <c r="E2" t="s">
        <v>159</v>
      </c>
      <c r="F2" t="s">
        <v>160</v>
      </c>
      <c r="G2" t="s">
        <v>161</v>
      </c>
      <c r="H2" t="s">
        <v>130</v>
      </c>
      <c r="I2" t="s">
        <v>230</v>
      </c>
      <c r="J2" s="21" t="s">
        <v>162</v>
      </c>
      <c r="K2" t="s">
        <v>163</v>
      </c>
      <c r="L2" t="s">
        <v>164</v>
      </c>
      <c r="M2" t="s">
        <v>165</v>
      </c>
      <c r="N2" t="s">
        <v>166</v>
      </c>
      <c r="O2" t="s">
        <v>131</v>
      </c>
      <c r="P2" t="s">
        <v>231</v>
      </c>
      <c r="Q2" t="s">
        <v>167</v>
      </c>
      <c r="R2" t="s">
        <v>168</v>
      </c>
      <c r="S2" t="s">
        <v>169</v>
      </c>
      <c r="T2" t="s">
        <v>170</v>
      </c>
      <c r="U2" t="s">
        <v>171</v>
      </c>
      <c r="V2" t="s">
        <v>172</v>
      </c>
      <c r="W2" t="s">
        <v>173</v>
      </c>
      <c r="Y2" t="s">
        <v>174</v>
      </c>
      <c r="Z2" s="21"/>
    </row>
    <row r="3" spans="1:27" x14ac:dyDescent="0.25">
      <c r="A3" t="s">
        <v>2</v>
      </c>
      <c r="B3">
        <v>11</v>
      </c>
      <c r="C3" s="21">
        <v>4272</v>
      </c>
      <c r="D3">
        <v>3150</v>
      </c>
      <c r="E3">
        <v>480</v>
      </c>
      <c r="F3">
        <v>1</v>
      </c>
      <c r="G3">
        <v>641</v>
      </c>
      <c r="H3">
        <f>C3/Y3</f>
        <v>0.169887854927225</v>
      </c>
      <c r="I3" s="38">
        <f>C3/(C3+J3)</f>
        <v>0.17484549584578235</v>
      </c>
      <c r="J3" s="21">
        <v>20161</v>
      </c>
      <c r="K3">
        <v>3183</v>
      </c>
      <c r="L3">
        <v>13629</v>
      </c>
      <c r="M3">
        <v>4</v>
      </c>
      <c r="N3">
        <v>3345</v>
      </c>
      <c r="O3">
        <f>J3/Y3</f>
        <v>0.80175773482860102</v>
      </c>
      <c r="P3" s="38">
        <f>J3/(C3+J3)</f>
        <v>0.82515450415421765</v>
      </c>
      <c r="Q3">
        <v>402</v>
      </c>
      <c r="R3">
        <v>1</v>
      </c>
      <c r="S3">
        <v>21</v>
      </c>
      <c r="T3">
        <v>213</v>
      </c>
      <c r="U3">
        <v>33</v>
      </c>
      <c r="V3">
        <v>43</v>
      </c>
      <c r="W3">
        <v>713</v>
      </c>
      <c r="Y3" s="1">
        <v>25146</v>
      </c>
      <c r="Z3" s="21"/>
      <c r="AA3" s="35"/>
    </row>
    <row r="4" spans="1:27" x14ac:dyDescent="0.25">
      <c r="A4" t="s">
        <v>3</v>
      </c>
      <c r="B4">
        <v>3</v>
      </c>
      <c r="C4" s="21">
        <v>2574</v>
      </c>
      <c r="D4">
        <v>2022</v>
      </c>
      <c r="E4">
        <v>218</v>
      </c>
      <c r="F4">
        <v>1</v>
      </c>
      <c r="G4">
        <v>333</v>
      </c>
      <c r="H4">
        <f t="shared" ref="H4:H52" si="0">C4/Y4</f>
        <v>0.32806525618149374</v>
      </c>
      <c r="I4" s="38">
        <f t="shared" ref="I4:I52" si="1">C4/(C4+J4)</f>
        <v>0.34393372528059862</v>
      </c>
      <c r="J4" s="21">
        <v>4910</v>
      </c>
      <c r="K4">
        <v>1597</v>
      </c>
      <c r="L4">
        <v>2581</v>
      </c>
      <c r="M4">
        <v>2</v>
      </c>
      <c r="N4">
        <v>730</v>
      </c>
      <c r="O4">
        <f t="shared" ref="O4:O52" si="2">J4/Y4</f>
        <v>0.62579658424674989</v>
      </c>
      <c r="P4" s="38">
        <f t="shared" ref="P4:P52" si="3">J4/(C4+J4)</f>
        <v>0.65606627471940138</v>
      </c>
      <c r="Q4">
        <v>254</v>
      </c>
      <c r="R4">
        <v>1</v>
      </c>
      <c r="S4">
        <v>18</v>
      </c>
      <c r="T4">
        <v>53</v>
      </c>
      <c r="U4">
        <v>21</v>
      </c>
      <c r="V4">
        <v>15</v>
      </c>
      <c r="W4">
        <v>362</v>
      </c>
      <c r="Y4" s="1">
        <v>7846</v>
      </c>
      <c r="Z4" s="21"/>
      <c r="AA4" s="35"/>
    </row>
    <row r="5" spans="1:27" x14ac:dyDescent="0.25">
      <c r="A5" t="s">
        <v>4</v>
      </c>
      <c r="B5">
        <v>9</v>
      </c>
      <c r="C5" s="21">
        <v>3712</v>
      </c>
      <c r="D5">
        <v>2997</v>
      </c>
      <c r="E5">
        <v>250</v>
      </c>
      <c r="F5">
        <v>1</v>
      </c>
      <c r="G5">
        <v>464</v>
      </c>
      <c r="H5">
        <f t="shared" si="0"/>
        <v>0.18200539347879383</v>
      </c>
      <c r="I5" s="38">
        <f t="shared" si="1"/>
        <v>0.18618648743542157</v>
      </c>
      <c r="J5" s="21">
        <v>16225</v>
      </c>
      <c r="K5">
        <v>2414</v>
      </c>
      <c r="L5">
        <v>11564</v>
      </c>
      <c r="M5">
        <v>5</v>
      </c>
      <c r="N5">
        <v>2242</v>
      </c>
      <c r="O5">
        <f t="shared" si="2"/>
        <v>0.79553812208874719</v>
      </c>
      <c r="P5" s="38">
        <f t="shared" si="3"/>
        <v>0.81381351256457846</v>
      </c>
      <c r="Q5">
        <v>225</v>
      </c>
      <c r="R5">
        <v>3</v>
      </c>
      <c r="S5">
        <v>7</v>
      </c>
      <c r="T5">
        <v>160</v>
      </c>
      <c r="U5">
        <v>16</v>
      </c>
      <c r="V5">
        <v>47</v>
      </c>
      <c r="W5">
        <v>458</v>
      </c>
      <c r="Y5" s="1">
        <v>20395</v>
      </c>
      <c r="Z5" s="21"/>
      <c r="AA5" s="35"/>
    </row>
    <row r="6" spans="1:27" x14ac:dyDescent="0.25">
      <c r="A6" t="s">
        <v>5</v>
      </c>
      <c r="B6">
        <v>22</v>
      </c>
      <c r="C6" s="21">
        <v>81834</v>
      </c>
      <c r="D6">
        <v>67017</v>
      </c>
      <c r="E6">
        <v>3847</v>
      </c>
      <c r="F6">
        <v>99</v>
      </c>
      <c r="G6">
        <v>10871</v>
      </c>
      <c r="H6">
        <f t="shared" si="0"/>
        <v>0.3381905643534896</v>
      </c>
      <c r="I6" s="38">
        <f t="shared" si="1"/>
        <v>0.35477270165520708</v>
      </c>
      <c r="J6" s="21">
        <v>148832</v>
      </c>
      <c r="K6">
        <v>77197</v>
      </c>
      <c r="L6">
        <v>50252</v>
      </c>
      <c r="M6">
        <v>340</v>
      </c>
      <c r="N6">
        <v>21043</v>
      </c>
      <c r="O6">
        <f t="shared" si="2"/>
        <v>0.61506926306741161</v>
      </c>
      <c r="P6" s="38">
        <f t="shared" si="3"/>
        <v>0.64522729834479287</v>
      </c>
      <c r="Q6">
        <v>7874</v>
      </c>
      <c r="R6">
        <v>115</v>
      </c>
      <c r="S6">
        <v>213</v>
      </c>
      <c r="T6">
        <v>1099</v>
      </c>
      <c r="U6">
        <v>1444</v>
      </c>
      <c r="V6">
        <v>565</v>
      </c>
      <c r="W6">
        <v>11310</v>
      </c>
      <c r="Y6" s="1">
        <v>241976</v>
      </c>
      <c r="Z6" s="21"/>
      <c r="AA6" s="35"/>
    </row>
    <row r="7" spans="1:27" x14ac:dyDescent="0.25">
      <c r="A7" t="s">
        <v>6</v>
      </c>
      <c r="B7">
        <v>6</v>
      </c>
      <c r="C7" s="21">
        <v>11950</v>
      </c>
      <c r="D7">
        <v>9870</v>
      </c>
      <c r="E7">
        <v>603</v>
      </c>
      <c r="F7">
        <v>4</v>
      </c>
      <c r="G7">
        <v>1473</v>
      </c>
      <c r="H7">
        <f t="shared" si="0"/>
        <v>0.42327854916406915</v>
      </c>
      <c r="I7" s="38">
        <f t="shared" si="1"/>
        <v>0.45516873619258019</v>
      </c>
      <c r="J7" s="21">
        <v>14304</v>
      </c>
      <c r="K7">
        <v>5730</v>
      </c>
      <c r="L7">
        <v>6408</v>
      </c>
      <c r="M7">
        <v>32</v>
      </c>
      <c r="N7">
        <v>2134</v>
      </c>
      <c r="O7">
        <f t="shared" si="2"/>
        <v>0.50665911022952681</v>
      </c>
      <c r="P7" s="38">
        <f t="shared" si="3"/>
        <v>0.54483126380741986</v>
      </c>
      <c r="Q7">
        <v>1546</v>
      </c>
      <c r="R7">
        <v>12</v>
      </c>
      <c r="S7">
        <v>40</v>
      </c>
      <c r="T7">
        <v>155</v>
      </c>
      <c r="U7">
        <v>123</v>
      </c>
      <c r="V7">
        <v>102</v>
      </c>
      <c r="W7">
        <v>1978</v>
      </c>
      <c r="Y7">
        <v>28232</v>
      </c>
      <c r="Z7" s="21"/>
      <c r="AA7" s="35"/>
    </row>
    <row r="8" spans="1:27" x14ac:dyDescent="0.25">
      <c r="A8" t="s">
        <v>7</v>
      </c>
      <c r="B8">
        <v>8</v>
      </c>
      <c r="C8" s="21">
        <v>26469</v>
      </c>
      <c r="D8">
        <v>21590</v>
      </c>
      <c r="E8">
        <v>1539</v>
      </c>
      <c r="F8">
        <v>9</v>
      </c>
      <c r="G8">
        <v>3331</v>
      </c>
      <c r="H8">
        <f t="shared" si="0"/>
        <v>0.54892160929075073</v>
      </c>
      <c r="I8" s="38">
        <f t="shared" si="1"/>
        <v>0.61054598297695661</v>
      </c>
      <c r="J8" s="21">
        <v>16884</v>
      </c>
      <c r="K8">
        <v>5521</v>
      </c>
      <c r="L8">
        <v>8966</v>
      </c>
      <c r="M8">
        <v>27</v>
      </c>
      <c r="N8">
        <v>2370</v>
      </c>
      <c r="O8">
        <f t="shared" si="2"/>
        <v>0.35014516798009127</v>
      </c>
      <c r="P8" s="38">
        <f t="shared" si="3"/>
        <v>0.38945401702304339</v>
      </c>
      <c r="Q8">
        <v>4256</v>
      </c>
      <c r="R8">
        <v>61</v>
      </c>
      <c r="S8">
        <v>44</v>
      </c>
      <c r="T8">
        <v>82</v>
      </c>
      <c r="U8">
        <v>199</v>
      </c>
      <c r="V8">
        <v>225</v>
      </c>
      <c r="W8">
        <v>4867</v>
      </c>
      <c r="Y8">
        <v>48220</v>
      </c>
      <c r="Z8" s="21"/>
      <c r="AA8" s="35"/>
    </row>
    <row r="9" spans="1:27" x14ac:dyDescent="0.25">
      <c r="A9" t="s">
        <v>8</v>
      </c>
      <c r="B9">
        <v>3</v>
      </c>
      <c r="C9" s="21">
        <v>2384</v>
      </c>
      <c r="D9">
        <v>1809</v>
      </c>
      <c r="E9">
        <v>229</v>
      </c>
      <c r="F9">
        <v>0</v>
      </c>
      <c r="G9">
        <v>346</v>
      </c>
      <c r="H9">
        <f t="shared" si="0"/>
        <v>0.45766941831445573</v>
      </c>
      <c r="I9" s="38">
        <f t="shared" si="1"/>
        <v>0.48356997971602433</v>
      </c>
      <c r="J9" s="21">
        <v>2546</v>
      </c>
      <c r="K9">
        <v>800</v>
      </c>
      <c r="L9">
        <v>1308</v>
      </c>
      <c r="M9">
        <v>7</v>
      </c>
      <c r="N9">
        <v>431</v>
      </c>
      <c r="O9">
        <f t="shared" si="2"/>
        <v>0.48876943751199847</v>
      </c>
      <c r="P9" s="38">
        <f t="shared" si="3"/>
        <v>0.51643002028397567</v>
      </c>
      <c r="Q9">
        <v>205</v>
      </c>
      <c r="R9">
        <v>1</v>
      </c>
      <c r="S9">
        <v>3</v>
      </c>
      <c r="T9">
        <v>30</v>
      </c>
      <c r="U9">
        <v>17</v>
      </c>
      <c r="V9">
        <v>23</v>
      </c>
      <c r="W9">
        <v>279</v>
      </c>
      <c r="Y9">
        <v>5209</v>
      </c>
      <c r="Z9" s="21"/>
      <c r="AA9" s="35"/>
    </row>
    <row r="10" spans="1:27" x14ac:dyDescent="0.25">
      <c r="A10" t="s">
        <v>9</v>
      </c>
      <c r="B10">
        <v>7</v>
      </c>
      <c r="C10" s="21">
        <v>9302</v>
      </c>
      <c r="D10">
        <v>6944</v>
      </c>
      <c r="E10">
        <v>880</v>
      </c>
      <c r="F10">
        <v>3</v>
      </c>
      <c r="G10">
        <v>1475</v>
      </c>
      <c r="H10">
        <f t="shared" si="0"/>
        <v>0.27041483764062907</v>
      </c>
      <c r="I10" s="38">
        <f t="shared" si="1"/>
        <v>0.28266682873465421</v>
      </c>
      <c r="J10" s="21">
        <v>23606</v>
      </c>
      <c r="K10">
        <v>6393</v>
      </c>
      <c r="L10">
        <v>13411</v>
      </c>
      <c r="M10">
        <v>5</v>
      </c>
      <c r="N10">
        <v>3797</v>
      </c>
      <c r="O10">
        <f t="shared" si="2"/>
        <v>0.6862408790953225</v>
      </c>
      <c r="P10" s="38">
        <f t="shared" si="3"/>
        <v>0.71733317126534579</v>
      </c>
      <c r="Q10">
        <v>857</v>
      </c>
      <c r="R10">
        <v>8</v>
      </c>
      <c r="S10">
        <v>32</v>
      </c>
      <c r="T10">
        <v>408</v>
      </c>
      <c r="U10">
        <v>86</v>
      </c>
      <c r="V10">
        <v>100</v>
      </c>
      <c r="W10">
        <v>1491</v>
      </c>
      <c r="Y10" s="1">
        <v>34399</v>
      </c>
      <c r="Z10" s="21"/>
      <c r="AA10" s="35"/>
    </row>
    <row r="11" spans="1:27" x14ac:dyDescent="0.25">
      <c r="A11" t="s">
        <v>10</v>
      </c>
      <c r="B11">
        <v>12</v>
      </c>
      <c r="C11" s="21">
        <v>4823</v>
      </c>
      <c r="D11">
        <v>3465</v>
      </c>
      <c r="E11">
        <v>499</v>
      </c>
      <c r="F11">
        <v>2</v>
      </c>
      <c r="G11">
        <v>857</v>
      </c>
      <c r="H11">
        <f t="shared" si="0"/>
        <v>0.12846260387811634</v>
      </c>
      <c r="I11" s="38">
        <f t="shared" si="1"/>
        <v>0.13151723385689354</v>
      </c>
      <c r="J11" s="21">
        <v>31849</v>
      </c>
      <c r="K11">
        <v>5778</v>
      </c>
      <c r="L11">
        <v>20512</v>
      </c>
      <c r="M11">
        <v>6</v>
      </c>
      <c r="N11">
        <v>5553</v>
      </c>
      <c r="O11">
        <f t="shared" si="2"/>
        <v>0.84831131472405708</v>
      </c>
      <c r="P11" s="38">
        <f t="shared" si="3"/>
        <v>0.86848276614310649</v>
      </c>
      <c r="Q11">
        <v>329</v>
      </c>
      <c r="R11">
        <v>12</v>
      </c>
      <c r="S11">
        <v>14</v>
      </c>
      <c r="T11">
        <v>407</v>
      </c>
      <c r="U11">
        <v>39</v>
      </c>
      <c r="V11">
        <v>71</v>
      </c>
      <c r="W11">
        <v>872</v>
      </c>
      <c r="Y11" s="1">
        <v>37544</v>
      </c>
      <c r="Z11" s="21"/>
      <c r="AA11" s="35"/>
    </row>
    <row r="12" spans="1:27" x14ac:dyDescent="0.25">
      <c r="A12" t="s">
        <v>11</v>
      </c>
      <c r="B12">
        <v>4</v>
      </c>
      <c r="C12" s="21">
        <v>3282</v>
      </c>
      <c r="D12">
        <v>2649</v>
      </c>
      <c r="E12">
        <v>211</v>
      </c>
      <c r="F12">
        <v>3</v>
      </c>
      <c r="G12">
        <v>419</v>
      </c>
      <c r="H12">
        <f t="shared" si="0"/>
        <v>0.36137414666373047</v>
      </c>
      <c r="I12" s="38">
        <f t="shared" si="1"/>
        <v>0.38881649093709275</v>
      </c>
      <c r="J12" s="21">
        <v>5159</v>
      </c>
      <c r="K12">
        <v>2177</v>
      </c>
      <c r="L12">
        <v>2212</v>
      </c>
      <c r="M12">
        <v>9</v>
      </c>
      <c r="N12">
        <v>761</v>
      </c>
      <c r="O12">
        <f t="shared" si="2"/>
        <v>0.56804668575203698</v>
      </c>
      <c r="P12" s="38">
        <f t="shared" si="3"/>
        <v>0.61118350906290719</v>
      </c>
      <c r="Q12">
        <v>307</v>
      </c>
      <c r="R12">
        <v>8</v>
      </c>
      <c r="S12">
        <v>24</v>
      </c>
      <c r="T12">
        <v>80</v>
      </c>
      <c r="U12">
        <v>29</v>
      </c>
      <c r="V12">
        <v>193</v>
      </c>
      <c r="W12">
        <v>641</v>
      </c>
      <c r="Y12" s="1">
        <v>9082</v>
      </c>
      <c r="Z12" s="21"/>
      <c r="AA12" s="35"/>
    </row>
    <row r="13" spans="1:27" x14ac:dyDescent="0.25">
      <c r="A13" t="s">
        <v>12</v>
      </c>
      <c r="B13">
        <v>29</v>
      </c>
      <c r="C13" s="21">
        <v>76414</v>
      </c>
      <c r="D13">
        <v>63202</v>
      </c>
      <c r="E13">
        <v>4661</v>
      </c>
      <c r="F13">
        <v>27</v>
      </c>
      <c r="G13">
        <v>8524</v>
      </c>
      <c r="H13">
        <f t="shared" si="0"/>
        <v>0.39255313137332465</v>
      </c>
      <c r="I13" s="38">
        <f t="shared" si="1"/>
        <v>0.41908804721006504</v>
      </c>
      <c r="J13" s="21">
        <v>105920</v>
      </c>
      <c r="K13">
        <v>46326</v>
      </c>
      <c r="L13">
        <v>46261</v>
      </c>
      <c r="M13">
        <v>128</v>
      </c>
      <c r="N13">
        <v>13205</v>
      </c>
      <c r="O13">
        <f t="shared" si="2"/>
        <v>0.54413101885861948</v>
      </c>
      <c r="P13" s="38">
        <f t="shared" si="3"/>
        <v>0.5809119527899349</v>
      </c>
      <c r="Q13">
        <v>7665</v>
      </c>
      <c r="R13">
        <v>146</v>
      </c>
      <c r="S13">
        <v>311</v>
      </c>
      <c r="T13">
        <v>769</v>
      </c>
      <c r="U13">
        <v>2305</v>
      </c>
      <c r="V13">
        <v>1129</v>
      </c>
      <c r="W13">
        <v>12325</v>
      </c>
      <c r="Y13">
        <v>194659</v>
      </c>
      <c r="Z13" s="21"/>
      <c r="AA13" s="35"/>
    </row>
    <row r="14" spans="1:27" x14ac:dyDescent="0.25">
      <c r="A14" t="s">
        <v>13</v>
      </c>
      <c r="B14">
        <v>14</v>
      </c>
      <c r="C14" s="21">
        <v>40227</v>
      </c>
      <c r="D14">
        <v>32507</v>
      </c>
      <c r="E14">
        <v>2843</v>
      </c>
      <c r="F14">
        <v>21</v>
      </c>
      <c r="G14">
        <v>4856</v>
      </c>
      <c r="H14">
        <f t="shared" si="0"/>
        <v>0.40820944746055104</v>
      </c>
      <c r="I14" s="38">
        <f t="shared" si="1"/>
        <v>0.42935362677709943</v>
      </c>
      <c r="J14" s="21">
        <v>53465</v>
      </c>
      <c r="K14">
        <v>18801</v>
      </c>
      <c r="L14">
        <v>27349</v>
      </c>
      <c r="M14">
        <v>68</v>
      </c>
      <c r="N14">
        <v>7247</v>
      </c>
      <c r="O14">
        <f t="shared" si="2"/>
        <v>0.54254401542442543</v>
      </c>
      <c r="P14" s="38">
        <f t="shared" si="3"/>
        <v>0.57064637322290057</v>
      </c>
      <c r="Q14">
        <v>3546</v>
      </c>
      <c r="R14">
        <v>68</v>
      </c>
      <c r="S14">
        <v>129</v>
      </c>
      <c r="T14">
        <v>639</v>
      </c>
      <c r="U14">
        <v>247</v>
      </c>
      <c r="V14">
        <v>224</v>
      </c>
      <c r="W14">
        <v>4853</v>
      </c>
      <c r="Y14" s="1">
        <v>98545</v>
      </c>
      <c r="Z14" s="21"/>
      <c r="AA14" s="35"/>
    </row>
    <row r="15" spans="1:27" x14ac:dyDescent="0.25">
      <c r="A15" t="s">
        <v>14</v>
      </c>
      <c r="B15">
        <v>11</v>
      </c>
      <c r="C15" s="21">
        <v>23372</v>
      </c>
      <c r="D15">
        <v>19631</v>
      </c>
      <c r="E15">
        <v>1177</v>
      </c>
      <c r="F15">
        <v>10</v>
      </c>
      <c r="G15">
        <v>2554</v>
      </c>
      <c r="H15">
        <f t="shared" si="0"/>
        <v>0.39746271448735609</v>
      </c>
      <c r="I15" s="38">
        <f t="shared" si="1"/>
        <v>0.41492685698054255</v>
      </c>
      <c r="J15" s="21">
        <v>32956</v>
      </c>
      <c r="K15">
        <v>15633</v>
      </c>
      <c r="L15">
        <v>13396</v>
      </c>
      <c r="M15">
        <v>47</v>
      </c>
      <c r="N15">
        <v>3880</v>
      </c>
      <c r="O15">
        <f t="shared" si="2"/>
        <v>0.56044759621107765</v>
      </c>
      <c r="P15" s="38">
        <f t="shared" si="3"/>
        <v>0.58507314301945745</v>
      </c>
      <c r="Q15">
        <v>1712</v>
      </c>
      <c r="R15">
        <v>27</v>
      </c>
      <c r="S15">
        <v>162</v>
      </c>
      <c r="T15">
        <v>279</v>
      </c>
      <c r="U15">
        <v>111</v>
      </c>
      <c r="V15">
        <v>184</v>
      </c>
      <c r="W15">
        <v>2475</v>
      </c>
      <c r="Y15">
        <v>58803</v>
      </c>
      <c r="Z15" s="21"/>
      <c r="AA15" s="35"/>
    </row>
    <row r="16" spans="1:27" x14ac:dyDescent="0.25">
      <c r="A16" t="s">
        <v>15</v>
      </c>
      <c r="B16">
        <v>9</v>
      </c>
      <c r="C16" s="21">
        <v>23529</v>
      </c>
      <c r="D16">
        <v>19357</v>
      </c>
      <c r="E16">
        <v>1109</v>
      </c>
      <c r="F16">
        <v>5</v>
      </c>
      <c r="G16">
        <v>3058</v>
      </c>
      <c r="H16">
        <f t="shared" si="0"/>
        <v>0.42555615843733041</v>
      </c>
      <c r="I16" s="38">
        <f t="shared" si="1"/>
        <v>0.4473534109057723</v>
      </c>
      <c r="J16" s="21">
        <v>29067</v>
      </c>
      <c r="K16">
        <v>12563</v>
      </c>
      <c r="L16">
        <v>12021</v>
      </c>
      <c r="M16">
        <v>53</v>
      </c>
      <c r="N16">
        <v>4430</v>
      </c>
      <c r="O16">
        <f t="shared" si="2"/>
        <v>0.52571893651654911</v>
      </c>
      <c r="P16" s="38">
        <f t="shared" si="3"/>
        <v>0.5526465890942277</v>
      </c>
      <c r="Q16">
        <v>1602</v>
      </c>
      <c r="R16">
        <v>30</v>
      </c>
      <c r="S16">
        <v>148</v>
      </c>
      <c r="T16">
        <v>577</v>
      </c>
      <c r="U16">
        <v>113</v>
      </c>
      <c r="V16">
        <v>224</v>
      </c>
      <c r="W16">
        <v>2694</v>
      </c>
      <c r="Y16">
        <v>55290</v>
      </c>
      <c r="Z16" s="21"/>
      <c r="AA16" s="35"/>
    </row>
    <row r="17" spans="1:27" x14ac:dyDescent="0.25">
      <c r="A17" t="s">
        <v>16</v>
      </c>
      <c r="B17">
        <v>11</v>
      </c>
      <c r="C17" s="21">
        <v>13114</v>
      </c>
      <c r="D17">
        <v>10298</v>
      </c>
      <c r="E17">
        <v>1021</v>
      </c>
      <c r="F17">
        <v>7</v>
      </c>
      <c r="G17">
        <v>1788</v>
      </c>
      <c r="H17">
        <f t="shared" si="0"/>
        <v>0.33488253319713995</v>
      </c>
      <c r="I17" s="38">
        <f t="shared" si="1"/>
        <v>0.34565102793885083</v>
      </c>
      <c r="J17" s="21">
        <v>24826</v>
      </c>
      <c r="K17">
        <v>6038</v>
      </c>
      <c r="L17">
        <v>15282</v>
      </c>
      <c r="M17">
        <v>8</v>
      </c>
      <c r="N17">
        <v>3498</v>
      </c>
      <c r="O17">
        <f t="shared" si="2"/>
        <v>0.63396322778345249</v>
      </c>
      <c r="P17" s="38">
        <f t="shared" si="3"/>
        <v>0.65434897206114917</v>
      </c>
      <c r="Q17">
        <v>771</v>
      </c>
      <c r="R17">
        <v>12</v>
      </c>
      <c r="S17">
        <v>31</v>
      </c>
      <c r="T17">
        <v>293</v>
      </c>
      <c r="U17">
        <v>22</v>
      </c>
      <c r="V17">
        <v>91</v>
      </c>
      <c r="W17">
        <v>1220</v>
      </c>
      <c r="Y17">
        <v>39160</v>
      </c>
      <c r="Z17" s="21"/>
      <c r="AA17" s="35"/>
    </row>
    <row r="18" spans="1:27" x14ac:dyDescent="0.25">
      <c r="A18" t="s">
        <v>17</v>
      </c>
      <c r="B18">
        <v>10</v>
      </c>
      <c r="C18" s="21">
        <v>4004</v>
      </c>
      <c r="D18">
        <v>2489</v>
      </c>
      <c r="E18">
        <v>831</v>
      </c>
      <c r="F18">
        <v>1</v>
      </c>
      <c r="G18">
        <v>683</v>
      </c>
      <c r="H18">
        <f t="shared" si="0"/>
        <v>0.16813639035861258</v>
      </c>
      <c r="I18" s="38">
        <f t="shared" si="1"/>
        <v>0.17367918799340679</v>
      </c>
      <c r="J18" s="21">
        <v>19050</v>
      </c>
      <c r="K18">
        <v>3011</v>
      </c>
      <c r="L18">
        <v>13093</v>
      </c>
      <c r="M18">
        <v>1</v>
      </c>
      <c r="N18">
        <v>2945</v>
      </c>
      <c r="O18">
        <f t="shared" si="2"/>
        <v>0.79994960947341898</v>
      </c>
      <c r="P18" s="38">
        <f t="shared" si="3"/>
        <v>0.82632081200659324</v>
      </c>
      <c r="Q18">
        <v>401</v>
      </c>
      <c r="R18">
        <v>8</v>
      </c>
      <c r="S18">
        <v>26</v>
      </c>
      <c r="T18">
        <v>135</v>
      </c>
      <c r="U18">
        <v>35</v>
      </c>
      <c r="V18">
        <v>155</v>
      </c>
      <c r="W18">
        <v>760</v>
      </c>
      <c r="Y18">
        <v>23814</v>
      </c>
      <c r="Z18" s="21"/>
      <c r="AA18" s="35"/>
    </row>
    <row r="19" spans="1:27" x14ac:dyDescent="0.25">
      <c r="A19" t="s">
        <v>18</v>
      </c>
      <c r="B19">
        <v>5</v>
      </c>
      <c r="C19" s="21">
        <v>11462</v>
      </c>
      <c r="D19">
        <v>9317</v>
      </c>
      <c r="E19">
        <v>383</v>
      </c>
      <c r="F19">
        <v>2</v>
      </c>
      <c r="G19">
        <v>1760</v>
      </c>
      <c r="H19">
        <f t="shared" si="0"/>
        <v>0.56070834556305649</v>
      </c>
      <c r="I19" s="38">
        <f t="shared" si="1"/>
        <v>0.58106052925073504</v>
      </c>
      <c r="J19" s="21">
        <v>8264</v>
      </c>
      <c r="K19">
        <v>3283</v>
      </c>
      <c r="L19">
        <v>3568</v>
      </c>
      <c r="M19">
        <v>10</v>
      </c>
      <c r="N19">
        <v>1403</v>
      </c>
      <c r="O19">
        <f t="shared" si="2"/>
        <v>0.40426572742393113</v>
      </c>
      <c r="P19" s="38">
        <f t="shared" si="3"/>
        <v>0.41893947074926491</v>
      </c>
      <c r="Q19">
        <v>557</v>
      </c>
      <c r="R19">
        <v>8</v>
      </c>
      <c r="S19">
        <v>14</v>
      </c>
      <c r="T19">
        <v>69</v>
      </c>
      <c r="U19">
        <v>23</v>
      </c>
      <c r="V19">
        <v>45</v>
      </c>
      <c r="W19">
        <v>716</v>
      </c>
      <c r="Y19">
        <v>20442</v>
      </c>
      <c r="Z19" s="21"/>
      <c r="AA19" s="35"/>
    </row>
    <row r="20" spans="1:27" x14ac:dyDescent="0.25">
      <c r="A20" t="s">
        <v>19</v>
      </c>
      <c r="B20">
        <v>8</v>
      </c>
      <c r="C20" s="21">
        <v>12854</v>
      </c>
      <c r="D20">
        <v>9723</v>
      </c>
      <c r="E20">
        <v>1137</v>
      </c>
      <c r="F20">
        <v>4</v>
      </c>
      <c r="G20">
        <v>1990</v>
      </c>
      <c r="H20">
        <f t="shared" si="0"/>
        <v>0.29952231154607944</v>
      </c>
      <c r="I20" s="38">
        <f t="shared" si="1"/>
        <v>0.32289180838503856</v>
      </c>
      <c r="J20" s="21">
        <v>26955</v>
      </c>
      <c r="K20">
        <v>7746</v>
      </c>
      <c r="L20">
        <v>14576</v>
      </c>
      <c r="M20">
        <v>19</v>
      </c>
      <c r="N20">
        <v>4614</v>
      </c>
      <c r="O20">
        <f t="shared" si="2"/>
        <v>0.62810206221600839</v>
      </c>
      <c r="P20" s="38">
        <f t="shared" si="3"/>
        <v>0.67710819161496139</v>
      </c>
      <c r="Q20">
        <v>2650</v>
      </c>
      <c r="R20">
        <v>27</v>
      </c>
      <c r="S20">
        <v>38</v>
      </c>
      <c r="T20">
        <v>154</v>
      </c>
      <c r="U20">
        <v>113</v>
      </c>
      <c r="V20">
        <v>124</v>
      </c>
      <c r="W20">
        <v>3106</v>
      </c>
      <c r="Y20">
        <v>42915</v>
      </c>
      <c r="Z20" s="21"/>
      <c r="AA20" s="35"/>
    </row>
    <row r="21" spans="1:27" x14ac:dyDescent="0.25">
      <c r="A21" t="s">
        <v>20</v>
      </c>
      <c r="B21">
        <v>17</v>
      </c>
      <c r="C21" s="21">
        <v>60712</v>
      </c>
      <c r="D21">
        <v>49229</v>
      </c>
      <c r="E21">
        <v>3700</v>
      </c>
      <c r="F21">
        <v>21</v>
      </c>
      <c r="G21">
        <v>7762</v>
      </c>
      <c r="H21">
        <f t="shared" si="0"/>
        <v>0.58401631459463621</v>
      </c>
      <c r="I21" s="38">
        <f t="shared" si="1"/>
        <v>0.63658764194566486</v>
      </c>
      <c r="J21" s="21">
        <v>34659</v>
      </c>
      <c r="K21">
        <v>11071</v>
      </c>
      <c r="L21">
        <v>18316</v>
      </c>
      <c r="M21">
        <v>39</v>
      </c>
      <c r="N21">
        <v>5233</v>
      </c>
      <c r="O21">
        <f t="shared" si="2"/>
        <v>0.33340066951402514</v>
      </c>
      <c r="P21" s="38">
        <f t="shared" si="3"/>
        <v>0.36341235805433519</v>
      </c>
      <c r="Q21">
        <v>7125</v>
      </c>
      <c r="R21">
        <v>77</v>
      </c>
      <c r="S21">
        <v>81</v>
      </c>
      <c r="T21">
        <v>171</v>
      </c>
      <c r="U21">
        <v>471</v>
      </c>
      <c r="V21">
        <v>660</v>
      </c>
      <c r="W21">
        <v>8585</v>
      </c>
      <c r="Y21">
        <v>103956</v>
      </c>
      <c r="Z21" s="21"/>
      <c r="AA21" s="35"/>
    </row>
    <row r="22" spans="1:27" x14ac:dyDescent="0.25">
      <c r="A22" t="s">
        <v>21</v>
      </c>
      <c r="B22">
        <v>19</v>
      </c>
      <c r="C22" s="21">
        <v>49728</v>
      </c>
      <c r="D22">
        <v>41726</v>
      </c>
      <c r="E22">
        <v>1753</v>
      </c>
      <c r="F22">
        <v>28</v>
      </c>
      <c r="G22">
        <v>6221</v>
      </c>
      <c r="H22">
        <f t="shared" si="0"/>
        <v>0.39134335405681908</v>
      </c>
      <c r="I22" s="38">
        <f t="shared" si="1"/>
        <v>0.41555316001905285</v>
      </c>
      <c r="J22" s="21">
        <v>69939</v>
      </c>
      <c r="K22">
        <v>35642</v>
      </c>
      <c r="L22">
        <v>24809</v>
      </c>
      <c r="M22">
        <v>89</v>
      </c>
      <c r="N22">
        <v>9399</v>
      </c>
      <c r="O22">
        <f t="shared" si="2"/>
        <v>0.55039741874557335</v>
      </c>
      <c r="P22" s="38">
        <f t="shared" si="3"/>
        <v>0.58444683998094715</v>
      </c>
      <c r="Q22">
        <v>5453</v>
      </c>
      <c r="R22">
        <v>120</v>
      </c>
      <c r="S22">
        <v>177</v>
      </c>
      <c r="T22">
        <v>350</v>
      </c>
      <c r="U22">
        <v>1064</v>
      </c>
      <c r="V22">
        <v>239</v>
      </c>
      <c r="W22">
        <v>7403</v>
      </c>
      <c r="Y22" s="1">
        <v>127070</v>
      </c>
      <c r="Z22" s="21"/>
      <c r="AA22" s="35"/>
    </row>
    <row r="23" spans="1:27" x14ac:dyDescent="0.25">
      <c r="A23" t="s">
        <v>22</v>
      </c>
      <c r="B23">
        <v>11</v>
      </c>
      <c r="C23" s="21">
        <v>32613</v>
      </c>
      <c r="D23">
        <v>26527</v>
      </c>
      <c r="E23">
        <v>1491</v>
      </c>
      <c r="F23">
        <v>20</v>
      </c>
      <c r="G23">
        <v>4575</v>
      </c>
      <c r="H23">
        <f t="shared" si="0"/>
        <v>0.36003841822878718</v>
      </c>
      <c r="I23" s="38">
        <f t="shared" si="1"/>
        <v>0.38435610658684044</v>
      </c>
      <c r="J23" s="21">
        <v>52238</v>
      </c>
      <c r="K23">
        <v>20504</v>
      </c>
      <c r="L23">
        <v>23411</v>
      </c>
      <c r="M23">
        <v>288</v>
      </c>
      <c r="N23">
        <v>8035</v>
      </c>
      <c r="O23">
        <f t="shared" si="2"/>
        <v>0.57669294120244641</v>
      </c>
      <c r="P23" s="38">
        <f t="shared" si="3"/>
        <v>0.6156438934131595</v>
      </c>
      <c r="Q23">
        <v>4047</v>
      </c>
      <c r="R23">
        <v>92</v>
      </c>
      <c r="S23">
        <v>209</v>
      </c>
      <c r="T23">
        <v>369</v>
      </c>
      <c r="U23">
        <v>558</v>
      </c>
      <c r="V23">
        <v>456</v>
      </c>
      <c r="W23">
        <v>5731</v>
      </c>
      <c r="Y23">
        <v>90582</v>
      </c>
      <c r="Z23" s="21"/>
      <c r="AA23" s="35"/>
    </row>
    <row r="24" spans="1:27" x14ac:dyDescent="0.25">
      <c r="A24" t="s">
        <v>23</v>
      </c>
      <c r="B24">
        <v>9</v>
      </c>
      <c r="C24" s="21">
        <v>1051</v>
      </c>
      <c r="D24">
        <v>689</v>
      </c>
      <c r="E24">
        <v>164</v>
      </c>
      <c r="F24">
        <v>0</v>
      </c>
      <c r="G24">
        <v>198</v>
      </c>
      <c r="H24">
        <f t="shared" si="0"/>
        <v>9.3897971946752437E-2</v>
      </c>
      <c r="I24" s="38">
        <f t="shared" si="1"/>
        <v>9.6087036021210465E-2</v>
      </c>
      <c r="J24" s="21">
        <v>9887</v>
      </c>
      <c r="K24">
        <v>895</v>
      </c>
      <c r="L24">
        <v>7456</v>
      </c>
      <c r="M24">
        <v>1</v>
      </c>
      <c r="N24">
        <v>1535</v>
      </c>
      <c r="O24">
        <f t="shared" si="2"/>
        <v>0.88331993210041992</v>
      </c>
      <c r="P24" s="38">
        <f t="shared" si="3"/>
        <v>0.90391296397878951</v>
      </c>
      <c r="Q24">
        <v>88</v>
      </c>
      <c r="R24">
        <v>0</v>
      </c>
      <c r="S24">
        <v>5</v>
      </c>
      <c r="T24">
        <v>108</v>
      </c>
      <c r="U24">
        <v>9</v>
      </c>
      <c r="V24">
        <v>45</v>
      </c>
      <c r="W24">
        <v>255</v>
      </c>
      <c r="Y24" s="1">
        <v>11193</v>
      </c>
      <c r="Z24" s="21"/>
      <c r="AA24" s="35"/>
    </row>
    <row r="25" spans="1:27" x14ac:dyDescent="0.25">
      <c r="A25" t="s">
        <v>24</v>
      </c>
      <c r="B25">
        <v>15</v>
      </c>
      <c r="C25" s="21">
        <v>39071</v>
      </c>
      <c r="D25">
        <v>32607</v>
      </c>
      <c r="E25">
        <v>2343</v>
      </c>
      <c r="F25">
        <v>16</v>
      </c>
      <c r="G25">
        <v>4105</v>
      </c>
      <c r="H25">
        <f t="shared" si="0"/>
        <v>0.342980792864918</v>
      </c>
      <c r="I25" s="38">
        <f t="shared" si="1"/>
        <v>0.35534273735141381</v>
      </c>
      <c r="J25" s="21">
        <v>70882</v>
      </c>
      <c r="K25">
        <v>22516</v>
      </c>
      <c r="L25">
        <v>39919</v>
      </c>
      <c r="M25">
        <v>80</v>
      </c>
      <c r="N25">
        <v>8367</v>
      </c>
      <c r="O25">
        <f t="shared" si="2"/>
        <v>0.62223041539379897</v>
      </c>
      <c r="P25" s="38">
        <f t="shared" si="3"/>
        <v>0.64465726264858625</v>
      </c>
      <c r="Q25">
        <v>3254</v>
      </c>
      <c r="R25">
        <v>32</v>
      </c>
      <c r="S25">
        <v>85</v>
      </c>
      <c r="T25">
        <v>249</v>
      </c>
      <c r="U25">
        <v>156</v>
      </c>
      <c r="V25">
        <v>187</v>
      </c>
      <c r="W25">
        <v>3963</v>
      </c>
      <c r="Y25" s="1">
        <v>113916</v>
      </c>
      <c r="Z25" s="21"/>
      <c r="AA25" s="35"/>
    </row>
    <row r="26" spans="1:27" x14ac:dyDescent="0.25">
      <c r="A26" t="s">
        <v>25</v>
      </c>
      <c r="B26">
        <v>4</v>
      </c>
      <c r="C26" s="21">
        <v>5971</v>
      </c>
      <c r="D26">
        <v>4926</v>
      </c>
      <c r="E26">
        <v>337</v>
      </c>
      <c r="F26">
        <v>1</v>
      </c>
      <c r="G26">
        <v>707</v>
      </c>
      <c r="H26">
        <f t="shared" si="0"/>
        <v>0.38669775273622176</v>
      </c>
      <c r="I26" s="38">
        <f t="shared" si="1"/>
        <v>0.41239035845016919</v>
      </c>
      <c r="J26" s="21">
        <v>8508</v>
      </c>
      <c r="K26">
        <v>3484</v>
      </c>
      <c r="L26">
        <v>3739</v>
      </c>
      <c r="M26">
        <v>12</v>
      </c>
      <c r="N26">
        <v>1273</v>
      </c>
      <c r="O26">
        <f t="shared" si="2"/>
        <v>0.55100058286380416</v>
      </c>
      <c r="P26" s="38">
        <f t="shared" si="3"/>
        <v>0.58760964154983075</v>
      </c>
      <c r="Q26">
        <v>650</v>
      </c>
      <c r="R26">
        <v>2</v>
      </c>
      <c r="S26">
        <v>35</v>
      </c>
      <c r="T26">
        <v>54</v>
      </c>
      <c r="U26">
        <v>136</v>
      </c>
      <c r="V26">
        <v>85</v>
      </c>
      <c r="W26">
        <v>962</v>
      </c>
      <c r="Y26">
        <v>15441</v>
      </c>
      <c r="Z26" s="21"/>
      <c r="AA26" s="35"/>
    </row>
    <row r="27" spans="1:27" x14ac:dyDescent="0.25">
      <c r="A27" t="s">
        <v>26</v>
      </c>
      <c r="B27">
        <v>7</v>
      </c>
      <c r="C27" s="21">
        <v>11405</v>
      </c>
      <c r="D27">
        <v>9167</v>
      </c>
      <c r="E27">
        <v>793</v>
      </c>
      <c r="F27">
        <v>3</v>
      </c>
      <c r="G27">
        <v>1442</v>
      </c>
      <c r="H27">
        <f t="shared" si="0"/>
        <v>0.33824663384542381</v>
      </c>
      <c r="I27" s="38">
        <f t="shared" si="1"/>
        <v>0.35247396235744971</v>
      </c>
      <c r="J27" s="21">
        <v>20952</v>
      </c>
      <c r="K27">
        <v>8507</v>
      </c>
      <c r="L27">
        <v>9563</v>
      </c>
      <c r="M27">
        <v>19</v>
      </c>
      <c r="N27">
        <v>2863</v>
      </c>
      <c r="O27">
        <f t="shared" si="2"/>
        <v>0.62138916898985708</v>
      </c>
      <c r="P27" s="38">
        <f t="shared" si="3"/>
        <v>0.64752603764255035</v>
      </c>
      <c r="Q27">
        <v>950</v>
      </c>
      <c r="R27">
        <v>15</v>
      </c>
      <c r="S27">
        <v>93</v>
      </c>
      <c r="T27">
        <v>118</v>
      </c>
      <c r="U27">
        <v>64</v>
      </c>
      <c r="V27">
        <v>121</v>
      </c>
      <c r="W27">
        <v>1361</v>
      </c>
      <c r="Y27">
        <v>33718</v>
      </c>
      <c r="Z27" s="21"/>
      <c r="AA27" s="35"/>
    </row>
    <row r="28" spans="1:27" x14ac:dyDescent="0.25">
      <c r="A28" t="s">
        <v>27</v>
      </c>
      <c r="B28">
        <v>3</v>
      </c>
      <c r="C28" s="21">
        <v>701</v>
      </c>
      <c r="D28">
        <v>576</v>
      </c>
      <c r="E28">
        <v>44</v>
      </c>
      <c r="F28">
        <v>7</v>
      </c>
      <c r="G28">
        <v>74</v>
      </c>
      <c r="H28">
        <f t="shared" si="0"/>
        <v>0.30557977332170883</v>
      </c>
      <c r="I28" s="38">
        <f t="shared" si="1"/>
        <v>0.31762573629361124</v>
      </c>
      <c r="J28" s="21">
        <v>1506</v>
      </c>
      <c r="K28">
        <v>692</v>
      </c>
      <c r="L28">
        <v>629</v>
      </c>
      <c r="M28">
        <v>1</v>
      </c>
      <c r="N28">
        <v>184</v>
      </c>
      <c r="O28">
        <f t="shared" si="2"/>
        <v>0.65649520488230162</v>
      </c>
      <c r="P28" s="38">
        <f t="shared" si="3"/>
        <v>0.68237426370638876</v>
      </c>
      <c r="Q28">
        <v>55</v>
      </c>
      <c r="R28">
        <v>2</v>
      </c>
      <c r="S28">
        <v>2</v>
      </c>
      <c r="T28">
        <v>9</v>
      </c>
      <c r="U28">
        <v>18</v>
      </c>
      <c r="V28">
        <v>1</v>
      </c>
      <c r="W28">
        <v>87</v>
      </c>
      <c r="Y28">
        <v>2294</v>
      </c>
      <c r="Z28" s="21"/>
      <c r="AA28" s="35"/>
    </row>
    <row r="29" spans="1:27" x14ac:dyDescent="0.25">
      <c r="A29" t="s">
        <v>28</v>
      </c>
      <c r="B29">
        <v>4</v>
      </c>
      <c r="C29" s="21">
        <v>6943</v>
      </c>
      <c r="D29">
        <v>5852</v>
      </c>
      <c r="E29">
        <v>280</v>
      </c>
      <c r="F29">
        <v>0</v>
      </c>
      <c r="G29">
        <v>811</v>
      </c>
      <c r="H29">
        <f t="shared" si="0"/>
        <v>0.57460895472978568</v>
      </c>
      <c r="I29" s="38">
        <f t="shared" si="1"/>
        <v>0.60019017980636236</v>
      </c>
      <c r="J29" s="21">
        <v>4625</v>
      </c>
      <c r="K29">
        <v>1722</v>
      </c>
      <c r="L29">
        <v>2224</v>
      </c>
      <c r="M29">
        <v>0</v>
      </c>
      <c r="N29">
        <v>679</v>
      </c>
      <c r="O29">
        <f t="shared" si="2"/>
        <v>0.38276917983944386</v>
      </c>
      <c r="P29" s="38">
        <f t="shared" si="3"/>
        <v>0.39980982019363764</v>
      </c>
      <c r="Q29">
        <v>408</v>
      </c>
      <c r="R29">
        <v>5</v>
      </c>
      <c r="S29">
        <v>6</v>
      </c>
      <c r="T29">
        <v>43</v>
      </c>
      <c r="U29">
        <v>29</v>
      </c>
      <c r="V29">
        <v>24</v>
      </c>
      <c r="W29">
        <v>515</v>
      </c>
      <c r="Y29">
        <v>12083</v>
      </c>
      <c r="Z29" s="21"/>
      <c r="AA29" s="35"/>
    </row>
    <row r="30" spans="1:27" x14ac:dyDescent="0.25">
      <c r="A30" t="s">
        <v>29</v>
      </c>
      <c r="B30">
        <v>16</v>
      </c>
      <c r="C30" s="21">
        <v>69828</v>
      </c>
      <c r="D30">
        <v>57340</v>
      </c>
      <c r="E30">
        <v>3510</v>
      </c>
      <c r="F30">
        <v>21</v>
      </c>
      <c r="G30">
        <v>8957</v>
      </c>
      <c r="H30">
        <f t="shared" si="0"/>
        <v>0.49287453679195342</v>
      </c>
      <c r="I30" s="38">
        <f t="shared" si="1"/>
        <v>0.54583401730647474</v>
      </c>
      <c r="J30" s="21">
        <v>58101</v>
      </c>
      <c r="K30">
        <v>22788</v>
      </c>
      <c r="L30">
        <v>26980</v>
      </c>
      <c r="M30">
        <v>67</v>
      </c>
      <c r="N30">
        <v>8266</v>
      </c>
      <c r="O30">
        <f t="shared" si="2"/>
        <v>0.41010058231868712</v>
      </c>
      <c r="P30" s="38">
        <f t="shared" si="3"/>
        <v>0.45416598269352532</v>
      </c>
      <c r="Q30">
        <v>11886</v>
      </c>
      <c r="R30">
        <v>37</v>
      </c>
      <c r="S30">
        <v>129</v>
      </c>
      <c r="T30">
        <v>236</v>
      </c>
      <c r="U30">
        <v>559</v>
      </c>
      <c r="V30">
        <v>899</v>
      </c>
      <c r="W30">
        <v>13746</v>
      </c>
      <c r="Y30">
        <v>141675</v>
      </c>
      <c r="Z30" s="21"/>
      <c r="AA30" s="35"/>
    </row>
    <row r="31" spans="1:27" x14ac:dyDescent="0.25">
      <c r="A31" t="s">
        <v>30</v>
      </c>
      <c r="B31">
        <v>3</v>
      </c>
      <c r="C31" s="21">
        <v>1270</v>
      </c>
      <c r="D31">
        <v>1017</v>
      </c>
      <c r="E31">
        <v>82</v>
      </c>
      <c r="F31">
        <v>0</v>
      </c>
      <c r="G31">
        <v>171</v>
      </c>
      <c r="H31">
        <f t="shared" si="0"/>
        <v>0.37752675386444706</v>
      </c>
      <c r="I31" s="38">
        <f t="shared" si="1"/>
        <v>0.39637952559300876</v>
      </c>
      <c r="J31" s="21">
        <v>1934</v>
      </c>
      <c r="K31">
        <v>614</v>
      </c>
      <c r="L31">
        <v>1044</v>
      </c>
      <c r="M31">
        <v>1</v>
      </c>
      <c r="N31">
        <v>275</v>
      </c>
      <c r="O31">
        <f t="shared" si="2"/>
        <v>0.57491082045184305</v>
      </c>
      <c r="P31" s="38">
        <f t="shared" si="3"/>
        <v>0.60362047440699129</v>
      </c>
      <c r="Q31">
        <v>126</v>
      </c>
      <c r="R31">
        <v>1</v>
      </c>
      <c r="S31">
        <v>3</v>
      </c>
      <c r="T31">
        <v>14</v>
      </c>
      <c r="U31">
        <v>8</v>
      </c>
      <c r="V31">
        <v>8</v>
      </c>
      <c r="W31">
        <v>160</v>
      </c>
      <c r="Y31" s="1">
        <v>3364</v>
      </c>
      <c r="Z31" s="21"/>
      <c r="AA31" s="35"/>
    </row>
    <row r="32" spans="1:27" x14ac:dyDescent="0.25">
      <c r="A32" t="s">
        <v>31</v>
      </c>
      <c r="B32">
        <v>47</v>
      </c>
      <c r="C32" s="21">
        <v>164453</v>
      </c>
      <c r="D32">
        <v>129981</v>
      </c>
      <c r="E32">
        <v>12965</v>
      </c>
      <c r="F32">
        <v>110</v>
      </c>
      <c r="G32">
        <v>21397</v>
      </c>
      <c r="H32">
        <f t="shared" si="0"/>
        <v>0.43894164811641551</v>
      </c>
      <c r="I32" s="38">
        <f t="shared" si="1"/>
        <v>0.48767562822862365</v>
      </c>
      <c r="J32" s="21">
        <v>172765</v>
      </c>
      <c r="K32">
        <v>58865</v>
      </c>
      <c r="L32">
        <v>87642</v>
      </c>
      <c r="M32">
        <v>597</v>
      </c>
      <c r="N32">
        <v>25661</v>
      </c>
      <c r="O32">
        <f t="shared" si="2"/>
        <v>0.46112721468646073</v>
      </c>
      <c r="P32" s="38">
        <f t="shared" si="3"/>
        <v>0.51232437177137635</v>
      </c>
      <c r="Q32">
        <v>30568</v>
      </c>
      <c r="R32">
        <v>261</v>
      </c>
      <c r="S32">
        <v>467</v>
      </c>
      <c r="T32">
        <v>634</v>
      </c>
      <c r="U32">
        <v>2956</v>
      </c>
      <c r="V32">
        <v>2554</v>
      </c>
      <c r="W32">
        <v>37440</v>
      </c>
      <c r="Y32">
        <v>374658</v>
      </c>
      <c r="Z32" s="21"/>
      <c r="AA32" s="35"/>
    </row>
    <row r="33" spans="1:27" x14ac:dyDescent="0.25">
      <c r="A33" t="s">
        <v>32</v>
      </c>
      <c r="B33">
        <v>13</v>
      </c>
      <c r="C33" s="21">
        <v>9963</v>
      </c>
      <c r="D33">
        <v>7830</v>
      </c>
      <c r="E33">
        <v>849</v>
      </c>
      <c r="F33">
        <v>1</v>
      </c>
      <c r="G33">
        <v>1283</v>
      </c>
      <c r="H33">
        <f t="shared" si="0"/>
        <v>0.25343406593406592</v>
      </c>
      <c r="I33" s="38">
        <f t="shared" si="1"/>
        <v>0.26138629446951411</v>
      </c>
      <c r="J33" s="21">
        <v>28153</v>
      </c>
      <c r="K33">
        <v>4306</v>
      </c>
      <c r="L33">
        <v>19537</v>
      </c>
      <c r="M33">
        <v>6</v>
      </c>
      <c r="N33">
        <v>4304</v>
      </c>
      <c r="O33">
        <f t="shared" si="2"/>
        <v>0.71614265364265361</v>
      </c>
      <c r="P33" s="38">
        <f t="shared" si="3"/>
        <v>0.73861370553048589</v>
      </c>
      <c r="Q33">
        <v>571</v>
      </c>
      <c r="R33">
        <v>8</v>
      </c>
      <c r="S33">
        <v>12</v>
      </c>
      <c r="T33">
        <v>487</v>
      </c>
      <c r="U33">
        <v>27</v>
      </c>
      <c r="V33">
        <v>91</v>
      </c>
      <c r="W33">
        <v>1196</v>
      </c>
      <c r="Y33">
        <v>39312</v>
      </c>
      <c r="Z33" s="21"/>
      <c r="AA33" s="35"/>
    </row>
    <row r="34" spans="1:27" x14ac:dyDescent="0.25">
      <c r="A34" t="s">
        <v>33</v>
      </c>
      <c r="B34">
        <v>4</v>
      </c>
      <c r="C34" s="21">
        <v>4878</v>
      </c>
      <c r="D34">
        <v>4051</v>
      </c>
      <c r="E34">
        <v>250</v>
      </c>
      <c r="F34">
        <v>2</v>
      </c>
      <c r="G34">
        <v>575</v>
      </c>
      <c r="H34">
        <f t="shared" si="0"/>
        <v>0.33588101631894235</v>
      </c>
      <c r="I34" s="38">
        <f t="shared" si="1"/>
        <v>0.35762463343108503</v>
      </c>
      <c r="J34" s="21">
        <v>8762</v>
      </c>
      <c r="K34">
        <v>4293</v>
      </c>
      <c r="L34">
        <v>3298</v>
      </c>
      <c r="M34">
        <v>9</v>
      </c>
      <c r="N34">
        <v>1162</v>
      </c>
      <c r="O34">
        <f t="shared" si="2"/>
        <v>0.60331887351098257</v>
      </c>
      <c r="P34" s="38">
        <f t="shared" si="3"/>
        <v>0.64237536656891492</v>
      </c>
      <c r="Q34">
        <v>499</v>
      </c>
      <c r="R34">
        <v>8</v>
      </c>
      <c r="S34">
        <v>61</v>
      </c>
      <c r="T34">
        <v>113</v>
      </c>
      <c r="U34">
        <v>82</v>
      </c>
      <c r="V34">
        <v>120</v>
      </c>
      <c r="W34">
        <v>883</v>
      </c>
      <c r="Y34">
        <v>14523</v>
      </c>
      <c r="Z34" s="21"/>
      <c r="AA34" s="35"/>
    </row>
    <row r="35" spans="1:27" x14ac:dyDescent="0.25">
      <c r="A35" t="s">
        <v>34</v>
      </c>
      <c r="B35">
        <v>26</v>
      </c>
      <c r="C35" s="21">
        <v>81512</v>
      </c>
      <c r="D35">
        <v>65536</v>
      </c>
      <c r="E35">
        <v>5096</v>
      </c>
      <c r="F35">
        <v>16</v>
      </c>
      <c r="G35">
        <v>10864</v>
      </c>
      <c r="H35">
        <f t="shared" si="0"/>
        <v>0.39215988145525227</v>
      </c>
      <c r="I35" s="38">
        <f t="shared" si="1"/>
        <v>0.42575017628163275</v>
      </c>
      <c r="J35" s="21">
        <v>109943</v>
      </c>
      <c r="K35">
        <v>45454</v>
      </c>
      <c r="L35">
        <v>49323</v>
      </c>
      <c r="M35">
        <v>144</v>
      </c>
      <c r="N35">
        <v>15022</v>
      </c>
      <c r="O35">
        <f t="shared" si="2"/>
        <v>0.528943392958519</v>
      </c>
      <c r="P35" s="38">
        <f t="shared" si="3"/>
        <v>0.57424982371836719</v>
      </c>
      <c r="Q35">
        <v>12275</v>
      </c>
      <c r="R35">
        <v>253</v>
      </c>
      <c r="S35">
        <v>661</v>
      </c>
      <c r="T35">
        <v>882</v>
      </c>
      <c r="U35">
        <v>1480</v>
      </c>
      <c r="V35">
        <v>848</v>
      </c>
      <c r="W35">
        <v>16399</v>
      </c>
      <c r="Y35">
        <v>207854</v>
      </c>
      <c r="Z35" s="21"/>
      <c r="AA35" s="35"/>
    </row>
    <row r="36" spans="1:27" x14ac:dyDescent="0.25">
      <c r="A36" t="s">
        <v>35</v>
      </c>
      <c r="B36">
        <v>11</v>
      </c>
      <c r="C36" s="21">
        <v>10692</v>
      </c>
      <c r="D36">
        <v>8405</v>
      </c>
      <c r="E36">
        <v>834</v>
      </c>
      <c r="F36">
        <v>9</v>
      </c>
      <c r="G36">
        <v>1444</v>
      </c>
      <c r="H36">
        <f t="shared" si="0"/>
        <v>0.3013189042948935</v>
      </c>
      <c r="I36" s="38">
        <f t="shared" si="1"/>
        <v>0.31878354203935599</v>
      </c>
      <c r="J36" s="21">
        <v>22848</v>
      </c>
      <c r="K36">
        <v>7488</v>
      </c>
      <c r="L36">
        <v>12053</v>
      </c>
      <c r="M36">
        <v>26</v>
      </c>
      <c r="N36">
        <v>3281</v>
      </c>
      <c r="O36">
        <f t="shared" si="2"/>
        <v>0.64389584037876224</v>
      </c>
      <c r="P36" s="38">
        <f t="shared" si="3"/>
        <v>0.68121645796064401</v>
      </c>
      <c r="Q36">
        <v>1409</v>
      </c>
      <c r="R36">
        <v>13</v>
      </c>
      <c r="S36">
        <v>56</v>
      </c>
      <c r="T36">
        <v>307</v>
      </c>
      <c r="U36">
        <v>49</v>
      </c>
      <c r="V36">
        <v>110</v>
      </c>
      <c r="W36">
        <v>1944</v>
      </c>
      <c r="Y36">
        <v>35484</v>
      </c>
      <c r="Z36" s="21"/>
      <c r="AA36" s="35"/>
    </row>
    <row r="37" spans="1:27" x14ac:dyDescent="0.25">
      <c r="A37" t="s">
        <v>36</v>
      </c>
      <c r="B37">
        <v>5</v>
      </c>
      <c r="C37" s="21">
        <v>8551</v>
      </c>
      <c r="D37">
        <v>6889</v>
      </c>
      <c r="E37">
        <v>427</v>
      </c>
      <c r="F37">
        <v>4</v>
      </c>
      <c r="G37">
        <v>1231</v>
      </c>
      <c r="H37">
        <f t="shared" si="0"/>
        <v>0.33567559079846115</v>
      </c>
      <c r="I37" s="38">
        <f t="shared" si="1"/>
        <v>0.3565293529019346</v>
      </c>
      <c r="J37" s="21">
        <v>15433</v>
      </c>
      <c r="K37">
        <v>7641</v>
      </c>
      <c r="L37">
        <v>5568</v>
      </c>
      <c r="M37">
        <v>33</v>
      </c>
      <c r="N37">
        <v>2191</v>
      </c>
      <c r="O37">
        <f t="shared" si="2"/>
        <v>0.60583339875951947</v>
      </c>
      <c r="P37" s="38">
        <f t="shared" si="3"/>
        <v>0.64347064709806534</v>
      </c>
      <c r="Q37">
        <v>994</v>
      </c>
      <c r="R37">
        <v>58</v>
      </c>
      <c r="S37">
        <v>39</v>
      </c>
      <c r="T37">
        <v>139</v>
      </c>
      <c r="U37">
        <v>137</v>
      </c>
      <c r="V37">
        <v>123</v>
      </c>
      <c r="W37">
        <v>1490</v>
      </c>
      <c r="Y37">
        <v>25474</v>
      </c>
      <c r="Z37" s="21"/>
      <c r="AA37" s="35"/>
    </row>
    <row r="38" spans="1:27" x14ac:dyDescent="0.25">
      <c r="A38" t="s">
        <v>37</v>
      </c>
      <c r="B38">
        <v>36</v>
      </c>
      <c r="C38" s="21">
        <v>93057</v>
      </c>
      <c r="D38">
        <v>76264</v>
      </c>
      <c r="E38">
        <v>3699</v>
      </c>
      <c r="F38">
        <v>63</v>
      </c>
      <c r="G38">
        <v>13031</v>
      </c>
      <c r="H38">
        <f t="shared" si="0"/>
        <v>0.38622638925205133</v>
      </c>
      <c r="I38" s="38">
        <f t="shared" si="1"/>
        <v>0.42739239064538054</v>
      </c>
      <c r="J38" s="21">
        <v>124675</v>
      </c>
      <c r="K38">
        <v>61001</v>
      </c>
      <c r="L38">
        <v>43756</v>
      </c>
      <c r="M38">
        <v>208</v>
      </c>
      <c r="N38">
        <v>19710</v>
      </c>
      <c r="O38">
        <f t="shared" si="2"/>
        <v>0.51745462544461462</v>
      </c>
      <c r="P38" s="38">
        <f t="shared" si="3"/>
        <v>0.57260760935461941</v>
      </c>
      <c r="Q38">
        <v>17607</v>
      </c>
      <c r="R38">
        <v>165</v>
      </c>
      <c r="S38">
        <v>426</v>
      </c>
      <c r="T38">
        <v>1251</v>
      </c>
      <c r="U38">
        <v>1446</v>
      </c>
      <c r="V38">
        <v>2312</v>
      </c>
      <c r="W38">
        <v>23207</v>
      </c>
      <c r="Y38">
        <v>240939</v>
      </c>
      <c r="Z38" s="21"/>
      <c r="AA38" s="35"/>
    </row>
    <row r="39" spans="1:27" x14ac:dyDescent="0.25">
      <c r="A39" t="s">
        <v>38</v>
      </c>
      <c r="B39">
        <v>4</v>
      </c>
      <c r="C39" s="21">
        <v>8856</v>
      </c>
      <c r="D39">
        <v>7395</v>
      </c>
      <c r="E39">
        <v>394</v>
      </c>
      <c r="F39">
        <v>1</v>
      </c>
      <c r="G39">
        <v>1066</v>
      </c>
      <c r="H39">
        <f t="shared" si="0"/>
        <v>0.52623447620179453</v>
      </c>
      <c r="I39" s="38">
        <f t="shared" si="1"/>
        <v>0.55691108036724946</v>
      </c>
      <c r="J39" s="21">
        <v>7046</v>
      </c>
      <c r="K39">
        <v>2429</v>
      </c>
      <c r="L39">
        <v>3581</v>
      </c>
      <c r="M39">
        <v>2</v>
      </c>
      <c r="N39">
        <v>1034</v>
      </c>
      <c r="O39">
        <f t="shared" si="2"/>
        <v>0.4186820369600095</v>
      </c>
      <c r="P39" s="38">
        <f t="shared" si="3"/>
        <v>0.4430889196327506</v>
      </c>
      <c r="Q39">
        <v>729</v>
      </c>
      <c r="R39">
        <v>12</v>
      </c>
      <c r="S39">
        <v>24</v>
      </c>
      <c r="T39">
        <v>27</v>
      </c>
      <c r="U39">
        <v>67</v>
      </c>
      <c r="V39">
        <v>68</v>
      </c>
      <c r="W39">
        <v>927</v>
      </c>
      <c r="Y39">
        <v>16829</v>
      </c>
      <c r="Z39" s="21"/>
      <c r="AA39" s="35"/>
    </row>
    <row r="40" spans="1:27" x14ac:dyDescent="0.25">
      <c r="A40" t="s">
        <v>39</v>
      </c>
      <c r="B40">
        <v>8</v>
      </c>
      <c r="C40" s="21">
        <v>1601</v>
      </c>
      <c r="D40">
        <v>830</v>
      </c>
      <c r="E40">
        <v>392</v>
      </c>
      <c r="F40">
        <v>0</v>
      </c>
      <c r="G40">
        <v>379</v>
      </c>
      <c r="H40">
        <f t="shared" si="0"/>
        <v>9.0739061437315804E-2</v>
      </c>
      <c r="I40" s="38">
        <f t="shared" si="1"/>
        <v>9.2768571097462046E-2</v>
      </c>
      <c r="J40" s="21">
        <v>15657</v>
      </c>
      <c r="K40">
        <v>877</v>
      </c>
      <c r="L40">
        <v>12269</v>
      </c>
      <c r="M40">
        <v>1</v>
      </c>
      <c r="N40">
        <v>2510</v>
      </c>
      <c r="O40">
        <f t="shared" si="2"/>
        <v>0.88738381319428705</v>
      </c>
      <c r="P40" s="38">
        <f t="shared" si="3"/>
        <v>0.90723142890253794</v>
      </c>
      <c r="Q40">
        <v>162</v>
      </c>
      <c r="R40">
        <v>4</v>
      </c>
      <c r="S40">
        <v>10</v>
      </c>
      <c r="T40">
        <v>137</v>
      </c>
      <c r="U40">
        <v>16</v>
      </c>
      <c r="V40">
        <v>57</v>
      </c>
      <c r="W40">
        <v>386</v>
      </c>
      <c r="Y40">
        <v>17644</v>
      </c>
      <c r="Z40" s="21"/>
      <c r="AA40" s="35"/>
    </row>
    <row r="41" spans="1:27" x14ac:dyDescent="0.25">
      <c r="A41" t="s">
        <v>40</v>
      </c>
      <c r="B41">
        <v>4</v>
      </c>
      <c r="C41" s="21">
        <v>5910</v>
      </c>
      <c r="D41">
        <v>4896</v>
      </c>
      <c r="E41">
        <v>361</v>
      </c>
      <c r="F41">
        <v>3</v>
      </c>
      <c r="G41">
        <v>650</v>
      </c>
      <c r="H41">
        <f t="shared" si="0"/>
        <v>0.37843375808413909</v>
      </c>
      <c r="I41" s="38">
        <f t="shared" si="1"/>
        <v>0.39292600226048802</v>
      </c>
      <c r="J41" s="21">
        <v>9131</v>
      </c>
      <c r="K41">
        <v>4460</v>
      </c>
      <c r="L41">
        <v>3559</v>
      </c>
      <c r="M41">
        <v>7</v>
      </c>
      <c r="N41">
        <v>1105</v>
      </c>
      <c r="O41">
        <f t="shared" si="2"/>
        <v>0.5846833578792342</v>
      </c>
      <c r="P41" s="38">
        <f t="shared" si="3"/>
        <v>0.60707399773951198</v>
      </c>
      <c r="Q41">
        <v>314</v>
      </c>
      <c r="R41">
        <v>5</v>
      </c>
      <c r="S41">
        <v>51</v>
      </c>
      <c r="T41">
        <v>97</v>
      </c>
      <c r="U41">
        <v>41</v>
      </c>
      <c r="V41">
        <v>68</v>
      </c>
      <c r="W41">
        <v>576</v>
      </c>
      <c r="Y41">
        <v>15617</v>
      </c>
      <c r="Z41" s="21"/>
      <c r="AA41" s="35"/>
    </row>
    <row r="42" spans="1:27" x14ac:dyDescent="0.25">
      <c r="A42" t="s">
        <v>41</v>
      </c>
      <c r="B42">
        <v>11</v>
      </c>
      <c r="C42" s="21">
        <v>11352</v>
      </c>
      <c r="D42">
        <v>8878</v>
      </c>
      <c r="E42">
        <v>905</v>
      </c>
      <c r="F42">
        <v>2</v>
      </c>
      <c r="G42">
        <v>1567</v>
      </c>
      <c r="H42">
        <f t="shared" si="0"/>
        <v>0.28994687372292605</v>
      </c>
      <c r="I42" s="38">
        <f t="shared" si="1"/>
        <v>0.29883907652618003</v>
      </c>
      <c r="J42" s="21">
        <v>26635</v>
      </c>
      <c r="K42">
        <v>5493</v>
      </c>
      <c r="L42">
        <v>16494</v>
      </c>
      <c r="M42">
        <v>10</v>
      </c>
      <c r="N42">
        <v>4638</v>
      </c>
      <c r="O42">
        <f t="shared" si="2"/>
        <v>0.68029730281977929</v>
      </c>
      <c r="P42" s="38">
        <f t="shared" si="3"/>
        <v>0.70116092347381997</v>
      </c>
      <c r="Q42">
        <v>682</v>
      </c>
      <c r="R42">
        <v>10</v>
      </c>
      <c r="S42">
        <v>14</v>
      </c>
      <c r="T42">
        <v>331</v>
      </c>
      <c r="U42">
        <v>42</v>
      </c>
      <c r="V42">
        <v>86</v>
      </c>
      <c r="W42">
        <v>1165</v>
      </c>
      <c r="Y42">
        <v>39152</v>
      </c>
      <c r="Z42" s="21"/>
      <c r="AA42" s="35"/>
    </row>
    <row r="43" spans="1:27" x14ac:dyDescent="0.25">
      <c r="A43" t="s">
        <v>42</v>
      </c>
      <c r="B43">
        <v>23</v>
      </c>
      <c r="C43" s="21">
        <v>15317</v>
      </c>
      <c r="D43">
        <v>11268</v>
      </c>
      <c r="E43">
        <v>1762</v>
      </c>
      <c r="F43">
        <v>2</v>
      </c>
      <c r="G43">
        <v>2285</v>
      </c>
      <c r="H43">
        <f t="shared" si="0"/>
        <v>0.16579710772428127</v>
      </c>
      <c r="I43" s="38">
        <f t="shared" si="1"/>
        <v>0.17051476154428463</v>
      </c>
      <c r="J43" s="21">
        <v>74511</v>
      </c>
      <c r="K43">
        <v>18399</v>
      </c>
      <c r="L43">
        <v>45493</v>
      </c>
      <c r="M43">
        <v>30</v>
      </c>
      <c r="N43">
        <v>10589</v>
      </c>
      <c r="O43">
        <f t="shared" si="2"/>
        <v>0.80653576376861791</v>
      </c>
      <c r="P43" s="38">
        <f t="shared" si="3"/>
        <v>0.82948523845571531</v>
      </c>
      <c r="Q43">
        <v>1458</v>
      </c>
      <c r="R43">
        <v>20</v>
      </c>
      <c r="S43">
        <v>63</v>
      </c>
      <c r="T43">
        <v>652</v>
      </c>
      <c r="U43">
        <v>115</v>
      </c>
      <c r="V43">
        <v>248</v>
      </c>
      <c r="W43">
        <v>2556</v>
      </c>
      <c r="Y43">
        <v>92384</v>
      </c>
      <c r="Z43" s="21"/>
      <c r="AA43" s="35"/>
    </row>
    <row r="44" spans="1:27" x14ac:dyDescent="0.25">
      <c r="A44" t="s">
        <v>43</v>
      </c>
      <c r="B44">
        <v>4</v>
      </c>
      <c r="C44" s="21">
        <v>4744</v>
      </c>
      <c r="D44">
        <v>3788</v>
      </c>
      <c r="E44">
        <v>303</v>
      </c>
      <c r="F44">
        <v>10</v>
      </c>
      <c r="G44">
        <v>643</v>
      </c>
      <c r="H44">
        <f t="shared" si="0"/>
        <v>0.34491784208230331</v>
      </c>
      <c r="I44" s="38">
        <f t="shared" si="1"/>
        <v>0.3644184974650484</v>
      </c>
      <c r="J44" s="21">
        <v>8274</v>
      </c>
      <c r="K44">
        <v>3143</v>
      </c>
      <c r="L44">
        <v>3991</v>
      </c>
      <c r="M44">
        <v>10</v>
      </c>
      <c r="N44">
        <v>1130</v>
      </c>
      <c r="O44">
        <f t="shared" si="2"/>
        <v>0.60157045223207795</v>
      </c>
      <c r="P44" s="38">
        <f t="shared" si="3"/>
        <v>0.6355815025349516</v>
      </c>
      <c r="Q44">
        <v>558</v>
      </c>
      <c r="R44">
        <v>3</v>
      </c>
      <c r="S44">
        <v>15</v>
      </c>
      <c r="T44">
        <v>35</v>
      </c>
      <c r="U44">
        <v>78</v>
      </c>
      <c r="V44">
        <v>47</v>
      </c>
      <c r="W44">
        <v>736</v>
      </c>
      <c r="Y44">
        <v>13754</v>
      </c>
      <c r="Z44" s="21"/>
      <c r="AA44" s="35"/>
    </row>
    <row r="45" spans="1:27" x14ac:dyDescent="0.25">
      <c r="A45" t="s">
        <v>44</v>
      </c>
      <c r="B45">
        <v>3</v>
      </c>
      <c r="C45" s="21">
        <v>4945</v>
      </c>
      <c r="D45">
        <v>4115</v>
      </c>
      <c r="E45">
        <v>138</v>
      </c>
      <c r="F45">
        <v>1</v>
      </c>
      <c r="G45">
        <v>691</v>
      </c>
      <c r="H45">
        <f t="shared" si="0"/>
        <v>0.57593757279291868</v>
      </c>
      <c r="I45" s="38">
        <f t="shared" si="1"/>
        <v>0.59968469560999271</v>
      </c>
      <c r="J45" s="21">
        <v>3301</v>
      </c>
      <c r="K45">
        <v>1277</v>
      </c>
      <c r="L45">
        <v>1520</v>
      </c>
      <c r="M45">
        <v>1</v>
      </c>
      <c r="N45">
        <v>503</v>
      </c>
      <c r="O45">
        <f t="shared" si="2"/>
        <v>0.38446307943163288</v>
      </c>
      <c r="P45" s="38">
        <f t="shared" si="3"/>
        <v>0.40031530439000729</v>
      </c>
      <c r="Q45">
        <v>271</v>
      </c>
      <c r="R45">
        <v>1</v>
      </c>
      <c r="S45">
        <v>8</v>
      </c>
      <c r="T45">
        <v>21</v>
      </c>
      <c r="U45">
        <v>6</v>
      </c>
      <c r="V45">
        <v>33</v>
      </c>
      <c r="W45">
        <v>340</v>
      </c>
      <c r="Y45">
        <v>8586</v>
      </c>
      <c r="Z45" s="21"/>
      <c r="AA45" s="35"/>
    </row>
    <row r="46" spans="1:27" x14ac:dyDescent="0.25">
      <c r="A46" t="s">
        <v>45</v>
      </c>
      <c r="B46">
        <v>11</v>
      </c>
      <c r="C46" s="21">
        <v>13440</v>
      </c>
      <c r="D46">
        <v>10548</v>
      </c>
      <c r="E46">
        <v>1104</v>
      </c>
      <c r="F46">
        <v>12</v>
      </c>
      <c r="G46">
        <v>1776</v>
      </c>
      <c r="H46">
        <f t="shared" si="0"/>
        <v>0.27294882209585702</v>
      </c>
      <c r="I46" s="38">
        <f t="shared" si="1"/>
        <v>0.28216917553694021</v>
      </c>
      <c r="J46" s="21">
        <v>34191</v>
      </c>
      <c r="K46">
        <v>7446</v>
      </c>
      <c r="L46">
        <v>21144</v>
      </c>
      <c r="M46">
        <v>13</v>
      </c>
      <c r="N46">
        <v>5588</v>
      </c>
      <c r="O46">
        <f t="shared" si="2"/>
        <v>0.69437449228269699</v>
      </c>
      <c r="P46" s="38">
        <f t="shared" si="3"/>
        <v>0.71783082446305979</v>
      </c>
      <c r="Q46">
        <v>942</v>
      </c>
      <c r="R46">
        <v>13</v>
      </c>
      <c r="S46">
        <v>28</v>
      </c>
      <c r="T46">
        <v>400</v>
      </c>
      <c r="U46">
        <v>84</v>
      </c>
      <c r="V46">
        <v>142</v>
      </c>
      <c r="W46">
        <v>1609</v>
      </c>
      <c r="Y46">
        <v>49240</v>
      </c>
      <c r="Z46" s="21"/>
      <c r="AA46" s="35"/>
    </row>
    <row r="47" spans="1:27" x14ac:dyDescent="0.25">
      <c r="A47" t="s">
        <v>46</v>
      </c>
      <c r="B47">
        <v>8</v>
      </c>
      <c r="C47" s="21">
        <v>16717</v>
      </c>
      <c r="D47">
        <v>13723</v>
      </c>
      <c r="E47">
        <v>807</v>
      </c>
      <c r="F47">
        <v>5</v>
      </c>
      <c r="G47">
        <v>2182</v>
      </c>
      <c r="H47">
        <f t="shared" si="0"/>
        <v>0.33556817953710583</v>
      </c>
      <c r="I47" s="38">
        <f t="shared" si="1"/>
        <v>0.35537084670819075</v>
      </c>
      <c r="J47" s="21">
        <v>30324</v>
      </c>
      <c r="K47">
        <v>14959</v>
      </c>
      <c r="L47">
        <v>10727</v>
      </c>
      <c r="M47">
        <v>45</v>
      </c>
      <c r="N47">
        <v>4593</v>
      </c>
      <c r="O47">
        <f t="shared" si="2"/>
        <v>0.60870787080715416</v>
      </c>
      <c r="P47" s="38">
        <f t="shared" si="3"/>
        <v>0.64462915329180925</v>
      </c>
      <c r="Q47">
        <v>1624</v>
      </c>
      <c r="R47">
        <v>57</v>
      </c>
      <c r="S47">
        <v>93</v>
      </c>
      <c r="T47">
        <v>175</v>
      </c>
      <c r="U47">
        <v>300</v>
      </c>
      <c r="V47">
        <v>527</v>
      </c>
      <c r="W47">
        <v>2776</v>
      </c>
      <c r="Y47">
        <v>49817</v>
      </c>
      <c r="Z47" s="21"/>
      <c r="AA47" s="35"/>
    </row>
    <row r="48" spans="1:27" x14ac:dyDescent="0.25">
      <c r="A48" t="s">
        <v>47</v>
      </c>
      <c r="B48">
        <v>8</v>
      </c>
      <c r="C48" s="21">
        <v>14365</v>
      </c>
      <c r="D48">
        <v>11672</v>
      </c>
      <c r="E48">
        <v>1036</v>
      </c>
      <c r="F48">
        <v>3</v>
      </c>
      <c r="G48">
        <v>1654</v>
      </c>
      <c r="H48">
        <f t="shared" si="0"/>
        <v>0.37123659387517766</v>
      </c>
      <c r="I48" s="38">
        <f t="shared" si="1"/>
        <v>0.38288288288288286</v>
      </c>
      <c r="J48" s="21">
        <v>23153</v>
      </c>
      <c r="K48">
        <v>6878</v>
      </c>
      <c r="L48">
        <v>13322</v>
      </c>
      <c r="M48">
        <v>24</v>
      </c>
      <c r="N48">
        <v>2929</v>
      </c>
      <c r="O48">
        <f t="shared" si="2"/>
        <v>0.59834603953999221</v>
      </c>
      <c r="P48" s="38">
        <f t="shared" si="3"/>
        <v>0.61711711711711714</v>
      </c>
      <c r="Q48">
        <v>768</v>
      </c>
      <c r="R48">
        <v>5</v>
      </c>
      <c r="S48">
        <v>30</v>
      </c>
      <c r="T48">
        <v>223</v>
      </c>
      <c r="U48">
        <v>63</v>
      </c>
      <c r="V48">
        <v>88</v>
      </c>
      <c r="W48">
        <v>1177</v>
      </c>
      <c r="Y48">
        <v>38695</v>
      </c>
      <c r="Z48" s="21"/>
      <c r="AA48" s="35"/>
    </row>
    <row r="49" spans="1:131" x14ac:dyDescent="0.25">
      <c r="A49" t="s">
        <v>48</v>
      </c>
      <c r="B49">
        <v>12</v>
      </c>
      <c r="C49" s="21">
        <v>21375</v>
      </c>
      <c r="D49">
        <v>17691</v>
      </c>
      <c r="E49">
        <v>961</v>
      </c>
      <c r="F49">
        <v>20</v>
      </c>
      <c r="G49">
        <v>2703</v>
      </c>
      <c r="H49">
        <f t="shared" si="0"/>
        <v>0.30329473863442874</v>
      </c>
      <c r="I49" s="38">
        <f t="shared" si="1"/>
        <v>0.32668999984716257</v>
      </c>
      <c r="J49" s="21">
        <v>44054</v>
      </c>
      <c r="K49">
        <v>19347</v>
      </c>
      <c r="L49">
        <v>18392</v>
      </c>
      <c r="M49">
        <v>161</v>
      </c>
      <c r="N49">
        <v>6154</v>
      </c>
      <c r="O49">
        <f t="shared" si="2"/>
        <v>0.62509222997899994</v>
      </c>
      <c r="P49" s="38">
        <f t="shared" si="3"/>
        <v>0.67331000015283737</v>
      </c>
      <c r="Q49">
        <v>4289</v>
      </c>
      <c r="R49">
        <v>33</v>
      </c>
      <c r="S49">
        <v>64</v>
      </c>
      <c r="T49">
        <v>198</v>
      </c>
      <c r="U49">
        <v>312</v>
      </c>
      <c r="V49">
        <v>151</v>
      </c>
      <c r="W49">
        <v>5047</v>
      </c>
      <c r="Y49">
        <v>70476</v>
      </c>
      <c r="Z49" s="21"/>
      <c r="AA49" s="35"/>
    </row>
    <row r="50" spans="1:131" x14ac:dyDescent="0.25">
      <c r="A50" t="s">
        <v>49</v>
      </c>
      <c r="B50">
        <v>3</v>
      </c>
      <c r="C50" s="21">
        <v>2201</v>
      </c>
      <c r="D50">
        <v>1765</v>
      </c>
      <c r="E50">
        <v>175</v>
      </c>
      <c r="F50">
        <v>0</v>
      </c>
      <c r="G50">
        <v>261</v>
      </c>
      <c r="H50">
        <f t="shared" si="0"/>
        <v>0.40452122771549348</v>
      </c>
      <c r="I50" s="38">
        <f t="shared" si="1"/>
        <v>0.43038717246773561</v>
      </c>
      <c r="J50" s="21">
        <v>2913</v>
      </c>
      <c r="K50">
        <v>1229</v>
      </c>
      <c r="L50">
        <v>1244</v>
      </c>
      <c r="M50">
        <v>6</v>
      </c>
      <c r="N50">
        <v>434</v>
      </c>
      <c r="O50">
        <f t="shared" si="2"/>
        <v>0.53537952582245907</v>
      </c>
      <c r="P50" s="38">
        <f t="shared" si="3"/>
        <v>0.56961282753226439</v>
      </c>
      <c r="Q50">
        <v>248</v>
      </c>
      <c r="R50">
        <v>5</v>
      </c>
      <c r="S50">
        <v>8</v>
      </c>
      <c r="T50">
        <v>27</v>
      </c>
      <c r="U50">
        <v>24</v>
      </c>
      <c r="V50">
        <v>15</v>
      </c>
      <c r="W50">
        <v>327</v>
      </c>
      <c r="Y50">
        <v>5441</v>
      </c>
      <c r="Z50" s="21"/>
      <c r="AA50" s="35"/>
    </row>
    <row r="51" spans="1:131" x14ac:dyDescent="0.25">
      <c r="A51" t="s">
        <v>50</v>
      </c>
      <c r="C51" s="21">
        <v>17661</v>
      </c>
      <c r="D51">
        <v>11401</v>
      </c>
      <c r="E51">
        <v>1735</v>
      </c>
      <c r="F51">
        <v>17</v>
      </c>
      <c r="G51">
        <v>4508</v>
      </c>
      <c r="H51">
        <f t="shared" si="0"/>
        <v>0.33993532740501214</v>
      </c>
      <c r="I51" s="38">
        <f t="shared" si="1"/>
        <v>0.36482131790952282</v>
      </c>
      <c r="J51" s="21">
        <v>30749</v>
      </c>
      <c r="K51">
        <v>9340</v>
      </c>
      <c r="L51">
        <v>13348</v>
      </c>
      <c r="M51">
        <v>45</v>
      </c>
      <c r="N51">
        <v>8016</v>
      </c>
      <c r="O51">
        <f t="shared" si="2"/>
        <v>0.5918504831196828</v>
      </c>
      <c r="P51" s="38">
        <f t="shared" si="3"/>
        <v>0.63517868209047712</v>
      </c>
      <c r="Q51">
        <v>2396</v>
      </c>
      <c r="R51">
        <v>37</v>
      </c>
      <c r="S51">
        <v>155</v>
      </c>
      <c r="T51">
        <v>490</v>
      </c>
      <c r="U51">
        <v>287</v>
      </c>
      <c r="V51">
        <v>179</v>
      </c>
      <c r="W51">
        <v>3544</v>
      </c>
      <c r="Y51">
        <v>51954</v>
      </c>
      <c r="Z51" s="21"/>
      <c r="AA51" s="35"/>
    </row>
    <row r="52" spans="1:131" x14ac:dyDescent="0.25">
      <c r="A52" t="s">
        <v>124</v>
      </c>
      <c r="B52">
        <v>531</v>
      </c>
      <c r="C52" s="21">
        <v>1150398</v>
      </c>
      <c r="D52">
        <v>926929</v>
      </c>
      <c r="E52">
        <v>70793</v>
      </c>
      <c r="F52">
        <v>600</v>
      </c>
      <c r="G52">
        <v>152076</v>
      </c>
      <c r="H52">
        <f t="shared" si="0"/>
        <v>0.3753953748363924</v>
      </c>
      <c r="I52" s="38">
        <f t="shared" si="1"/>
        <v>0.40136878717264435</v>
      </c>
      <c r="J52" s="21">
        <v>1715789</v>
      </c>
      <c r="K52">
        <v>638250</v>
      </c>
      <c r="L52">
        <v>822692</v>
      </c>
      <c r="M52">
        <v>2751</v>
      </c>
      <c r="N52">
        <v>252096</v>
      </c>
      <c r="O52">
        <f t="shared" si="2"/>
        <v>0.55989253701341524</v>
      </c>
      <c r="P52" s="38">
        <f t="shared" si="3"/>
        <v>0.59863121282735565</v>
      </c>
      <c r="Q52">
        <v>148079</v>
      </c>
      <c r="R52">
        <v>1906</v>
      </c>
      <c r="S52">
        <v>4390</v>
      </c>
      <c r="T52">
        <v>13990</v>
      </c>
      <c r="U52">
        <v>15743</v>
      </c>
      <c r="V52">
        <v>14202</v>
      </c>
      <c r="W52">
        <v>198310</v>
      </c>
      <c r="Y52">
        <v>3064497</v>
      </c>
      <c r="Z52" s="21"/>
      <c r="AA52" s="35"/>
    </row>
    <row r="53" spans="1:131" x14ac:dyDescent="0.25">
      <c r="AA53" s="35"/>
    </row>
    <row r="55" spans="1:131" ht="17.25" customHeight="1" x14ac:dyDescent="0.25">
      <c r="A55" t="s">
        <v>228</v>
      </c>
      <c r="B55">
        <v>0</v>
      </c>
      <c r="C55" s="21">
        <v>3937</v>
      </c>
      <c r="D55">
        <v>2310</v>
      </c>
      <c r="E55">
        <v>185</v>
      </c>
      <c r="F55">
        <v>2</v>
      </c>
      <c r="G55">
        <v>1440</v>
      </c>
      <c r="J55" s="21">
        <v>5061</v>
      </c>
      <c r="K55">
        <v>1299</v>
      </c>
      <c r="L55">
        <v>1952</v>
      </c>
      <c r="M55">
        <v>5</v>
      </c>
      <c r="N55">
        <v>1805</v>
      </c>
      <c r="Q55">
        <v>514</v>
      </c>
      <c r="R55">
        <v>4</v>
      </c>
      <c r="S55">
        <v>5</v>
      </c>
      <c r="T55">
        <v>41</v>
      </c>
      <c r="U55">
        <v>83</v>
      </c>
      <c r="V55">
        <v>50</v>
      </c>
      <c r="W55">
        <v>697</v>
      </c>
      <c r="Y55" s="1">
        <v>9695</v>
      </c>
      <c r="AG55" s="21"/>
      <c r="AH55" s="21"/>
      <c r="AI55" s="21"/>
      <c r="AJ55" s="21"/>
      <c r="AK55" s="21"/>
      <c r="DL55" s="26"/>
      <c r="DO55" s="26"/>
      <c r="DR55" s="26"/>
      <c r="DU55" s="26"/>
      <c r="DX55" s="26"/>
      <c r="EA55" s="26"/>
    </row>
    <row r="64" spans="1:131" x14ac:dyDescent="0.25">
      <c r="Z64" s="21"/>
    </row>
  </sheetData>
  <mergeCells count="2">
    <mergeCell ref="D1:G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Literary Digest data 1936</vt:lpstr>
      <vt:lpstr>Literary Digest data 1932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bchance</dc:creator>
  <cp:lastModifiedBy>Beth L. Chance</cp:lastModifiedBy>
  <dcterms:created xsi:type="dcterms:W3CDTF">2023-06-28T16:16:15Z</dcterms:created>
  <dcterms:modified xsi:type="dcterms:W3CDTF">2024-04-24T22:35:55Z</dcterms:modified>
</cp:coreProperties>
</file>