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d\Downloads\Telegram Desktop\"/>
    </mc:Choice>
  </mc:AlternateContent>
  <xr:revisionPtr revIDLastSave="0" documentId="13_ncr:1_{D8C18A46-34D6-40E2-83DD-F300081FA94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Поиск решения" sheetId="1" r:id="rId1"/>
    <sheet name="__OpenSolverCache__" sheetId="2" state="hidden" r:id="rId2"/>
    <sheet name="__OpenSolver__" sheetId="3" state="hidden" r:id="rId3"/>
    <sheet name="Линия тренда" sheetId="4" r:id="rId4"/>
    <sheet name="__Solver__" sheetId="5" state="hidden" r:id="rId5"/>
    <sheet name="__Solver___conflict878062747" sheetId="6" state="hidden" r:id="rId6"/>
    <sheet name="__Solver___conflict821271339" sheetId="7" state="hidden" r:id="rId7"/>
    <sheet name="__Solver___conflict1717750667" sheetId="8" state="hidden" r:id="rId8"/>
  </sheets>
  <externalReferences>
    <externalReference r:id="rId9"/>
    <externalReference r:id="rId10"/>
    <externalReference r:id="rId11"/>
  </externalReferences>
  <definedNames>
    <definedName name="solver_adj" localSheetId="0" hidden="1">'Поиск решения'!$B$22:$E$22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'Поиск решения'!$F$27</definedName>
    <definedName name="solver_lhs2" localSheetId="0" hidden="1">'Поиск решения'!$F$28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'Поиск решения'!$F$23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'Поиск решения'!$H$27</definedName>
    <definedName name="solver_rhs2" localSheetId="0" hidden="1">'Поиск решения'!$H$28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D23" i="1"/>
  <c r="E23" i="1"/>
  <c r="B23" i="1"/>
  <c r="H28" i="1"/>
  <c r="H27" i="1"/>
  <c r="C28" i="1"/>
  <c r="D28" i="1"/>
  <c r="E28" i="1"/>
  <c r="B28" i="1"/>
  <c r="C27" i="1"/>
  <c r="D27" i="1"/>
  <c r="E27" i="1"/>
  <c r="B27" i="1"/>
  <c r="A8" i="5"/>
  <c r="A7" i="5"/>
  <c r="A3" i="5"/>
  <c r="A2" i="5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B1" i="3"/>
  <c r="A1" i="3"/>
  <c r="F28" i="1"/>
  <c r="F27" i="1"/>
  <c r="F23" i="1"/>
  <c r="A9" i="5"/>
</calcChain>
</file>

<file path=xl/sharedStrings.xml><?xml version="1.0" encoding="utf-8"?>
<sst xmlns="http://schemas.openxmlformats.org/spreadsheetml/2006/main" count="54" uniqueCount="51">
  <si>
    <t>Переменные</t>
  </si>
  <si>
    <t>Х1</t>
  </si>
  <si>
    <t>Х2</t>
  </si>
  <si>
    <t>Х3</t>
  </si>
  <si>
    <t>Х4</t>
  </si>
  <si>
    <t>значение</t>
  </si>
  <si>
    <t>ЦФ</t>
  </si>
  <si>
    <t>коэф ЦФ</t>
  </si>
  <si>
    <t>Ограничения</t>
  </si>
  <si>
    <t>Вид ресурсов</t>
  </si>
  <si>
    <t>левая часть</t>
  </si>
  <si>
    <t>знак</t>
  </si>
  <si>
    <t>правая часть</t>
  </si>
  <si>
    <t>труд</t>
  </si>
  <si>
    <t>&lt;=</t>
  </si>
  <si>
    <t>оборудование</t>
  </si>
  <si>
    <t>Шаг 1. Строим задачу</t>
  </si>
  <si>
    <t>Ресурсы</t>
  </si>
  <si>
    <t>Труд</t>
  </si>
  <si>
    <t>Оборудование</t>
  </si>
  <si>
    <t>Цена (ед.)</t>
  </si>
  <si>
    <t>Найти план выпуска для максимальной прибыли</t>
  </si>
  <si>
    <t>Шаг 2. Математическая постановка (задачу условной оптимизации )</t>
  </si>
  <si>
    <t>Целевая функция (ЦФ)</t>
  </si>
  <si>
    <t>x1, x2, x3, x4 &gt;= 0</t>
  </si>
  <si>
    <t>Шаг 3 Построение с помощью таблиц</t>
  </si>
  <si>
    <t>Xi</t>
  </si>
  <si>
    <t>Yi</t>
  </si>
  <si>
    <t>Линейная. Используйте этот тип, если для описания данных подходит прямая линия.</t>
  </si>
  <si>
    <t>Уравнение линии тренда: y = mx + b.</t>
  </si>
  <si>
    <t>Экспоненциальная. Подойдет для отображения данных, изменяющихся пропорционально текущему значению.</t>
  </si>
  <si>
    <t>Уравнение линии тренда: y = A*e^(Bx).</t>
  </si>
  <si>
    <t>Полиноминальная. Подойдет для изменяющихся данных.</t>
  </si>
  <si>
    <t>Уравнение линии тренда: ax^n + bx^(n – 1) + … + zx^0.</t>
  </si>
  <si>
    <t>Логарифмическая. Подойдет для данных, которые сначала быстро увеличиваются или уменьшаются, а затем сглаживаются.</t>
  </si>
  <si>
    <t>Уравнение линии тренда: y = A*ln(x) + B.</t>
  </si>
  <si>
    <t>Степенной ряд. Подойдет для данных, изменяющихся пропорционально текущему значению с одинаковой скоростью.</t>
  </si>
  <si>
    <t>Уравнение линии тренда: y = A*x^b.</t>
  </si>
  <si>
    <t>2022131643958609776</t>
  </si>
  <si>
    <t>xb4c0fDn20QHgYC</t>
  </si>
  <si>
    <t>NDI=</t>
  </si>
  <si>
    <t>SEwEUwBWdF8eAX14S2hvSEwEUwBVaF4eAWF4S2lvSEwEVAVKd14eAX14</t>
  </si>
  <si>
    <t>S1M=</t>
  </si>
  <si>
    <t>A</t>
  </si>
  <si>
    <t>B</t>
  </si>
  <si>
    <t>C</t>
  </si>
  <si>
    <t>D</t>
  </si>
  <si>
    <t>Общее кол-во ресурсов</t>
  </si>
  <si>
    <t>f(X) = f(x1,x2,x3,x4) = 5*x1 + 8*x2 + 7*x3 +9*x4 -&gt; max</t>
  </si>
  <si>
    <t>0,6*x1 + 0,8*x2 + 0,6*x3 +0,4*x4 &lt;= 840</t>
  </si>
  <si>
    <t>0,1*x1 + 0,2*x2 + 0,4*x3 +0,1*x4 &lt;=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</si>
</sst>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5" xfId="0" applyFont="1" applyBorder="1" applyAlignment="1"/>
    <xf numFmtId="0" fontId="1" fillId="0" borderId="5" xfId="0" applyFont="1" applyBorder="1"/>
    <xf numFmtId="0" fontId="1" fillId="0" borderId="0" xfId="0" applyFont="1"/>
    <xf numFmtId="0" fontId="1" fillId="0" borderId="0" xfId="0" quotePrefix="1" applyFont="1" applyAlignment="1"/>
    <xf numFmtId="0" fontId="1" fillId="0" borderId="0" xfId="0" applyNumberFormat="1" applyFont="1" applyAlignment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Yi </a:t>
            </a:r>
            <a:r>
              <a:rPr lang="ru-RU" b="0">
                <a:solidFill>
                  <a:srgbClr val="757575"/>
                </a:solidFill>
                <a:latin typeface="+mn-lt"/>
              </a:rPr>
              <a:t>относительно параметра "</a:t>
            </a:r>
            <a:r>
              <a:rPr lang="en-US" b="0">
                <a:solidFill>
                  <a:srgbClr val="757575"/>
                </a:solidFill>
                <a:latin typeface="+mn-lt"/>
              </a:rPr>
              <a:t>Xi"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9263489010438587E-2"/>
          <c:y val="0.12039532794249776"/>
          <c:w val="0.70830224466216529"/>
          <c:h val="0.72790033321306535"/>
        </c:manualLayout>
      </c:layout>
      <c:lineChart>
        <c:grouping val="standard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1.1943793285381312E-2"/>
                  <c:y val="0.12713090109019393"/>
                </c:manualLayout>
              </c:layout>
              <c:numFmt formatCode="General" sourceLinked="0"/>
            </c:trendlineLbl>
          </c:trendline>
          <c:cat>
            <c:numRef>
              <c:f>'Линия тренда'!$A$2:$A$26</c:f>
              <c:numCache>
                <c:formatCode>General</c:formatCode>
                <c:ptCount val="25"/>
                <c:pt idx="0">
                  <c:v>29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17</c:v>
                </c:pt>
                <c:pt idx="11">
                  <c:v>16</c:v>
                </c:pt>
                <c:pt idx="12">
                  <c:v>15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10</c:v>
                </c:pt>
                <c:pt idx="17">
                  <c:v>9</c:v>
                </c:pt>
                <c:pt idx="18">
                  <c:v>8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</c:numCache>
            </c:numRef>
          </c:cat>
          <c:val>
            <c:numRef>
              <c:f>'Линия тренда'!$B$2:$B$26</c:f>
              <c:numCache>
                <c:formatCode>General</c:formatCode>
                <c:ptCount val="25"/>
                <c:pt idx="0">
                  <c:v>22.073</c:v>
                </c:pt>
                <c:pt idx="1">
                  <c:v>21.928999999999998</c:v>
                </c:pt>
                <c:pt idx="2">
                  <c:v>21.792999999999999</c:v>
                </c:pt>
                <c:pt idx="3">
                  <c:v>20.715</c:v>
                </c:pt>
                <c:pt idx="4">
                  <c:v>20.375</c:v>
                </c:pt>
                <c:pt idx="5">
                  <c:v>20.024999999999999</c:v>
                </c:pt>
                <c:pt idx="6">
                  <c:v>20.004999999999999</c:v>
                </c:pt>
                <c:pt idx="7">
                  <c:v>20.053999999999998</c:v>
                </c:pt>
                <c:pt idx="8">
                  <c:v>20.984000000000002</c:v>
                </c:pt>
                <c:pt idx="9">
                  <c:v>21.277000000000001</c:v>
                </c:pt>
                <c:pt idx="10">
                  <c:v>21.238</c:v>
                </c:pt>
                <c:pt idx="11">
                  <c:v>20.765999999999998</c:v>
                </c:pt>
                <c:pt idx="12">
                  <c:v>20.959</c:v>
                </c:pt>
                <c:pt idx="13">
                  <c:v>20.960999999999999</c:v>
                </c:pt>
                <c:pt idx="14">
                  <c:v>20.67</c:v>
                </c:pt>
                <c:pt idx="15">
                  <c:v>20.875</c:v>
                </c:pt>
                <c:pt idx="16">
                  <c:v>20.81</c:v>
                </c:pt>
                <c:pt idx="17">
                  <c:v>21.306000000000001</c:v>
                </c:pt>
                <c:pt idx="18">
                  <c:v>21.677</c:v>
                </c:pt>
                <c:pt idx="19">
                  <c:v>21.89</c:v>
                </c:pt>
                <c:pt idx="20">
                  <c:v>21.808</c:v>
                </c:pt>
                <c:pt idx="21">
                  <c:v>21.597999999999999</c:v>
                </c:pt>
                <c:pt idx="22">
                  <c:v>21.715</c:v>
                </c:pt>
                <c:pt idx="23">
                  <c:v>21.71</c:v>
                </c:pt>
                <c:pt idx="24">
                  <c:v>21.571999999999999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16F-45D0-9D88-512FFCD54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986735"/>
        <c:axId val="1544782456"/>
      </c:lineChart>
      <c:catAx>
        <c:axId val="1269986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544782456"/>
        <c:crosses val="autoZero"/>
        <c:auto val="1"/>
        <c:lblAlgn val="ctr"/>
        <c:lblOffset val="100"/>
        <c:noMultiLvlLbl val="1"/>
      </c:catAx>
      <c:valAx>
        <c:axId val="1544782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26998673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Yi </a:t>
            </a:r>
            <a:r>
              <a:rPr lang="ru-RU" b="0">
                <a:solidFill>
                  <a:srgbClr val="757575"/>
                </a:solidFill>
                <a:latin typeface="+mn-lt"/>
              </a:rPr>
              <a:t>относительно параметра "</a:t>
            </a:r>
            <a:r>
              <a:rPr lang="en-US" b="0">
                <a:solidFill>
                  <a:srgbClr val="757575"/>
                </a:solidFill>
                <a:latin typeface="+mn-lt"/>
              </a:rPr>
              <a:t>Xi"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exp"/>
            <c:dispRSqr val="1"/>
            <c:dispEq val="1"/>
            <c:trendlineLbl>
              <c:layout>
                <c:manualLayout>
                  <c:x val="0.20089887490178376"/>
                  <c:y val="3.3761062886007207E-2"/>
                </c:manualLayout>
              </c:layout>
              <c:numFmt formatCode="General" sourceLinked="0"/>
            </c:trendlineLbl>
          </c:trendline>
          <c:cat>
            <c:numRef>
              <c:f>'Линия тренда'!$A$2:$A$26</c:f>
              <c:numCache>
                <c:formatCode>General</c:formatCode>
                <c:ptCount val="25"/>
                <c:pt idx="0">
                  <c:v>29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17</c:v>
                </c:pt>
                <c:pt idx="11">
                  <c:v>16</c:v>
                </c:pt>
                <c:pt idx="12">
                  <c:v>15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10</c:v>
                </c:pt>
                <c:pt idx="17">
                  <c:v>9</c:v>
                </c:pt>
                <c:pt idx="18">
                  <c:v>8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</c:numCache>
            </c:numRef>
          </c:cat>
          <c:val>
            <c:numRef>
              <c:f>'Линия тренда'!$B$2:$B$26</c:f>
              <c:numCache>
                <c:formatCode>General</c:formatCode>
                <c:ptCount val="25"/>
                <c:pt idx="0">
                  <c:v>22.073</c:v>
                </c:pt>
                <c:pt idx="1">
                  <c:v>21.928999999999998</c:v>
                </c:pt>
                <c:pt idx="2">
                  <c:v>21.792999999999999</c:v>
                </c:pt>
                <c:pt idx="3">
                  <c:v>20.715</c:v>
                </c:pt>
                <c:pt idx="4">
                  <c:v>20.375</c:v>
                </c:pt>
                <c:pt idx="5">
                  <c:v>20.024999999999999</c:v>
                </c:pt>
                <c:pt idx="6">
                  <c:v>20.004999999999999</c:v>
                </c:pt>
                <c:pt idx="7">
                  <c:v>20.053999999999998</c:v>
                </c:pt>
                <c:pt idx="8">
                  <c:v>20.984000000000002</c:v>
                </c:pt>
                <c:pt idx="9">
                  <c:v>21.277000000000001</c:v>
                </c:pt>
                <c:pt idx="10">
                  <c:v>21.238</c:v>
                </c:pt>
                <c:pt idx="11">
                  <c:v>20.765999999999998</c:v>
                </c:pt>
                <c:pt idx="12">
                  <c:v>20.959</c:v>
                </c:pt>
                <c:pt idx="13">
                  <c:v>20.960999999999999</c:v>
                </c:pt>
                <c:pt idx="14">
                  <c:v>20.67</c:v>
                </c:pt>
                <c:pt idx="15">
                  <c:v>20.875</c:v>
                </c:pt>
                <c:pt idx="16">
                  <c:v>20.81</c:v>
                </c:pt>
                <c:pt idx="17">
                  <c:v>21.306000000000001</c:v>
                </c:pt>
                <c:pt idx="18">
                  <c:v>21.677</c:v>
                </c:pt>
                <c:pt idx="19">
                  <c:v>21.89</c:v>
                </c:pt>
                <c:pt idx="20">
                  <c:v>21.808</c:v>
                </c:pt>
                <c:pt idx="21">
                  <c:v>21.597999999999999</c:v>
                </c:pt>
                <c:pt idx="22">
                  <c:v>21.715</c:v>
                </c:pt>
                <c:pt idx="23">
                  <c:v>21.71</c:v>
                </c:pt>
                <c:pt idx="24">
                  <c:v>21.571999999999999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A5-4F0A-BC52-7537EED1C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81208"/>
        <c:axId val="289488588"/>
      </c:lineChart>
      <c:catAx>
        <c:axId val="46981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89488588"/>
        <c:crosses val="autoZero"/>
        <c:auto val="1"/>
        <c:lblAlgn val="ctr"/>
        <c:lblOffset val="100"/>
        <c:noMultiLvlLbl val="1"/>
      </c:catAx>
      <c:valAx>
        <c:axId val="2894885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698120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0"/>
    <c:plotArea>
      <c:layout/>
      <c:lineChart>
        <c:grouping val="standard"/>
        <c:varyColors val="0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log"/>
            <c:dispRSqr val="1"/>
            <c:dispEq val="1"/>
            <c:trendlineLbl>
              <c:layout>
                <c:manualLayout>
                  <c:x val="3.5521222725947071E-2"/>
                  <c:y val="0.16618375533247023"/>
                </c:manualLayout>
              </c:layout>
              <c:numFmt formatCode="General" sourceLinked="0"/>
            </c:trendlineLbl>
          </c:trendline>
          <c:cat>
            <c:numRef>
              <c:f>'Линия тренда'!$A$2:$A$26</c:f>
              <c:numCache>
                <c:formatCode>General</c:formatCode>
                <c:ptCount val="25"/>
                <c:pt idx="0">
                  <c:v>29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17</c:v>
                </c:pt>
                <c:pt idx="11">
                  <c:v>16</c:v>
                </c:pt>
                <c:pt idx="12">
                  <c:v>15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10</c:v>
                </c:pt>
                <c:pt idx="17">
                  <c:v>9</c:v>
                </c:pt>
                <c:pt idx="18">
                  <c:v>8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</c:numCache>
            </c:numRef>
          </c:cat>
          <c:val>
            <c:numRef>
              <c:f>'Линия тренда'!$B$2:$B$26</c:f>
              <c:numCache>
                <c:formatCode>General</c:formatCode>
                <c:ptCount val="25"/>
                <c:pt idx="0">
                  <c:v>22.073</c:v>
                </c:pt>
                <c:pt idx="1">
                  <c:v>21.928999999999998</c:v>
                </c:pt>
                <c:pt idx="2">
                  <c:v>21.792999999999999</c:v>
                </c:pt>
                <c:pt idx="3">
                  <c:v>20.715</c:v>
                </c:pt>
                <c:pt idx="4">
                  <c:v>20.375</c:v>
                </c:pt>
                <c:pt idx="5">
                  <c:v>20.024999999999999</c:v>
                </c:pt>
                <c:pt idx="6">
                  <c:v>20.004999999999999</c:v>
                </c:pt>
                <c:pt idx="7">
                  <c:v>20.053999999999998</c:v>
                </c:pt>
                <c:pt idx="8">
                  <c:v>20.984000000000002</c:v>
                </c:pt>
                <c:pt idx="9">
                  <c:v>21.277000000000001</c:v>
                </c:pt>
                <c:pt idx="10">
                  <c:v>21.238</c:v>
                </c:pt>
                <c:pt idx="11">
                  <c:v>20.765999999999998</c:v>
                </c:pt>
                <c:pt idx="12">
                  <c:v>20.959</c:v>
                </c:pt>
                <c:pt idx="13">
                  <c:v>20.960999999999999</c:v>
                </c:pt>
                <c:pt idx="14">
                  <c:v>20.67</c:v>
                </c:pt>
                <c:pt idx="15">
                  <c:v>20.875</c:v>
                </c:pt>
                <c:pt idx="16">
                  <c:v>20.81</c:v>
                </c:pt>
                <c:pt idx="17">
                  <c:v>21.306000000000001</c:v>
                </c:pt>
                <c:pt idx="18">
                  <c:v>21.677</c:v>
                </c:pt>
                <c:pt idx="19">
                  <c:v>21.89</c:v>
                </c:pt>
                <c:pt idx="20">
                  <c:v>21.808</c:v>
                </c:pt>
                <c:pt idx="21">
                  <c:v>21.597999999999999</c:v>
                </c:pt>
                <c:pt idx="22">
                  <c:v>21.715</c:v>
                </c:pt>
                <c:pt idx="23">
                  <c:v>21.71</c:v>
                </c:pt>
                <c:pt idx="24">
                  <c:v>21.571999999999999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4C-4561-9220-DCEF1A094D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95866145"/>
        <c:axId val="1147196628"/>
      </c:lineChart>
      <c:catAx>
        <c:axId val="1795866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47196628"/>
        <c:crosses val="autoZero"/>
        <c:auto val="1"/>
        <c:lblAlgn val="ctr"/>
        <c:lblOffset val="100"/>
        <c:noMultiLvlLbl val="1"/>
      </c:catAx>
      <c:valAx>
        <c:axId val="11471966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795866145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Yi </a:t>
            </a:r>
            <a:r>
              <a:rPr lang="ru-RU" b="0">
                <a:solidFill>
                  <a:srgbClr val="757575"/>
                </a:solidFill>
                <a:latin typeface="+mn-lt"/>
              </a:rPr>
              <a:t>относительно параметра "</a:t>
            </a:r>
            <a:r>
              <a:rPr lang="en-US" b="0">
                <a:solidFill>
                  <a:srgbClr val="757575"/>
                </a:solidFill>
                <a:latin typeface="+mn-lt"/>
              </a:rPr>
              <a:t>Xi"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27613434307972651"/>
                  <c:y val="3.0548068283917342E-2"/>
                </c:manualLayout>
              </c:layout>
              <c:numFmt formatCode="General" sourceLinked="0"/>
            </c:trendlineLbl>
          </c:trendline>
          <c:cat>
            <c:numRef>
              <c:f>'Линия тренда'!$A$2:$A$26</c:f>
              <c:numCache>
                <c:formatCode>General</c:formatCode>
                <c:ptCount val="25"/>
                <c:pt idx="0">
                  <c:v>29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17</c:v>
                </c:pt>
                <c:pt idx="11">
                  <c:v>16</c:v>
                </c:pt>
                <c:pt idx="12">
                  <c:v>15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10</c:v>
                </c:pt>
                <c:pt idx="17">
                  <c:v>9</c:v>
                </c:pt>
                <c:pt idx="18">
                  <c:v>8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</c:numCache>
            </c:numRef>
          </c:cat>
          <c:val>
            <c:numRef>
              <c:f>'Линия тренда'!$B$2:$B$26</c:f>
              <c:numCache>
                <c:formatCode>General</c:formatCode>
                <c:ptCount val="25"/>
                <c:pt idx="0">
                  <c:v>22.073</c:v>
                </c:pt>
                <c:pt idx="1">
                  <c:v>21.928999999999998</c:v>
                </c:pt>
                <c:pt idx="2">
                  <c:v>21.792999999999999</c:v>
                </c:pt>
                <c:pt idx="3">
                  <c:v>20.715</c:v>
                </c:pt>
                <c:pt idx="4">
                  <c:v>20.375</c:v>
                </c:pt>
                <c:pt idx="5">
                  <c:v>20.024999999999999</c:v>
                </c:pt>
                <c:pt idx="6">
                  <c:v>20.004999999999999</c:v>
                </c:pt>
                <c:pt idx="7">
                  <c:v>20.053999999999998</c:v>
                </c:pt>
                <c:pt idx="8">
                  <c:v>20.984000000000002</c:v>
                </c:pt>
                <c:pt idx="9">
                  <c:v>21.277000000000001</c:v>
                </c:pt>
                <c:pt idx="10">
                  <c:v>21.238</c:v>
                </c:pt>
                <c:pt idx="11">
                  <c:v>20.765999999999998</c:v>
                </c:pt>
                <c:pt idx="12">
                  <c:v>20.959</c:v>
                </c:pt>
                <c:pt idx="13">
                  <c:v>20.960999999999999</c:v>
                </c:pt>
                <c:pt idx="14">
                  <c:v>20.67</c:v>
                </c:pt>
                <c:pt idx="15">
                  <c:v>20.875</c:v>
                </c:pt>
                <c:pt idx="16">
                  <c:v>20.81</c:v>
                </c:pt>
                <c:pt idx="17">
                  <c:v>21.306000000000001</c:v>
                </c:pt>
                <c:pt idx="18">
                  <c:v>21.677</c:v>
                </c:pt>
                <c:pt idx="19">
                  <c:v>21.89</c:v>
                </c:pt>
                <c:pt idx="20">
                  <c:v>21.808</c:v>
                </c:pt>
                <c:pt idx="21">
                  <c:v>21.597999999999999</c:v>
                </c:pt>
                <c:pt idx="22">
                  <c:v>21.715</c:v>
                </c:pt>
                <c:pt idx="23">
                  <c:v>21.71</c:v>
                </c:pt>
                <c:pt idx="24">
                  <c:v>21.571999999999999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FC-4B39-BD5D-B0FBD3C15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64913"/>
        <c:axId val="185077507"/>
      </c:lineChart>
      <c:catAx>
        <c:axId val="555364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5077507"/>
        <c:crosses val="autoZero"/>
        <c:auto val="1"/>
        <c:lblAlgn val="ctr"/>
        <c:lblOffset val="100"/>
        <c:noMultiLvlLbl val="1"/>
      </c:catAx>
      <c:valAx>
        <c:axId val="1850775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5536491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Yi </a:t>
            </a:r>
            <a:r>
              <a:rPr lang="ru-RU" b="0">
                <a:solidFill>
                  <a:srgbClr val="757575"/>
                </a:solidFill>
                <a:latin typeface="+mn-lt"/>
              </a:rPr>
              <a:t>относительно параметра "</a:t>
            </a:r>
            <a:r>
              <a:rPr lang="en-US" b="0">
                <a:solidFill>
                  <a:srgbClr val="757575"/>
                </a:solidFill>
                <a:latin typeface="+mn-lt"/>
              </a:rPr>
              <a:t>Xi"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poly"/>
            <c:order val="4"/>
            <c:dispRSqr val="1"/>
            <c:dispEq val="1"/>
            <c:trendlineLbl>
              <c:layout>
                <c:manualLayout>
                  <c:x val="0.29475005433238044"/>
                  <c:y val="-0.12357776032712892"/>
                </c:manualLayout>
              </c:layout>
              <c:numFmt formatCode="General" sourceLinked="0"/>
            </c:trendlineLbl>
          </c:trendline>
          <c:cat>
            <c:numRef>
              <c:f>'Линия тренда'!$A$2:$A$26</c:f>
              <c:numCache>
                <c:formatCode>General</c:formatCode>
                <c:ptCount val="25"/>
                <c:pt idx="0">
                  <c:v>29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17</c:v>
                </c:pt>
                <c:pt idx="11">
                  <c:v>16</c:v>
                </c:pt>
                <c:pt idx="12">
                  <c:v>15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10</c:v>
                </c:pt>
                <c:pt idx="17">
                  <c:v>9</c:v>
                </c:pt>
                <c:pt idx="18">
                  <c:v>8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</c:numCache>
            </c:numRef>
          </c:cat>
          <c:val>
            <c:numRef>
              <c:f>'Линия тренда'!$B$2:$B$26</c:f>
              <c:numCache>
                <c:formatCode>General</c:formatCode>
                <c:ptCount val="25"/>
                <c:pt idx="0">
                  <c:v>22.073</c:v>
                </c:pt>
                <c:pt idx="1">
                  <c:v>21.928999999999998</c:v>
                </c:pt>
                <c:pt idx="2">
                  <c:v>21.792999999999999</c:v>
                </c:pt>
                <c:pt idx="3">
                  <c:v>20.715</c:v>
                </c:pt>
                <c:pt idx="4">
                  <c:v>20.375</c:v>
                </c:pt>
                <c:pt idx="5">
                  <c:v>20.024999999999999</c:v>
                </c:pt>
                <c:pt idx="6">
                  <c:v>20.004999999999999</c:v>
                </c:pt>
                <c:pt idx="7">
                  <c:v>20.053999999999998</c:v>
                </c:pt>
                <c:pt idx="8">
                  <c:v>20.984000000000002</c:v>
                </c:pt>
                <c:pt idx="9">
                  <c:v>21.277000000000001</c:v>
                </c:pt>
                <c:pt idx="10">
                  <c:v>21.238</c:v>
                </c:pt>
                <c:pt idx="11">
                  <c:v>20.765999999999998</c:v>
                </c:pt>
                <c:pt idx="12">
                  <c:v>20.959</c:v>
                </c:pt>
                <c:pt idx="13">
                  <c:v>20.960999999999999</c:v>
                </c:pt>
                <c:pt idx="14">
                  <c:v>20.67</c:v>
                </c:pt>
                <c:pt idx="15">
                  <c:v>20.875</c:v>
                </c:pt>
                <c:pt idx="16">
                  <c:v>20.81</c:v>
                </c:pt>
                <c:pt idx="17">
                  <c:v>21.306000000000001</c:v>
                </c:pt>
                <c:pt idx="18">
                  <c:v>21.677</c:v>
                </c:pt>
                <c:pt idx="19">
                  <c:v>21.89</c:v>
                </c:pt>
                <c:pt idx="20">
                  <c:v>21.808</c:v>
                </c:pt>
                <c:pt idx="21">
                  <c:v>21.597999999999999</c:v>
                </c:pt>
                <c:pt idx="22">
                  <c:v>21.715</c:v>
                </c:pt>
                <c:pt idx="23">
                  <c:v>21.71</c:v>
                </c:pt>
                <c:pt idx="24">
                  <c:v>21.571999999999999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F5-48A7-9EED-16B774B77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64913"/>
        <c:axId val="185077507"/>
      </c:lineChart>
      <c:catAx>
        <c:axId val="555364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5077507"/>
        <c:crosses val="autoZero"/>
        <c:auto val="1"/>
        <c:lblAlgn val="ctr"/>
        <c:lblOffset val="100"/>
        <c:noMultiLvlLbl val="1"/>
      </c:catAx>
      <c:valAx>
        <c:axId val="1850775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5536491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Yi </a:t>
            </a:r>
            <a:r>
              <a:rPr lang="ru-RU" b="0">
                <a:solidFill>
                  <a:srgbClr val="757575"/>
                </a:solidFill>
                <a:latin typeface="+mn-lt"/>
              </a:rPr>
              <a:t>относительно параметра "</a:t>
            </a:r>
            <a:r>
              <a:rPr lang="en-US" b="0">
                <a:solidFill>
                  <a:srgbClr val="757575"/>
                </a:solidFill>
                <a:latin typeface="+mn-lt"/>
              </a:rPr>
              <a:t>Xi"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rendline>
            <c:trendlineType val="poly"/>
            <c:order val="6"/>
            <c:dispRSqr val="1"/>
            <c:dispEq val="1"/>
            <c:trendlineLbl>
              <c:layout>
                <c:manualLayout>
                  <c:x val="0.29581998428540379"/>
                  <c:y val="0.38319502515015813"/>
                </c:manualLayout>
              </c:layout>
              <c:numFmt formatCode="General" sourceLinked="0"/>
            </c:trendlineLbl>
          </c:trendline>
          <c:cat>
            <c:numRef>
              <c:f>'Линия тренда'!$A$2:$A$26</c:f>
              <c:numCache>
                <c:formatCode>General</c:formatCode>
                <c:ptCount val="25"/>
                <c:pt idx="0">
                  <c:v>29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17</c:v>
                </c:pt>
                <c:pt idx="11">
                  <c:v>16</c:v>
                </c:pt>
                <c:pt idx="12">
                  <c:v>15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10</c:v>
                </c:pt>
                <c:pt idx="17">
                  <c:v>9</c:v>
                </c:pt>
                <c:pt idx="18">
                  <c:v>8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</c:numCache>
            </c:numRef>
          </c:cat>
          <c:val>
            <c:numRef>
              <c:f>'Линия тренда'!$B$2:$B$26</c:f>
              <c:numCache>
                <c:formatCode>General</c:formatCode>
                <c:ptCount val="25"/>
                <c:pt idx="0">
                  <c:v>22.073</c:v>
                </c:pt>
                <c:pt idx="1">
                  <c:v>21.928999999999998</c:v>
                </c:pt>
                <c:pt idx="2">
                  <c:v>21.792999999999999</c:v>
                </c:pt>
                <c:pt idx="3">
                  <c:v>20.715</c:v>
                </c:pt>
                <c:pt idx="4">
                  <c:v>20.375</c:v>
                </c:pt>
                <c:pt idx="5">
                  <c:v>20.024999999999999</c:v>
                </c:pt>
                <c:pt idx="6">
                  <c:v>20.004999999999999</c:v>
                </c:pt>
                <c:pt idx="7">
                  <c:v>20.053999999999998</c:v>
                </c:pt>
                <c:pt idx="8">
                  <c:v>20.984000000000002</c:v>
                </c:pt>
                <c:pt idx="9">
                  <c:v>21.277000000000001</c:v>
                </c:pt>
                <c:pt idx="10">
                  <c:v>21.238</c:v>
                </c:pt>
                <c:pt idx="11">
                  <c:v>20.765999999999998</c:v>
                </c:pt>
                <c:pt idx="12">
                  <c:v>20.959</c:v>
                </c:pt>
                <c:pt idx="13">
                  <c:v>20.960999999999999</c:v>
                </c:pt>
                <c:pt idx="14">
                  <c:v>20.67</c:v>
                </c:pt>
                <c:pt idx="15">
                  <c:v>20.875</c:v>
                </c:pt>
                <c:pt idx="16">
                  <c:v>20.81</c:v>
                </c:pt>
                <c:pt idx="17">
                  <c:v>21.306000000000001</c:v>
                </c:pt>
                <c:pt idx="18">
                  <c:v>21.677</c:v>
                </c:pt>
                <c:pt idx="19">
                  <c:v>21.89</c:v>
                </c:pt>
                <c:pt idx="20">
                  <c:v>21.808</c:v>
                </c:pt>
                <c:pt idx="21">
                  <c:v>21.597999999999999</c:v>
                </c:pt>
                <c:pt idx="22">
                  <c:v>21.715</c:v>
                </c:pt>
                <c:pt idx="23">
                  <c:v>21.71</c:v>
                </c:pt>
                <c:pt idx="24">
                  <c:v>21.571999999999999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3A-43D1-957A-2132132E6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64913"/>
        <c:axId val="185077507"/>
      </c:lineChart>
      <c:catAx>
        <c:axId val="555364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5077507"/>
        <c:crosses val="autoZero"/>
        <c:auto val="1"/>
        <c:lblAlgn val="ctr"/>
        <c:lblOffset val="100"/>
        <c:noMultiLvlLbl val="1"/>
      </c:catAx>
      <c:valAx>
        <c:axId val="1850775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5536491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89535</xdr:colOff>
      <xdr:row>1</xdr:row>
      <xdr:rowOff>28575</xdr:rowOff>
    </xdr:from>
    <xdr:ext cx="7486650" cy="3533775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66674</xdr:colOff>
      <xdr:row>22</xdr:row>
      <xdr:rowOff>19050</xdr:rowOff>
    </xdr:from>
    <xdr:ext cx="7477125" cy="3533775"/>
    <xdr:graphicFrame macro="">
      <xdr:nvGraphicFramePr>
        <xdr:cNvPr id="3" name="Chart 2" title="Диаграмма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9525</xdr:colOff>
      <xdr:row>22</xdr:row>
      <xdr:rowOff>9525</xdr:rowOff>
    </xdr:from>
    <xdr:ext cx="7543800" cy="3533775"/>
    <xdr:graphicFrame macro="">
      <xdr:nvGraphicFramePr>
        <xdr:cNvPr id="4" name="Chart 3" title="Диаграмма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66674</xdr:colOff>
      <xdr:row>39</xdr:row>
      <xdr:rowOff>152400</xdr:rowOff>
    </xdr:from>
    <xdr:ext cx="7477125" cy="3533775"/>
    <xdr:graphicFrame macro="">
      <xdr:nvGraphicFramePr>
        <xdr:cNvPr id="5" name="Chart 4" title="Диаграмма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11</xdr:col>
      <xdr:colOff>9525</xdr:colOff>
      <xdr:row>39</xdr:row>
      <xdr:rowOff>152400</xdr:rowOff>
    </xdr:from>
    <xdr:ext cx="7477125" cy="3533775"/>
    <xdr:graphicFrame macro="">
      <xdr:nvGraphicFramePr>
        <xdr:cNvPr id="8" name="Chart 4" title="Диаграмма">
          <a:extLst>
            <a:ext uri="{FF2B5EF4-FFF2-40B4-BE49-F238E27FC236}">
              <a16:creationId xmlns:a16="http://schemas.microsoft.com/office/drawing/2014/main" id="{360CE92F-216C-479F-9DC8-80455A1B5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6</xdr:col>
      <xdr:colOff>781050</xdr:colOff>
      <xdr:row>57</xdr:row>
      <xdr:rowOff>95250</xdr:rowOff>
    </xdr:from>
    <xdr:ext cx="7477125" cy="3533775"/>
    <xdr:graphicFrame macro="">
      <xdr:nvGraphicFramePr>
        <xdr:cNvPr id="9" name="Chart 4" title="Диаграмма">
          <a:extLst>
            <a:ext uri="{FF2B5EF4-FFF2-40B4-BE49-F238E27FC236}">
              <a16:creationId xmlns:a16="http://schemas.microsoft.com/office/drawing/2014/main" id="{FACD67CB-1992-49C6-9A2D-7BA58115BA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88;&#1077;&#1096;&#1077;&#1085;&#1080;&#1103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101;&#1082;&#1089;&#1087;&#1077;&#1088;&#1080;&#1084;&#1077;&#1085;&#1090;&#1072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ductMix_Exampl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шения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сперимента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Mix_Exampl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"/>
  <sheetViews>
    <sheetView topLeftCell="A13" workbookViewId="0">
      <selection activeCell="I27" sqref="I27"/>
    </sheetView>
  </sheetViews>
  <sheetFormatPr defaultColWidth="12.5546875" defaultRowHeight="15.75" customHeight="1" x14ac:dyDescent="0.25"/>
  <cols>
    <col min="1" max="1" width="14" customWidth="1"/>
  </cols>
  <sheetData>
    <row r="1" spans="1:6" ht="15.75" customHeight="1" x14ac:dyDescent="0.25">
      <c r="A1" s="1" t="s">
        <v>16</v>
      </c>
    </row>
    <row r="2" spans="1:6" ht="15.75" customHeight="1" x14ac:dyDescent="0.25">
      <c r="A2" s="9" t="s">
        <v>17</v>
      </c>
      <c r="B2" s="11" t="s">
        <v>8</v>
      </c>
      <c r="C2" s="12"/>
      <c r="D2" s="12"/>
      <c r="E2" s="13"/>
      <c r="F2" s="14" t="s">
        <v>47</v>
      </c>
    </row>
    <row r="3" spans="1:6" ht="15.75" customHeight="1" x14ac:dyDescent="0.25">
      <c r="A3" s="10"/>
      <c r="B3" s="4" t="s">
        <v>43</v>
      </c>
      <c r="C3" s="4" t="s">
        <v>44</v>
      </c>
      <c r="D3" s="4" t="s">
        <v>45</v>
      </c>
      <c r="E3" s="4" t="s">
        <v>46</v>
      </c>
      <c r="F3" s="15"/>
    </row>
    <row r="4" spans="1:6" ht="15.75" customHeight="1" x14ac:dyDescent="0.25">
      <c r="A4" s="4" t="s">
        <v>18</v>
      </c>
      <c r="B4" s="4">
        <v>0.6</v>
      </c>
      <c r="C4" s="4">
        <v>0.8</v>
      </c>
      <c r="D4" s="4">
        <v>0.6</v>
      </c>
      <c r="E4" s="4">
        <v>0.4</v>
      </c>
      <c r="F4" s="4">
        <v>840</v>
      </c>
    </row>
    <row r="5" spans="1:6" ht="15.75" customHeight="1" x14ac:dyDescent="0.25">
      <c r="A5" s="4" t="s">
        <v>19</v>
      </c>
      <c r="B5" s="4">
        <v>0.1</v>
      </c>
      <c r="C5" s="4">
        <v>0.2</v>
      </c>
      <c r="D5" s="4">
        <v>0.4</v>
      </c>
      <c r="E5" s="4">
        <v>0.1</v>
      </c>
      <c r="F5" s="4">
        <v>180</v>
      </c>
    </row>
    <row r="6" spans="1:6" ht="15.75" customHeight="1" x14ac:dyDescent="0.25">
      <c r="A6" s="4" t="s">
        <v>20</v>
      </c>
      <c r="B6" s="4">
        <v>5</v>
      </c>
      <c r="C6" s="4">
        <v>8</v>
      </c>
      <c r="D6" s="4">
        <v>7</v>
      </c>
      <c r="E6" s="4">
        <v>9</v>
      </c>
      <c r="F6" s="5"/>
    </row>
    <row r="8" spans="1:6" ht="15.75" customHeight="1" x14ac:dyDescent="0.25">
      <c r="A8" s="1" t="s">
        <v>21</v>
      </c>
    </row>
    <row r="10" spans="1:6" ht="15.75" customHeight="1" x14ac:dyDescent="0.25">
      <c r="A10" s="1" t="s">
        <v>22</v>
      </c>
    </row>
    <row r="11" spans="1:6" ht="15.75" customHeight="1" x14ac:dyDescent="0.25">
      <c r="A11" s="1" t="s">
        <v>23</v>
      </c>
    </row>
    <row r="12" spans="1:6" ht="15.75" customHeight="1" x14ac:dyDescent="0.25">
      <c r="A12" s="1" t="s">
        <v>48</v>
      </c>
    </row>
    <row r="13" spans="1:6" ht="15.75" customHeight="1" x14ac:dyDescent="0.25">
      <c r="A13" s="1" t="s">
        <v>8</v>
      </c>
    </row>
    <row r="14" spans="1:6" ht="15.75" customHeight="1" x14ac:dyDescent="0.25">
      <c r="A14" s="1" t="s">
        <v>49</v>
      </c>
    </row>
    <row r="15" spans="1:6" ht="15.75" customHeight="1" x14ac:dyDescent="0.25">
      <c r="A15" s="1" t="s">
        <v>50</v>
      </c>
    </row>
    <row r="16" spans="1:6" ht="15.75" customHeight="1" x14ac:dyDescent="0.25">
      <c r="A16" s="1" t="s">
        <v>24</v>
      </c>
    </row>
    <row r="18" spans="1:8" ht="15.75" customHeight="1" x14ac:dyDescent="0.25">
      <c r="A18" s="1" t="s">
        <v>25</v>
      </c>
    </row>
    <row r="20" spans="1:8" ht="15.75" customHeight="1" x14ac:dyDescent="0.25">
      <c r="A20" s="1" t="s">
        <v>0</v>
      </c>
    </row>
    <row r="21" spans="1:8" ht="15.75" customHeight="1" x14ac:dyDescent="0.25">
      <c r="B21" s="1" t="s">
        <v>1</v>
      </c>
      <c r="C21" s="1" t="s">
        <v>2</v>
      </c>
      <c r="D21" s="1" t="s">
        <v>3</v>
      </c>
      <c r="E21" s="1" t="s">
        <v>4</v>
      </c>
    </row>
    <row r="22" spans="1:8" ht="15.75" customHeight="1" x14ac:dyDescent="0.25">
      <c r="A22" s="1" t="s">
        <v>5</v>
      </c>
      <c r="B22" s="2">
        <v>0</v>
      </c>
      <c r="C22" s="2">
        <v>0</v>
      </c>
      <c r="D22" s="2">
        <v>0</v>
      </c>
      <c r="E22" s="2">
        <v>1800.0000000000002</v>
      </c>
      <c r="F22" s="1" t="s">
        <v>6</v>
      </c>
    </row>
    <row r="23" spans="1:8" ht="15.75" customHeight="1" x14ac:dyDescent="0.25">
      <c r="A23" s="1" t="s">
        <v>7</v>
      </c>
      <c r="B23" s="1">
        <f>B6</f>
        <v>5</v>
      </c>
      <c r="C23" s="2">
        <f t="shared" ref="C23:E23" si="0">C6</f>
        <v>8</v>
      </c>
      <c r="D23" s="2">
        <f t="shared" si="0"/>
        <v>7</v>
      </c>
      <c r="E23" s="2">
        <f t="shared" si="0"/>
        <v>9</v>
      </c>
      <c r="F23" s="3">
        <f>SUMPRODUCT(B22:E22,B23:E23)</f>
        <v>16200.000000000002</v>
      </c>
    </row>
    <row r="25" spans="1:8" ht="15.75" customHeight="1" x14ac:dyDescent="0.25">
      <c r="A25" s="1" t="s">
        <v>8</v>
      </c>
    </row>
    <row r="26" spans="1:8" ht="15.75" customHeight="1" x14ac:dyDescent="0.25">
      <c r="A26" s="1" t="s">
        <v>9</v>
      </c>
      <c r="F26" s="1" t="s">
        <v>10</v>
      </c>
      <c r="G26" s="1" t="s">
        <v>11</v>
      </c>
      <c r="H26" s="1" t="s">
        <v>12</v>
      </c>
    </row>
    <row r="27" spans="1:8" ht="15.75" customHeight="1" x14ac:dyDescent="0.25">
      <c r="A27" s="1" t="s">
        <v>13</v>
      </c>
      <c r="B27" s="1">
        <f>B4</f>
        <v>0.6</v>
      </c>
      <c r="C27" s="2">
        <f t="shared" ref="C27:E27" si="1">C4</f>
        <v>0.8</v>
      </c>
      <c r="D27" s="2">
        <f t="shared" si="1"/>
        <v>0.6</v>
      </c>
      <c r="E27" s="2">
        <f t="shared" si="1"/>
        <v>0.4</v>
      </c>
      <c r="F27" s="3">
        <f t="shared" ref="F27:F28" si="2">SUMPRODUCT($B$22:$E$22,B27:E27)</f>
        <v>720.00000000000011</v>
      </c>
      <c r="G27" s="1" t="s">
        <v>14</v>
      </c>
      <c r="H27" s="1">
        <f>F4</f>
        <v>840</v>
      </c>
    </row>
    <row r="28" spans="1:8" ht="15.75" customHeight="1" x14ac:dyDescent="0.25">
      <c r="A28" s="1" t="s">
        <v>15</v>
      </c>
      <c r="B28" s="1">
        <f>B5</f>
        <v>0.1</v>
      </c>
      <c r="C28" s="2">
        <f t="shared" ref="C28:E28" si="3">C5</f>
        <v>0.2</v>
      </c>
      <c r="D28" s="2">
        <f t="shared" si="3"/>
        <v>0.4</v>
      </c>
      <c r="E28" s="2">
        <f t="shared" si="3"/>
        <v>0.1</v>
      </c>
      <c r="F28" s="3">
        <f t="shared" si="2"/>
        <v>180.00000000000003</v>
      </c>
      <c r="G28" s="1" t="s">
        <v>14</v>
      </c>
      <c r="H28" s="2">
        <f>F5</f>
        <v>180</v>
      </c>
    </row>
  </sheetData>
  <mergeCells count="3">
    <mergeCell ref="A2:A3"/>
    <mergeCell ref="B2:E2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546875" defaultRowHeight="15.75" customHeight="1" x14ac:dyDescent="0.25"/>
  <sheetData>
    <row r="1" spans="1:1" ht="15.75" customHeight="1" x14ac:dyDescent="0.25">
      <c r="A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1"/>
  <sheetViews>
    <sheetView workbookViewId="0"/>
  </sheetViews>
  <sheetFormatPr defaultColWidth="12.5546875" defaultRowHeight="15.75" customHeight="1" x14ac:dyDescent="0.25"/>
  <sheetData>
    <row r="1" spans="1:2" ht="15.75" customHeight="1" x14ac:dyDescent="0.25">
      <c r="A1" s="3" t="e">
        <f>ModelSheet=Поиск [1]решения!A:Z</f>
        <v>#NAME?</v>
      </c>
      <c r="B1" s="3" t="e">
        <f>ModelSheet=Результаты [2]эксперимента!A:Z</f>
        <v>#NAME?</v>
      </c>
    </row>
    <row r="2" spans="1:2" ht="15.75" customHeight="1" x14ac:dyDescent="0.25">
      <c r="A2" s="3" t="e">
        <f t="shared" ref="A2:B2" si="0">OpenSolver_AdjNum=1</f>
        <v>#NAME?</v>
      </c>
      <c r="B2" s="3" t="e">
        <f t="shared" si="0"/>
        <v>#NAME?</v>
      </c>
    </row>
    <row r="3" spans="1:2" ht="15.75" customHeight="1" x14ac:dyDescent="0.25">
      <c r="A3" s="3" t="e">
        <f t="shared" ref="A3:B3" si="1">OpenSolver_ChosenSolver=Google</f>
        <v>#NAME?</v>
      </c>
      <c r="B3" s="3" t="e">
        <f t="shared" si="1"/>
        <v>#NAME?</v>
      </c>
    </row>
    <row r="4" spans="1:2" ht="15.75" customHeight="1" x14ac:dyDescent="0.25">
      <c r="A4" s="3" t="e">
        <f t="shared" ref="A4:B4" si="2">OpenSolver_FastBuild=0</f>
        <v>#NAME?</v>
      </c>
      <c r="B4" s="3" t="e">
        <f t="shared" si="2"/>
        <v>#NAME?</v>
      </c>
    </row>
    <row r="5" spans="1:2" ht="15.75" customHeight="1" x14ac:dyDescent="0.25">
      <c r="A5" s="3" t="e">
        <f t="shared" ref="A5:B5" si="3">OpenSolver_LinearityCheck=1</f>
        <v>#NAME?</v>
      </c>
      <c r="B5" s="3" t="e">
        <f t="shared" si="3"/>
        <v>#NAME?</v>
      </c>
    </row>
    <row r="6" spans="1:2" ht="15.75" customHeight="1" x14ac:dyDescent="0.25">
      <c r="A6" s="3" t="e">
        <f>solver_adj=Поиск [1]решения!B3:E3</f>
        <v>#NAME?</v>
      </c>
      <c r="B6" s="3" t="e">
        <f>solver_adj=Поиск [1]решения!B3:E3</f>
        <v>#NAME?</v>
      </c>
    </row>
    <row r="7" spans="1:2" ht="15.75" customHeight="1" x14ac:dyDescent="0.25">
      <c r="A7" s="3" t="e">
        <f>solver_lhs1=Поиск [1]решения!F8</f>
        <v>#NAME?</v>
      </c>
      <c r="B7" s="3" t="e">
        <f>solver_lhs1=Поиск [1]решения!F8</f>
        <v>#NAME?</v>
      </c>
    </row>
    <row r="8" spans="1:2" ht="15.75" customHeight="1" x14ac:dyDescent="0.25">
      <c r="A8" s="3" t="e">
        <f>solver_lhs2=Поиск [1]решения!F9</f>
        <v>#NAME?</v>
      </c>
      <c r="B8" s="3" t="e">
        <f>solver_lhs2=Поиск [1]решения!F9</f>
        <v>#NAME?</v>
      </c>
    </row>
    <row r="9" spans="1:2" ht="15.75" customHeight="1" x14ac:dyDescent="0.25">
      <c r="A9" s="3" t="e">
        <f>solver_lhs3=Поиск [1]решения!F10</f>
        <v>#NAME?</v>
      </c>
      <c r="B9" s="3" t="e">
        <f>solver_lhs3=Поиск [1]решения!F10</f>
        <v>#NAME?</v>
      </c>
    </row>
    <row r="10" spans="1:2" ht="15.75" customHeight="1" x14ac:dyDescent="0.25">
      <c r="A10" s="3" t="e">
        <f t="shared" ref="A10:B10" si="4">solver_neg=1</f>
        <v>#NAME?</v>
      </c>
      <c r="B10" s="3" t="e">
        <f t="shared" si="4"/>
        <v>#NAME?</v>
      </c>
    </row>
    <row r="11" spans="1:2" ht="15.75" customHeight="1" x14ac:dyDescent="0.25">
      <c r="A11" s="3" t="e">
        <f t="shared" ref="A11:B11" si="5">solver_num=3</f>
        <v>#NAME?</v>
      </c>
      <c r="B11" s="3" t="e">
        <f t="shared" si="5"/>
        <v>#NAME?</v>
      </c>
    </row>
    <row r="12" spans="1:2" ht="15.75" customHeight="1" x14ac:dyDescent="0.25">
      <c r="A12" s="3" t="e">
        <f>solver_opt=Поиск [1]решения!F4</f>
        <v>#NAME?</v>
      </c>
      <c r="B12" s="3" t="e">
        <f>solver_opt=Поиск [1]решения!F4</f>
        <v>#NAME?</v>
      </c>
    </row>
    <row r="13" spans="1:2" ht="15.75" customHeight="1" x14ac:dyDescent="0.25">
      <c r="A13" s="3" t="e">
        <f t="shared" ref="A13:B13" si="6">solver_rel1=1</f>
        <v>#NAME?</v>
      </c>
      <c r="B13" s="3" t="e">
        <f t="shared" si="6"/>
        <v>#NAME?</v>
      </c>
    </row>
    <row r="14" spans="1:2" ht="15.75" customHeight="1" x14ac:dyDescent="0.25">
      <c r="A14" s="3" t="e">
        <f t="shared" ref="A14:B14" si="7">solver_rel2=1</f>
        <v>#NAME?</v>
      </c>
      <c r="B14" s="3" t="e">
        <f t="shared" si="7"/>
        <v>#NAME?</v>
      </c>
    </row>
    <row r="15" spans="1:2" ht="15.75" customHeight="1" x14ac:dyDescent="0.25">
      <c r="A15" s="3" t="e">
        <f t="shared" ref="A15:B15" si="8">solver_rel3=1</f>
        <v>#NAME?</v>
      </c>
      <c r="B15" s="3" t="e">
        <f t="shared" si="8"/>
        <v>#NAME?</v>
      </c>
    </row>
    <row r="16" spans="1:2" ht="15.75" customHeight="1" x14ac:dyDescent="0.25">
      <c r="A16" s="3" t="e">
        <f>solver_rhs1=Поиск [1]решения!H8</f>
        <v>#NAME?</v>
      </c>
      <c r="B16" s="3" t="e">
        <f>solver_rhs1=Поиск [1]решения!H8</f>
        <v>#NAME?</v>
      </c>
    </row>
    <row r="17" spans="1:2" ht="15.75" customHeight="1" x14ac:dyDescent="0.25">
      <c r="A17" s="3" t="e">
        <f>solver_rhs2=Поиск [1]решения!H9</f>
        <v>#NAME?</v>
      </c>
      <c r="B17" s="3" t="e">
        <f>solver_rhs2=Поиск [1]решения!H9</f>
        <v>#NAME?</v>
      </c>
    </row>
    <row r="18" spans="1:2" ht="15.75" customHeight="1" x14ac:dyDescent="0.25">
      <c r="A18" s="3" t="e">
        <f>solver_rhs3=Поиск [1]решения!H10</f>
        <v>#NAME?</v>
      </c>
      <c r="B18" s="3" t="e">
        <f>solver_rhs3=Поиск [1]решения!H10</f>
        <v>#NAME?</v>
      </c>
    </row>
    <row r="19" spans="1:2" ht="15.75" customHeight="1" x14ac:dyDescent="0.25">
      <c r="A19" s="3" t="e">
        <f t="shared" ref="A19:B19" si="9">solver_sho=1</f>
        <v>#NAME?</v>
      </c>
      <c r="B19" s="3" t="e">
        <f t="shared" si="9"/>
        <v>#NAME?</v>
      </c>
    </row>
    <row r="20" spans="1:2" ht="15.75" customHeight="1" x14ac:dyDescent="0.25">
      <c r="A20" s="3" t="e">
        <f t="shared" ref="A20:B20" si="10">solver_typ=1</f>
        <v>#NAME?</v>
      </c>
      <c r="B20" s="3" t="e">
        <f t="shared" si="10"/>
        <v>#NAME?</v>
      </c>
    </row>
    <row r="21" spans="1:2" ht="15.75" customHeight="1" x14ac:dyDescent="0.25">
      <c r="A21" s="3" t="e">
        <f t="shared" ref="A21:B21" si="11">solver_val=0</f>
        <v>#NAME?</v>
      </c>
      <c r="B21" s="3" t="e">
        <f t="shared" si="11"/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14"/>
  <sheetViews>
    <sheetView tabSelected="1" topLeftCell="A55" workbookViewId="0">
      <selection activeCell="P74" sqref="P74"/>
    </sheetView>
  </sheetViews>
  <sheetFormatPr defaultColWidth="12.5546875" defaultRowHeight="15.75" customHeight="1" x14ac:dyDescent="0.25"/>
  <sheetData>
    <row r="1" spans="1:13" ht="13.2" x14ac:dyDescent="0.25">
      <c r="A1" s="1" t="s">
        <v>26</v>
      </c>
      <c r="B1" s="1" t="s">
        <v>27</v>
      </c>
    </row>
    <row r="2" spans="1:13" ht="13.2" x14ac:dyDescent="0.25">
      <c r="A2" s="8">
        <v>29</v>
      </c>
      <c r="B2" s="1">
        <v>22.073</v>
      </c>
    </row>
    <row r="3" spans="1:13" ht="13.2" x14ac:dyDescent="0.25">
      <c r="A3" s="8">
        <v>28</v>
      </c>
      <c r="B3" s="1">
        <v>21.928999999999998</v>
      </c>
    </row>
    <row r="4" spans="1:13" ht="13.2" x14ac:dyDescent="0.25">
      <c r="A4" s="8">
        <v>27</v>
      </c>
      <c r="B4" s="1">
        <v>21.792999999999999</v>
      </c>
    </row>
    <row r="5" spans="1:13" ht="13.2" x14ac:dyDescent="0.25">
      <c r="A5" s="8">
        <v>26</v>
      </c>
      <c r="B5" s="1">
        <v>20.715</v>
      </c>
    </row>
    <row r="6" spans="1:13" ht="13.2" x14ac:dyDescent="0.25">
      <c r="A6" s="8">
        <v>24</v>
      </c>
      <c r="B6" s="1">
        <v>20.375</v>
      </c>
    </row>
    <row r="7" spans="1:13" ht="13.2" x14ac:dyDescent="0.25">
      <c r="A7" s="8">
        <v>23</v>
      </c>
      <c r="B7">
        <v>20.024999999999999</v>
      </c>
    </row>
    <row r="8" spans="1:13" ht="13.2" x14ac:dyDescent="0.25">
      <c r="A8" s="8">
        <v>22</v>
      </c>
      <c r="B8">
        <v>20.004999999999999</v>
      </c>
    </row>
    <row r="9" spans="1:13" ht="13.2" x14ac:dyDescent="0.25">
      <c r="A9" s="8">
        <v>21</v>
      </c>
      <c r="B9">
        <v>20.053999999999998</v>
      </c>
      <c r="M9" s="1" t="s">
        <v>28</v>
      </c>
    </row>
    <row r="10" spans="1:13" ht="13.2" x14ac:dyDescent="0.25">
      <c r="A10" s="8">
        <v>20</v>
      </c>
      <c r="B10">
        <v>20.984000000000002</v>
      </c>
      <c r="M10" s="1" t="s">
        <v>29</v>
      </c>
    </row>
    <row r="11" spans="1:13" ht="13.2" x14ac:dyDescent="0.25">
      <c r="A11" s="8">
        <v>19</v>
      </c>
      <c r="B11">
        <v>21.277000000000001</v>
      </c>
      <c r="M11" s="1" t="s">
        <v>30</v>
      </c>
    </row>
    <row r="12" spans="1:13" ht="13.2" x14ac:dyDescent="0.25">
      <c r="A12" s="8">
        <v>17</v>
      </c>
      <c r="B12">
        <v>21.238</v>
      </c>
      <c r="M12" s="1" t="s">
        <v>31</v>
      </c>
    </row>
    <row r="13" spans="1:13" ht="13.2" x14ac:dyDescent="0.25">
      <c r="A13" s="8">
        <v>16</v>
      </c>
      <c r="B13">
        <v>20.765999999999998</v>
      </c>
      <c r="M13" s="1" t="s">
        <v>32</v>
      </c>
    </row>
    <row r="14" spans="1:13" ht="13.2" x14ac:dyDescent="0.25">
      <c r="A14" s="8">
        <v>15</v>
      </c>
      <c r="B14">
        <v>20.959</v>
      </c>
      <c r="M14" s="1" t="s">
        <v>33</v>
      </c>
    </row>
    <row r="15" spans="1:13" ht="13.2" x14ac:dyDescent="0.25">
      <c r="A15" s="8">
        <v>14</v>
      </c>
      <c r="B15">
        <v>20.960999999999999</v>
      </c>
      <c r="M15" s="1" t="s">
        <v>34</v>
      </c>
    </row>
    <row r="16" spans="1:13" ht="13.2" x14ac:dyDescent="0.25">
      <c r="A16" s="8">
        <v>13</v>
      </c>
      <c r="B16">
        <v>20.67</v>
      </c>
      <c r="M16" s="1" t="s">
        <v>35</v>
      </c>
    </row>
    <row r="17" spans="1:13" ht="13.2" x14ac:dyDescent="0.25">
      <c r="A17" s="8">
        <v>12</v>
      </c>
      <c r="B17">
        <v>20.875</v>
      </c>
      <c r="M17" s="1" t="s">
        <v>36</v>
      </c>
    </row>
    <row r="18" spans="1:13" ht="13.2" x14ac:dyDescent="0.25">
      <c r="A18" s="8">
        <v>10</v>
      </c>
      <c r="B18">
        <v>20.81</v>
      </c>
      <c r="M18" s="1" t="s">
        <v>37</v>
      </c>
    </row>
    <row r="19" spans="1:13" ht="15.75" customHeight="1" x14ac:dyDescent="0.25">
      <c r="A19" s="8">
        <v>9</v>
      </c>
      <c r="B19">
        <v>21.306000000000001</v>
      </c>
    </row>
    <row r="20" spans="1:13" ht="15.75" customHeight="1" x14ac:dyDescent="0.25">
      <c r="A20" s="8">
        <v>8</v>
      </c>
      <c r="B20">
        <v>21.677</v>
      </c>
    </row>
    <row r="21" spans="1:13" ht="15.75" customHeight="1" x14ac:dyDescent="0.25">
      <c r="A21" s="8">
        <v>7</v>
      </c>
      <c r="B21">
        <v>21.89</v>
      </c>
    </row>
    <row r="22" spans="1:13" ht="15.75" customHeight="1" x14ac:dyDescent="0.25">
      <c r="A22" s="8">
        <v>6</v>
      </c>
      <c r="B22">
        <v>21.808</v>
      </c>
    </row>
    <row r="23" spans="1:13" ht="15.75" customHeight="1" x14ac:dyDescent="0.25">
      <c r="A23" s="8">
        <v>5</v>
      </c>
      <c r="B23">
        <v>21.597999999999999</v>
      </c>
    </row>
    <row r="24" spans="1:13" ht="15.75" customHeight="1" x14ac:dyDescent="0.25">
      <c r="A24" s="8">
        <v>3</v>
      </c>
      <c r="B24">
        <v>21.715</v>
      </c>
    </row>
    <row r="25" spans="1:13" ht="15.75" customHeight="1" x14ac:dyDescent="0.25">
      <c r="A25" s="8">
        <v>2</v>
      </c>
      <c r="B25">
        <v>21.71</v>
      </c>
    </row>
    <row r="26" spans="1:13" ht="15.75" customHeight="1" x14ac:dyDescent="0.25">
      <c r="A26" s="8">
        <v>1</v>
      </c>
      <c r="B26">
        <v>21.571999999999999</v>
      </c>
    </row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2" ht="13.2" x14ac:dyDescent="0.25"/>
    <row r="113" ht="13.2" x14ac:dyDescent="0.25"/>
    <row r="114" ht="13.2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9"/>
  <sheetViews>
    <sheetView workbookViewId="0"/>
  </sheetViews>
  <sheetFormatPr defaultColWidth="12.5546875" defaultRowHeight="15.75" customHeight="1" x14ac:dyDescent="0.25"/>
  <sheetData>
    <row r="1" spans="1:10" ht="15.75" customHeight="1" x14ac:dyDescent="0.25">
      <c r="A1" s="7" t="s">
        <v>38</v>
      </c>
      <c r="D1" s="7" t="s">
        <v>39</v>
      </c>
      <c r="J1" s="2">
        <v>1</v>
      </c>
    </row>
    <row r="2" spans="1:10" ht="15.75" customHeight="1" x14ac:dyDescent="0.25">
      <c r="A2" s="3" t="e">
        <f>MAX([3]ProductMix_Example!F13)</f>
        <v>#REF!</v>
      </c>
    </row>
    <row r="3" spans="1:10" ht="15.75" customHeight="1" x14ac:dyDescent="0.25">
      <c r="A3" s="3" t="e">
        <f>[3]ProductMix_Example!B3:D3</f>
        <v>#VALUE!</v>
      </c>
    </row>
    <row r="4" spans="1:10" ht="15.75" customHeight="1" x14ac:dyDescent="0.25">
      <c r="A4" s="7" t="s">
        <v>40</v>
      </c>
    </row>
    <row r="5" spans="1:10" ht="15.75" customHeight="1" x14ac:dyDescent="0.25">
      <c r="A5" s="1" t="s">
        <v>41</v>
      </c>
    </row>
    <row r="6" spans="1:10" ht="15.75" customHeight="1" x14ac:dyDescent="0.25">
      <c r="A6" s="7" t="s">
        <v>42</v>
      </c>
    </row>
    <row r="7" spans="1:10" ht="15.75" customHeight="1" x14ac:dyDescent="0.25">
      <c r="A7" s="3" t="e">
        <f>[3]ProductMix_Example!B3:D3 &lt;= 0</f>
        <v>#VALUE!</v>
      </c>
    </row>
    <row r="8" spans="1:10" ht="15.75" customHeight="1" x14ac:dyDescent="0.25">
      <c r="A8" s="3" t="e">
        <f>[3]ProductMix_Example!F7:F11 &lt;= [3]ProductMix_Example!G7:G11</f>
        <v>#REF!</v>
      </c>
    </row>
    <row r="9" spans="1:10" ht="15.75" customHeight="1" x14ac:dyDescent="0.25">
      <c r="A9" s="3" t="e">
        <f>'Поиск решения'!#REF! &lt;= 'Поиск решения'!#REF!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5546875" defaultRowHeight="15.75" customHeight="1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5546875" defaultRowHeight="15.75" customHeight="1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2.554687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Поиск решения</vt:lpstr>
      <vt:lpstr>__OpenSolverCache__</vt:lpstr>
      <vt:lpstr>__OpenSolver__</vt:lpstr>
      <vt:lpstr>Линия тренда</vt:lpstr>
      <vt:lpstr>__Solver__</vt:lpstr>
      <vt:lpstr>__Solver___conflict878062747</vt:lpstr>
      <vt:lpstr>__Solver___conflict821271339</vt:lpstr>
      <vt:lpstr>__Solver___conflict1717750667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PC</cp:lastModifiedBy>
  <dcterms:modified xsi:type="dcterms:W3CDTF">2025-02-01T14:06:52Z</dcterms:modified>
</cp:coreProperties>
</file>