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43727B23-98C6-4D1F-A49A-066A05E492A4}" xr6:coauthVersionLast="47" xr6:coauthVersionMax="47" xr10:uidLastSave="{00000000-0000-0000-0000-000000000000}"/>
  <bookViews>
    <workbookView xWindow="-120" yWindow="-120" windowWidth="29040" windowHeight="15840" activeTab="6"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<sst xmlns="http://schemas.openxmlformats.org/spreadsheetml/2006/main" count="4830" uniqueCount="1757">
  <si>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</si>
  <si>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</si>
  <si>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</si>
  <si>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</si>
  <si>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</si>
  <si>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</si>
  <si>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</si>
  <si>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</si>
  <si>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</si>
  <si>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</si>
  <si>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</si>
  <si>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</si>
  <si>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</si>
  <si>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</si>
  <si>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</si>
  <si>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</si>
  <si>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</si>
  <si>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</si>
  <si>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</si>
  <si>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</si>
  <si>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</si>
  <si>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</si>
  <si>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</si>
  <si>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</si>
  <si>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</si>
  <si>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</si>
  <si>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</si>
  <si>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</si>
  <si>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</si>
  <si>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</si>
  <si>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</si>
  <si>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</si>
  <si>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</si>
  <si>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</si>
  <si>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</si>
  <si>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</si>
  <si>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</si>
  <si>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</si>
  <si>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</si>
  <si>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</si>
  <si>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</si>
  <si>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</si>
  <si>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</si>
  <si>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</si>
  <si>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</si>
  <si>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</si>
  <si>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</si>
  <si>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</si>
  <si>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</si>
  <si>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</si>
  <si>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</si>
  <si>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</si>
  <si>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</si>
  <si>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</si>
  <si>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</si>
  <si>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</si>
  <si>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</si>
  <si>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</si>
  <si>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</si>
  <si>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</si>
  <si>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</si>
  <si>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</si>
  <si>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</si>
  <si>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</si>
  <si>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</si>
  <si>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</si>
  <si>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</si>
  <si>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</si>
  <si>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</si>
  <si>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</si>
  <si>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</si>
  <si>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</si>
  <si>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</si>
  <si>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</si>
  <si>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</si>
  <si>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</si>
  <si>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</si>
  <si>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</si>
  <si>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</si>
  <si>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</si>
  <si>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</si>
  <si>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</si>
  <si>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</si>
  <si>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</si>
  <si>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</si>
  <si>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</si>
  <si>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</si>
  <si>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</si>
  <si>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</si>
  <si>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</si>
  <si>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</si>
  <si>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</si>
  <si>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</si>
  <si>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</si>
  <si>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</si>
  <si>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</si>
  <si>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</si>
  <si>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</si>
  <si>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</si>
  <si>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</si>
  <si>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</si>
  <si>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</si>
  <si>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</si>
  <si>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</si>
  <si>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</si>
  <si>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</si>
  <si>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</si>
  <si>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</si>
  <si>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</si>
  <si>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</si>
  <si>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</si>
  <si>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</si>
  <si>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</si>
  <si>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</si>
  <si>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</si>
  <si>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</si>
  <si>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</si>
  <si>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</si>
  <si>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</si>
  <si>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</si>
  <si>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</si>
  <si>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</si>
  <si>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</si>
  <si>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</si>
  <si>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</si>
  <si>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</si>
  <si>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</si>
  <si>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</si>
  <si>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</si>
  <si>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</si>
  <si>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</si>
  <si>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</si>
  <si>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</si>
  <si>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</si>
  <si>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</si>
  <si>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</si>
  <si>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</si>
  <si>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</si>
  <si>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</si>
  <si>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</si>
  <si>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</si>
  <si>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</si>
  <si>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</si>
  <si>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</si>
  <si>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</si>
  <si>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</si>
  <si>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</si>
  <si>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</si>
  <si>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</si>
  <si>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</si>
  <si>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</si>
  <si>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</si>
  <si>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</si>
  <si>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</si>
  <si>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</si>
  <si>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</si>
  <si>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</si>
  <si>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</si>
  <si>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</si>
  <si>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</si>
  <si>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</si>
  <si>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</si>
  <si>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</si>
  <si>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</si>
  <si>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</si>
  <si>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</si>
  <si>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</si>
  <si>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</si>
  <si>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</si>
  <si>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</si>
  <si>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</si>
  <si>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</si>
  <si>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</si>
  <si>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</si>
  <si>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</si>
  <si>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</si>
  <si>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</si>
  <si>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</si>
  <si>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</si>
  <si>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</si>
  <si>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</si>
  <si>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</si>
  <si>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</si>
  <si>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</si>
  <si>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</si>
  <si>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</si>
  <si>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</si>
  <si>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</si>
  <si>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</si>
  <si>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</si>
  <si>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</si>
  <si>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</si>
  <si>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</si>
  <si>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</si>
  <si>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</si>
  <si>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</si>
  <si>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</si>
  <si>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</si>
  <si>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</si>
  <si>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</si>
  <si>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</si>
  <si>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</si>
  <si>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</si>
  <si>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</si>
  <si>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</si>
  <si>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</si>
  <si>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</si>
  <si>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</si>
  <si>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</si>
  <si>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</si>
  <si>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</si>
  <si>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</si>
  <si>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</si>
  <si>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</si>
  <si>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</si>
  <si>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</si>
  <si>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</si>
  <si>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</si>
  <si>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</si>
  <si>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</si>
  <si>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</si>
  <si>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</si>
  <si>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</si>
  <si>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</si>
  <si>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</si>
  <si>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</si>
  <si>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</si>
  <si>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</si>
  <si>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</si>
  <si>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</si>
  <si>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</si>
  <si>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</si>
  <si>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</si>
  <si>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</si>
  <si>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</si>
  <si>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</si>
  <si>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</si>
  <si>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</si>
  <si>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</si>
  <si>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</si>
  <si>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</si>
  <si>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</si>
  <si>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</si>
  <si>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</si>
  <si>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</si>
  <si>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</si>
  <si>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</si>
  <si>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</si>
  <si>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</si>
  <si>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</si>
  <si>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</si>
  <si>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</si>
  <si>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</si>
  <si>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</si>
  <si>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</si>
  <si>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</si>
  <si>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</si>
  <si>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</si>
  <si>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</si>
  <si>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</si>
  <si>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</si>
  <si>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</si>
  <si>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</si>
  <si>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</si>
  <si>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</si>
  <si>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</si>
  <si>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</si>
  <si>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</si>
  <si>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</si>
  <si>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</si>
  <si>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</si>
  <si>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</si>
  <si>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</si>
  <si>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</si>
  <si>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</si>
  <si>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</si>
  <si>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</si>
  <si>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</si>
  <si>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</si>
  <si>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</si>
  <si>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</si>
  <si>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</si>
  <si>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</si>
  <si>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</si>
  <si>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</si>
  <si>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</si>
  <si>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</si>
  <si>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</si>
  <si>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</si>
  <si>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</si>
  <si>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</si>
  <si>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</si>
  <si>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</si>
  <si>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</si>
  <si>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</si>
  <si>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</si>
  <si>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</si>
  <si>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</si>
  <si>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</si>
  <si>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</si>
  <si>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</si>
  <si>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</si>
  <si>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</si>
  <si>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</si>
  <si>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</si>
  <si>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</si>
  <si>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</si>
  <si>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</si>
  <si>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</si>
  <si>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</si>
  <si>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</si>
  <si>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</si>
  <si>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</si>
  <si>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</si>
  <si>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</si>
  <si>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</si>
  <si>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</si>
  <si>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</si>
  <si>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</si>
  <si>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</si>
  <si>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</si>
  <si>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</si>
  <si>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</si>
  <si>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</si>
  <si>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</si>
  <si>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</si>
  <si>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</si>
  <si>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</si>
  <si>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</si>
  <si>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</si>
  <si>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</si>
  <si>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</si>
  <si>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</si>
  <si>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</si>
  <si>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</si>
  <si>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</si>
  <si>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</si>
  <si>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</si>
  <si>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</si>
  <si>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</si>
  <si>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</si>
  <si>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</si>
  <si>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</si>
  <si>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</si>
  <si>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</si>
  <si>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</si>
  <si>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</si>
  <si>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</si>
  <si>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</si>
  <si>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</si>
  <si>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</si>
  <si>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</si>
  <si>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</si>
  <si>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</si>
  <si>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</si>
  <si>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</si>
  <si>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</si>
  <si>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</si>
  <si>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</si>
  <si>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</si>
  <si>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</si>
  <si>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</si>
  <si>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</si>
  <si>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</si>
  <si>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</si>
  <si>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</si>
  <si>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</si>
  <si>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</si>
  <si>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</si>
  <si>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</si>
  <si>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</si>
  <si>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</si>
  <si>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</si>
  <si>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</si>
  <si>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</si>
  <si>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</si>
  <si>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</si>
  <si>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</si>
  <si>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</si>
  <si>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</si>
  <si>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</si>
  <si>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</si>
  <si>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</si>
  <si>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</si>
  <si>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</si>
  <si>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</si>
  <si>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</si>
  <si>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</si>
  <si>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</si>
  <si>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</si>
  <si>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</si>
  <si>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</si>
  <si>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</si>
  <si>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</si>
  <si>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</si>
  <si>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</si>
  <si>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</si>
  <si>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</si>
  <si>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</si>
  <si>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</si>
  <si>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</si>
  <si>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</si>
  <si>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</si>
  <si>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</si>
  <si>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</si>
  <si>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</si>
  <si>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</si>
  <si>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</si>
  <si>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</si>
  <si>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</si>
  <si>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</si>
  <si>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</si>
  <si>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</si>
  <si>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</si>
  <si>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</si>
  <si>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</si>
  <si>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</si>
  <si>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</si>
  <si>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</si>
  <si>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</si>
  <si>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</si>
  <si>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</si>
  <si>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</si>
  <si>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</si>
  <si>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</si>
  <si>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</si>
  <si>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</si>
  <si>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</si>
  <si>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</si>
  <si>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</si>
  <si>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</si>
  <si>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</si>
  <si>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</si>
  <si>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</si>
  <si>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</si>
  <si>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</si>
  <si>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</si>
  <si>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</si>
  <si>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</si>
  <si>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</si>
  <si>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</si>
  <si>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</si>
  <si>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</si>
  <si>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</si>
  <si>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</si>
  <si>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</si>
  <si>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</si>
  <si>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</si>
  <si>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</si>
  <si>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</si>
  <si>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</si>
  <si>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</si>
  <si>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</si>
  <si>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</si>
  <si>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</si>
  <si>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</si>
  <si>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</si>
  <si>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</si>
  <si>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</si>
  <si>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</si>
  <si>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</si>
  <si>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</si>
  <si>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</si>
  <si>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</si>
  <si>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</si>
  <si>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</si>
  <si>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</si>
  <si>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</si>
  <si>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</si>
  <si>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</si>
  <si>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</si>
  <si>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</si>
  <si>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</si>
  <si>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</si>
  <si>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</si>
  <si>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</si>
  <si>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</si>
  <si>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</si>
  <si>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</si>
  <si>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</si>
  <si>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</si>
  <si>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</si>
  <si>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</si>
  <si>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</si>
  <si>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</si>
  <si>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</si>
  <si>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</si>
  <si>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</si>
  <si>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</si>
  <si>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</si>
  <si>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</si>
  <si>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</si>
  <si>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</si>
  <si>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</si>
  <si>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</si>
  <si>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</si>
  <si>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</si>
  <si>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</si>
  <si>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</si>
  <si>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</si>
  <si>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</si>
  <si>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</si>
  <si>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</si>
  <si>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</si>
  <si>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</si>
  <si>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</si>
  <si>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</si>
  <si>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</si>
  <si>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</si>
  <si>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</si>
  <si>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</si>
  <si>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</si>
  <si>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</si>
  <si>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</si>
  <si>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</si>
  <si>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</si>
  <si>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</si>
  <si>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</si>
  <si>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</si>
  <si>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</si>
  <si>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</si>
  <si>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</si>
  <si>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</si>
  <si>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</si>
  <si>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</si>
  <si>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</si>
  <si>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</si>
  <si>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</si>
  <si>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</si>
  <si>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</si>
  <si>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</si>
  <si>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</si>
  <si>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</si>
  <si>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</si>
  <si>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</si>
  <si>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</si>
  <si>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</si>
  <si>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</si>
  <si>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</si>
  <si>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</si>
  <si>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</si>
  <si>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</si>
  <si>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</si>
  <si>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</si>
  <si>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</si>
  <si>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</si>
  <si>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</si>
  <si>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</si>
  <si>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</si>
  <si>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</si>
  <si>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</si>
  <si>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</si>
  <si>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</si>
  <si>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</si>
  <si>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</si>
  <si>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</si>
  <si>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</si>
  <si>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</si>
  <si>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</si>
  <si>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</si>
  <si>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</si>
  <si>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</si>
  <si>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</si>
  <si>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</si>
  <si>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</si>
  <si>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</si>
  <si>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</si>
  <si>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</si>
  <si>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</si>
  <si>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</si>
  <si>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</si>
  <si>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</si>
  <si>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</si>
  <si>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</si>
  <si>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</si>
  <si>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</si>
  <si>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</si>
  <si>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</si>
  <si>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</si>
  <si>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</si>
  <si>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</si>
  <si>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</si>
  <si>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</si>
  <si>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</si>
  <si>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</si>
  <si>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</si>
  <si>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</si>
  <si>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</si>
  <si>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</si>
  <si>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</si>
  <si>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</si>
  <si>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</si>
  <si>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</si>
  <si>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</si>
  <si>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</si>
  <si>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</si>
  <si>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</si>
  <si>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</si>
  <si>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</si>
  <si>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</si>
  <si>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</si>
  <si>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</si>
  <si>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</si>
  <si>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</si>
  <si>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</si>
  <si>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</si>
  <si>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</si>
  <si>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</si>
  <si>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</si>
  <si>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</si>
  <si>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</si>
  <si>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</si>
  <si>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</si>
  <si>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</si>
  <si>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</si>
  <si>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</si>
  <si>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</si>
  <si>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</si>
  <si>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</si>
  <si>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</si>
  <si>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</si>
  <si>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</si>
  <si>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</si>
  <si>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</si>
  <si>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</si>
  <si>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</si>
  <si>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</si>
  <si>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</si>
  <si>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</si>
  <si>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</si>
  <si>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</si>
  <si>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</si>
  <si>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</si>
  <si>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</si>
  <si>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</si>
  <si>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</si>
  <si>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</si>
  <si>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</si>
  <si>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</si>
  <si>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</si>
  <si>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</si>
  <si>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</si>
  <si>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</si>
  <si>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</si>
  <si>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</si>
  <si>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</si>
  <si>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</si>
  <si>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</si>
  <si>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</si>
  <si>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</si>
  <si>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</si>
  <si>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</si>
  <si>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</si>
  <si>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</si>
  <si>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</si>
  <si>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</si>
  <si>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</si>
  <si>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</si>
  <si>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</si>
  <si>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</si>
  <si>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</si>
  <si>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</si>
  <si>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</si>
  <si>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</si>
  <si>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</si>
  <si>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</si>
  <si>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</si>
  <si>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</si>
  <si>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</si>
  <si>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</si>
  <si>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</si>
  <si>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</si>
  <si>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</si>
  <si>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</si>
  <si>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</si>
  <si>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</si>
  <si>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</si>
  <si>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</si>
  <si>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</si>
  <si>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</si>
  <si>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</si>
  <si>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</si>
  <si>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</si>
  <si>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</si>
  <si>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</si>
  <si>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</si>
  <si>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</si>
  <si>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</si>
  <si>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</si>
  <si>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</si>
  <si>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</si>
  <si>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</si>
  <si>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</si>
  <si>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</si>
  <si>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</si>
  <si>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</si>
  <si>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</si>
  <si>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</si>
  <si>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</si>
  <si>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</si>
  <si>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</si>
  <si>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</si>
  <si>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</si>
  <si>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</si>
  <si>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</si>
  <si>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</si>
  <si>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</si>
  <si>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</si>
  <si>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</si>
  <si>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</si>
  <si>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</si>
  <si>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</si>
  <si>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</si>
  <si>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</si>
  <si>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</si>
  <si>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</si>
  <si>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</si>
  <si>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</si>
  <si>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</si>
  <si>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</si>
  <si>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</si>
  <si>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</si>
  <si>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</si>
  <si>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</si>
  <si>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</si>
  <si>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</si>
  <si>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</si>
  <si>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</si>
  <si>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</si>
  <si>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</si>
  <si>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</si>
  <si>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</si>
  <si>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</si>
  <si>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</si>
  <si>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</si>
  <si>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</si>
  <si>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</si>
  <si>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</si>
  <si>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</si>
  <si>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</si>
  <si>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</si>
  <si>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</si>
  <si>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</si>
  <si>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</si>
  <si>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</si>
  <si>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</si>
  <si>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</si>
  <si>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</si>
  <si>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</si>
  <si>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</si>
  <si>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</si>
  <si>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</si>
  <si>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</si>
  <si>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</si>
  <si>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</si>
  <si>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</si>
  <si>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</si>
  <si>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</si>
  <si>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</si>
  <si>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</si>
  <si>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</si>
  <si>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</si>
  <si>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</si>
  <si>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</si>
  <si>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</si>
  <si>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</si>
  <si>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</si>
  <si>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</si>
  <si>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</si>
  <si>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</si>
  <si>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</si>
  <si>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</si>
  <si>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</si>
  <si>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</si>
  <si>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</si>
  <si>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</si>
  <si>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</si>
  <si>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</si>
  <si>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</si>
  <si>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</si>
  <si>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</si>
  <si>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</si>
  <si>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</si>
  <si>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</si>
  <si>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</si>
  <si>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</si>
  <si>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</si>
  <si>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</si>
  <si>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</si>
  <si>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</si>
  <si>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</si>
  <si>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</si>
  <si>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</si>
  <si>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</si>
  <si>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</si>
  <si>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</si>
  <si>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</si>
  <si>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</si>
  <si>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</si>
  <si>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</si>
  <si>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</si>
  <si>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</si>
  <si>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</si>
  <si>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</si>
  <si>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</si>
  <si>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</si>
  <si>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</si>
  <si>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</si>
  <si>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</si>
  <si>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</si>
  <si>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</si>
  <si>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</si>
  <si>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</si>
  <si>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</si>
  <si>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</si>
  <si>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</si>
  <si>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</si>
  <si>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</si>
  <si>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</si>
  <si>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</si>
  <si>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</si>
  <si>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</si>
  <si>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</si>
  <si>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</si>
  <si>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</si>
  <si>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</si>
  <si>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</si>
  <si>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</si>
  <si>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</si>
  <si>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</si>
  <si>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</si>
  <si>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</si>
  <si>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</si>
  <si>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</si>
  <si>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</si>
  <si>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</si>
  <si>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</si>
  <si>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</si>
  <si>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</si>
  <si>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</si>
  <si>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</si>
  <si>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</si>
  <si>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</si>
  <si>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</si>
  <si>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</si>
  <si>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</si>
  <si>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</si>
  <si>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</si>
  <si>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</si>
  <si>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</si>
  <si>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</si>
  <si>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</si>
  <si>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</si>
  <si>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</si>
  <si>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</si>
  <si>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</si>
  <si>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</si>
  <si>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</si>
  <si>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</si>
  <si>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</si>
  <si>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</si>
  <si>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</si>
  <si>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</si>
  <si>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</si>
  <si>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</si>
  <si>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</si>
  <si>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</si>
  <si>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</si>
  <si>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</si>
  <si>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</si>
  <si>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</si>
  <si>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</si>
  <si>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</si>
  <si>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</si>
  <si>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</si>
  <si>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</si>
  <si>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</si>
  <si>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</si>
  <si>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</si>
  <si>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</si>
  <si>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</si>
  <si>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</si>
  <si>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</si>
  <si>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</si>
  <si>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</si>
  <si>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</si>
  <si>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</si>
  <si>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</si>
  <si>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</si>
  <si>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</si>
  <si>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</si>
  <si>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</si>
  <si>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</si>
  <si>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</si>
  <si>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</si>
  <si>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</si>
  <si>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</si>
  <si>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</si>
  <si>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</si>
  <si>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</si>
  <si>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</si>
  <si>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</si>
  <si>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</si>
  <si>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</si>
  <si>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</si>
  <si>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</si>
  <si>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</si>
  <si>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</si>
  <si>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</si>
  <si>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</si>
  <si>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</si>
  <si>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</si>
  <si>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</si>
  <si>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</si>
  <si>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</si>
  <si>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</si>
  <si>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</si>
  <si>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</si>
  <si>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</si>
  <si>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</si>
  <si>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</si>
  <si>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</si>
  <si>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</si>
  <si>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</si>
  <si>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</si>
  <si>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</si>
  <si>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</si>
  <si>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</si>
  <si>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</si>
  <si>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</si>
  <si>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</si>
  <si>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</si>
  <si>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</si>
  <si>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</si>
  <si>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</si>
  <si>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</si>
  <si>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</si>
  <si>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</si>
  <si>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</si>
  <si>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</si>
  <si>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</si>
  <si>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</si>
  <si>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</si>
  <si>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</si>
  <si>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</si>
  <si>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</si>
  <si>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</si>
  <si>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</si>
  <si>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</si>
  <si>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</si>
  <si>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</si>
  <si>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</si>
  <si>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</si>
  <si>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</si>
  <si>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</si>
  <si>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</si>
  <si>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</si>
  <si>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</si>
  <si>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</si>
  <si>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</si>
  <si>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</si>
  <si>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</si>
  <si>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</si>
  <si>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</si>
  <si>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</si>
  <si>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</si>
  <si>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</si>
  <si>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</si>
  <si>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</si>
  <si>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</si>
  <si>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</si>
  <si>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</si>
  <si>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</si>
  <si>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</si>
  <si>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</si>
  <si>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</si>
  <si>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</si>
  <si>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</si>
  <si>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</si>
  <si>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</si>
  <si>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</si>
  <si>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</si>
  <si>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</si>
  <si>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</si>
  <si>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</si>
  <si>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</si>
  <si>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</si>
  <si>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</si>
  <si>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</si>
  <si>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</si>
  <si>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</si>
  <si>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</si>
  <si>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</si>
  <si>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</si>
  <si>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</si>
  <si>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</si>
  <si>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</si>
  <si>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</si>
  <si>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</si>
  <si>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</si>
  <si>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</si>
  <si>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</si>
  <si>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</si>
  <si>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</si>
  <si>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</si>
  <si>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</si>
  <si>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</si>
  <si>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</si>
  <si>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</si>
  <si>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</si>
  <si>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</si>
  <si>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</si>
  <si>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</si>
  <si>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</si>
  <si>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</si>
  <si>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</si>
  <si>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</si>
  <si>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</si>
  <si>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</si>
  <si>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</si>
  <si>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</si>
  <si>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</si>
  <si>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</si>
  <si>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</si>
  <si>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</si>
  <si>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</si>
  <si>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</si>
  <si>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</si>
  <si>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</si>
  <si>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</si>
  <si>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</si>
  <si>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</si>
  <si>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</si>
  <si>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</si>
  <si>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</si>
  <si>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</si>
  <si>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</si>
  <si>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</si>
  <si>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</si>
  <si>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</si>
  <si>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</si>
  <si>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</si>
  <si>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</si>
  <si>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</si>
  <si>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</si>
  <si>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</si>
  <si>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</si>
  <si>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</si>
  <si>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</si>
  <si>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</si>
  <si>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</si>
  <si>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</si>
  <si>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</si>
  <si>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</si>
  <si>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</si>
  <si>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</si>
  <si>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</si>
  <si>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</si>
  <si>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</si>
  <si>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</si>
  <si>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</si>
  <si>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</si>
  <si>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</si>
  <si>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</si>
  <si>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</si>
  <si>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</si>
  <si>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</si>
  <si>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</si>
  <si>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</si>
  <si>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</si>
  <si>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</si>
  <si>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</si>
  <si>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</si>
  <si>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</si>
  <si>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</si>
  <si>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</si>
  <si>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</si>
  <si>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</si>
  <si>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</si>
  <si>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</si>
  <si>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</si>
  <si>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</si>
  <si>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</si>
  <si>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</si>
  <si>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</si>
  <si>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</si>
  <si>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</si>
  <si>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</si>
  <si>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</si>
  <si>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</si>
  <si>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</si>
  <si>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</si>
  <si>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</si>
  <si>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</si>
  <si>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</si>
  <si>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</si>
  <si>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</si>
  <si>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</si>
  <si>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</si>
  <si>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</si>
  <si>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</si>
  <si>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</si>
  <si>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</si>
  <si>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</si>
  <si>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</si>
  <si>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</si>
  <si>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</si>
  <si>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</si>
  <si>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</si>
  <si>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</si>
  <si>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</si>
  <si>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</si>
  <si>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</si>
  <si>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</si>
  <si>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</si>
  <si>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</si>
  <si>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</si>
  <si>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</si>
  <si>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</si>
  <si>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</si>
  <si>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</si>
  <si>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</si>
  <si>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</si>
  <si>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</si>
  <si>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</si>
  <si>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</si>
  <si>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</si>
  <si>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</si>
  <si>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</si>
  <si>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</si>
  <si>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</si>
  <si>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</si>
  <si>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</si>
  <si>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</si>
  <si>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</si>
  <si>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</si>
  <si>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</si>
  <si>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</si>
  <si>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</si>
  <si>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</si>
  <si>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</si>
  <si>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</si>
  <si>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</si>
  <si>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</si>
  <si>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</si>
  <si>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</si>
  <si>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</si>
  <si>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</si>
  <si>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</si>
  <si>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</si>
  <si>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</si>
  <si>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</si>
  <si>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</si>
  <si>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</si>
  <si>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</si>
  <si>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</si>
  <si>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</si>
  <si>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</si>
  <si>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</si>
  <si>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</si>
  <si>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</si>
  <si>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</si>
  <si>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</si>
  <si>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</si>
  <si>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</si>
  <si>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</si>
  <si>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</si>
  <si>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</si>
  <si>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</si>
  <si>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</si>
  <si>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</si>
  <si>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</si>
  <si>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</si>
  <si>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</si>
  <si>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</si>
  <si>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</si>
  <si>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</si>
  <si>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</si>
  <si>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</si>
  <si>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</si>
  <si>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</si>
  <si>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</si>
  <si>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</si>
  <si>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</si>
  <si>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</si>
  <si>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</si>
  <si>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</si>
  <si>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</si>
  <si>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</si>
  <si>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</si>
  <si>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</si>
  <si>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</si>
  <si>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</si>
  <si>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</si>
  <si>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</si>
  <si>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</si>
  <si>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</si>
  <si>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</si>
  <si>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</si>
  <si>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</si>
  <si>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</si>
  <si>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</si>
  <si>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</si>
  <si>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</si>
  <si>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</si>
  <si>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</si>
  <si>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</si>
  <si>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</si>
  <si>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</si>
  <si>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</si>
  <si>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</si>
  <si>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</si>
  <si>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</si>
  <si>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</si>
  <si>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</si>
  <si>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</si>
  <si>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</si>
  <si>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</si>
  <si>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</si>
  <si>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</si>
  <si>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</si>
  <si>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</si>
  <si>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</si>
  <si>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</si>
  <si>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</si>
  <si>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</si>
  <si>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</si>
  <si>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</si>
  <si>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</si>
  <si>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</si>
  <si>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</si>
  <si>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</si>
  <si>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</si>
  <si>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</si>
  <si>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</si>
  <si>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</si>
  <si>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</si>
  <si>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</si>
  <si>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</si>
  <si>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</si>
  <si>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</si>
  <si>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</si>
  <si>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</si>
  <si>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</si>
  <si>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</si>
  <si>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</si>
  <si>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</si>
  <si>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</si>
  <si>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</si>
  <si>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</si>
  <si>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</si>
  <si>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</si>
  <si>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</si>
  <si>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</si>
  <si>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</si>
  <si>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</si>
  <si>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</si>
  <si>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</si>
  <si>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</si>
  <si>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</si>
  <si>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</si>
  <si>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</si>
  <si>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</si>
  <si>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</si>
  <si>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</si>
  <si>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</si>
  <si>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</si>
  <si>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</si>
  <si>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</si>
  <si>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</si>
  <si>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</si>
  <si>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</si>
  <si>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</si>
  <si>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</si>
  <si>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</si>
  <si>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</si>
  <si>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</si>
  <si>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</si>
  <si>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</si>
  <si>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</si>
  <si>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</si>
  <si>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</si>
  <si>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</si>
  <si>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</si>
  <si>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</si>
  <si>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</si>
  <si>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</si>
  <si>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</si>
  <si>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</si>
  <si>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</si>
  <si>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</si>
  <si>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</si>
  <si>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</si>
  <si>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</si>
  <si>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</si>
  <si>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</si>
  <si>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</si>
  <si>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</si>
  <si>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</si>
  <si>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</si>
  <si>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</si>
  <si>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</si>
  <si>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</si>
  <si>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</si>
  <si>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</si>
  <si>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</si>
  <si>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</si>
  <si>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</si>
  <si>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</si>
  <si>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</si>
  <si>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</si>
  <si>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</si>
  <si>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</si>
  <si>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</si>
  <si>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</si>
  <si>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</si>
  <si>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</si>
  <si>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</si>
  <si>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</si>
  <si>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</si>
  <si>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</si>
  <si>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</si>
  <si>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</si>
  <si>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</si>
  <si>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</si>
  <si>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</si>
  <si>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</si>
  <si>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</si>
  <si>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</si>
  <si>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</si>
  <si>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</si>
  <si>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</si>
  <si>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</si>
  <si>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</si>
  <si>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</si>
  <si>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</si>
  <si>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</si>
  <si>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</si>
  <si>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</si>
  <si>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</si>
  <si>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</si>
  <si>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</si>
  <si>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</si>
  <si>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</si>
  <si>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</si>
  <si>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</si>
  <si>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</si>
  <si>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</si>
  <si>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</si>
  <si>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</si>
  <si>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</si>
  <si>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</si>
  <si>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</si>
  <si>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</si>
  <si>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</si>
  <si>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</si>
  <si>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</si>
  <si>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</si>
  <si>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</si>
  <si>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</si>
  <si>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</si>
  <si>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</si>
  <si>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</si>
  <si>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</si>
  <si>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</si>
  <si>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</si>
  <si>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</si>
  <si>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</si>
  <si>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</si>
  <si>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</si>
  <si>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</si>
  <si>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</si>
  <si>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</si>
  <si>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</si>
  <si>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</si>
  <si>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</si>
  <si>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</si>
  <si>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</si>
  <si>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</si>
  <si>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</si>
  <si>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</si>
  <si>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</si>
  <si>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</si>
  <si>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</si>
  <si>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</si>
  <si>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</si>
  <si>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</si>
  <si>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</si>
  <si>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</si>
  <si>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</si>
  <si>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</si>
  <si>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</si>
  <si>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</si>
  <si>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</si>
  <si>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</si>
  <si>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</si>
  <si>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</si>
  <si>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</si>
  <si>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</si>
  <si>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</si>
  <si>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</si>
  <si>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</si>
  <si>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</si>
  <si>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</si>
  <si>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</si>
  <si>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</si>
  <si>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</si>
  <si>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</si>
  <si>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</si>
  <si>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</si>
  <si>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</si>
  <si>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</si>
  <si>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</si>
  <si>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</si>
  <si>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</si>
  <si>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</si>
  <si>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</si>
  <si>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</si>
  <si>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</si>
  <si>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</si>
  <si>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</si>
  <si>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</si>
  <si>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</si>
  <si>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</si>
  <si>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</si>
  <si>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</si>
  <si>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</si>
  <si>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</si>
  <si>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</si>
  <si>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</si>
  <si>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</si>
  <si>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</si>
  <si>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</si>
  <si>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</si>
  <si>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</si>
  <si>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</si>
  <si>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</si>
  <si>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</si>
  <si>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</si>
  <si>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</si>
  <si>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</si>
  <si>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</si>
  <si>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</si>
  <si>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</si>
  <si>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</si>
  <si>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</si>
  <si>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</si>
  <si>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</si>
  <si>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</si>
  <si>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</si>
  <si>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</si>
  <si>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</si>
  <si>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</si>
  <si>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</si>
  <si>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</si>
  <si>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</si>
  <si>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</si>
  <si>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</si>
  <si>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</si>
  <si>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</si>
  <si>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</si>
  <si>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</si>
  <si>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</si>
  <si>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</si>
  <si>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</si>
  <si>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</si>
  <si>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</si>
  <si>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</si>
  <si>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</si>
  <si>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</si>
  <si>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</si>
  <si>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</si>
  <si>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</si>
  <si>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</si>
  <si>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</si>
  <si>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</si>
  <si>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</si>
  <si>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</si>
  <si>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</si>
  <si>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</si>
  <si>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</si>
  <si>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</si>
  <si>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</si>
  <si>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</si>
  <si>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</si>
  <si>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</si>
  <si>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</si>
  <si>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</si>
  <si>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</si>
  <si>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</si>
  <si>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</si>
  <si>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</si>
  <si>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</si>
  <si>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</si>
  <si>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</si>
  <si>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</si>
  <si>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</si>
  <si>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</si>
  <si>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</si>
  <si>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</si>
  <si>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</si>
  <si>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</si>
  <si>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</si>
  <si>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</si>
  <si>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</si>
  <si>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</si>
  <si>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</si>
  <si>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</si>
  <si>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</si>
  <si>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</si>
  <si>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</si>
  <si>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</si>
  <si>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</si>
  <si>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</si>
  <si>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</si>
  <si>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</si>
  <si>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</si>
  <si>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</si>
  <si>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</si>
  <si>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</si>
  <si>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</si>
  <si>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</si>
  <si>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</si>
  <si>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</si>
  <si>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</si>
  <si>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</si>
  <si>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</si>
  <si>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</si>
  <si>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</si>
  <si>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</si>
  <si>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</si>
  <si>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</si>
  <si>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</si>
  <si>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</si>
  <si>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</si>
  <si>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</si>
  <si>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</si>
  <si>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</si>
  <si>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</si>
  <si>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</si>
  <si>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</si>
  <si>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</si>
  <si>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</si>
  <si>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</si>
  <si>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</si>
  <si>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</si>
  <si>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</si>
  <si>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</si>
  <si>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</si>
  <si>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</si>
  <si>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</si>
  <si>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</si>
  <si>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</si>
  <si>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</si>
  <si>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</si>
  <si>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</si>
  <si>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</si>
  <si>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</si>
  <si>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</si>
  <si>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</si>
  <si>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</si>
  <si>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</si>
  <si>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</si>
  <si>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</si>
  <si>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</si>
  <si>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</si>
  <si>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</si>
  <si>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</si>
  <si>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</si>
  <si>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</si>
  <si>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</si>
  <si>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</si>
  <si>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</si>
  <si>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</si>
  <si>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</si>
  <si>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</si>
  <si>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</si>
  <si>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</si>
  <si>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</si>
  <si>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</si>
  <si>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</si>
  <si>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</si>
  <si>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</si>
  <si>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</si>
  <si>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</si>
  <si>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</si>
  <si>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</si>
  <si>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</si>
  <si>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</si>
  <si>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</si>
  <si>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</si>
  <si>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</si>
  <si>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</si>
  <si>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</si>
  <si>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</si>
  <si>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</si>
  <si>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</si>
  <si>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</si>
  <si>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</si>
  <si>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</si>
  <si>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</si>
  <si>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</si>
  <si>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</si>
  <si>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</si>
  <si>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</si>
  <si>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</si>
  <si>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</si>
  <si>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</si>
  <si>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</si>
  <si>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</si>
  <si>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</si>
  <si>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</si>
  <si>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</si>
  <si>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</si>
  <si>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</si>
  <si>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</si>
  <si>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</si>
  <si>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</si>
  <si>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</si>
  <si>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</si>
  <si>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</si>
  <si>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</si>
  <si>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</si>
  <si>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</si>
  <si>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</si>
  <si>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</si>
  <si>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</si>
  <si>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</si>
  <si>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</si>
  <si>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</si>
  <si>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</si>
  <si>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</si>
  <si>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</si>
  <si>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</si>
  <si>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</si>
  <si>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</si>
  <si>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</si>
  <si>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</si>
  <si>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</si>
  <si>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</si>
  <si>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</si>
  <si>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</si>
  <si>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</si>
  <si>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</si>
  <si>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</si>
  <si>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</si>
  <si>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</si>
  <si>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</si>
  <si>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</si>
  <si>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</si>
  <si>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</si>
  <si>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</si>
  <si>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</si>
  <si>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</si>
  <si>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</si>
  <si>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</si>
  <si>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</si>
  <si>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</si>
  <si>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</si>
  <si>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</si>
  <si>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</si>
  <si>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</si>
  <si>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</si>
  <si>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</si>
  <si>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</si>
  <si>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</si>
  <si>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</si>
  <si>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</si>
  <si>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</si>
  <si>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</si>
  <si>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</si>
  <si>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</si>
  <si>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</si>
  <si>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</si>
  <si>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</si>
  <si>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</si>
  <si>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</si>
  <si>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</si>
  <si>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</si>
  <si>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</si>
  <si>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</si>
  <si>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</si>
  <si>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</si>
  <si>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</si>
  <si>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</si>
  <si>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</si>
  <si>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</si>
  <si>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</si>
  <si>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</si>
  <si>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</si>
  <si>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</si>
  <si>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</si>
  <si>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</si>
  <si>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</si>
  <si>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</si>
  <si>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</si>
  <si>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</si>
  <si>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</si>
  <si>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</si>
  <si>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</si>
  <si>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</si>
  <si>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</si>
  <si>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</si>
  <si>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</si>
  <si>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</si>
  <si>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</si>
  <si>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</si>
  <si>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</si>
  <si>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</si>
  <si>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</si>
  <si>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</si>
  <si>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</si>
  <si>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</si>
  <si>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</si>
  <si>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</si>
  <si>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</si>
  <si>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</si>
  <si>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</si>
  <si>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</si>
  <si>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</si>
  <si>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</si>
  <si>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</si>
  <si>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</si>
  <si>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</si>
  <si>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</si>
  <si>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</si>
  <si>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</si>
  <si>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</si>
  <si>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</si>
  <si>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</si>
  <si>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</si>
  <si>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</si>
  <si>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</si>
  <si>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</si>
  <si>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</si>
  <si>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</si>
  <si>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</si>
  <si>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</si>
  <si>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</si>
  <si>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</si>
  <si>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</si>
  <si>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</si>
  <si>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</si>
  <si>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</si>
  <si>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</si>
  <si>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</si>
  <si>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</si>
  <si>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</si>
  <si>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</si>
  <si>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</si>
  <si>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</si>
  <si>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</si>
  <si>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</si>
  <si>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</si>
  <si>
    <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</si>
  <si>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</si>
  <si>
    <t>效果:无</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</si>
</sst>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4">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 fillId="5" borderId="4" xfId="0" applyFont="1" applyFill="1" applyBorder="1" applyAlignment="1">
      <alignment horizontal="center" vertical="center"/>
    </xf>
    <xf numFmtId="0" fontId="1" fillId="3" borderId="5" xfId="0" applyFont="1" applyFill="1" applyBorder="1" applyAlignment="1">
      <alignment horizontal="center" vertical="center"/>
    </xf>
    <xf numFmtId="0" fontId="13" fillId="0" borderId="0" xfId="0" applyFont="1">
      <alignment vertical="center"/>
    </xf>
    <xf numFmtId="0" fontId="13" fillId="0" borderId="0" xfId="0" applyFont="1" applyAlignment="1">
      <alignment vertical="center"/>
    </xf>
    <xf numFmtId="0" fontId="13" fillId="0" borderId="0" xfId="0" applyFont="1" applyAlignment="1"/>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3" fillId="27" borderId="4" xfId="2" applyFont="1" applyBorder="1" applyAlignment="1">
      <alignment horizontal="center" vertical="center"/>
    </xf>
    <xf numFmtId="0" fontId="18"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12" fillId="28" borderId="4" xfId="1" applyFont="1" applyFill="1" applyBorder="1" applyAlignment="1">
      <alignment horizontal="center" vertical="center"/>
    </xf>
    <xf numFmtId="0" fontId="12" fillId="28" borderId="37" xfId="1" applyFont="1" applyFill="1" applyBorder="1" applyAlignment="1">
      <alignment horizontal="center" vertical="center"/>
    </xf>
    <xf numFmtId="0" fontId="3" fillId="29" borderId="4" xfId="0" applyFont="1" applyFill="1" applyBorder="1" applyAlignment="1">
      <alignment horizontal="center" vertical="center"/>
    </xf>
    <xf numFmtId="0" fontId="3" fillId="10" borderId="4" xfId="0" applyFont="1" applyFill="1" applyBorder="1" applyAlignment="1">
      <alignment horizontal="center" vertical="center"/>
    </xf>
    <xf numFmtId="0" fontId="18" fillId="30" borderId="4" xfId="1" applyFont="1" applyFill="1" applyBorder="1" applyAlignment="1">
      <alignment horizontal="center" vertical="center"/>
    </xf>
    <xf numFmtId="0" fontId="3" fillId="30" borderId="4" xfId="0" applyFont="1" applyFill="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3"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3" fillId="30" borderId="4" xfId="2" applyFont="1" applyFill="1" applyBorder="1" applyAlignment="1">
      <alignment horizontal="center" vertical="center"/>
    </xf>
    <xf numFmtId="0" fontId="12" fillId="28" borderId="38" xfId="1" applyFont="1" applyFill="1" applyBorder="1" applyAlignment="1">
      <alignment horizontal="center" vertical="center"/>
    </xf>
    <xf numFmtId="0" fontId="3" fillId="32" borderId="4" xfId="2" applyFont="1" applyFill="1" applyBorder="1" applyAlignment="1">
      <alignment horizontal="center" vertical="center"/>
    </xf>
    <xf numFmtId="0" fontId="3" fillId="10" borderId="4" xfId="1" applyFont="1" applyFill="1" applyBorder="1" applyAlignment="1">
      <alignment horizontal="center" vertical="center"/>
    </xf>
    <xf numFmtId="0" fontId="3" fillId="35" borderId="4" xfId="2" applyFont="1" applyFill="1" applyBorder="1" applyAlignment="1">
      <alignment horizontal="center" vertical="center"/>
    </xf>
    <xf numFmtId="0" fontId="3" fillId="30" borderId="4" xfId="1" applyFont="1" applyFill="1" applyBorder="1" applyAlignment="1">
      <alignment horizontal="center" vertical="center"/>
    </xf>
    <xf numFmtId="0" fontId="3" fillId="34" borderId="4" xfId="2" applyFont="1" applyFill="1" applyBorder="1" applyAlignment="1">
      <alignment horizontal="center" vertical="center"/>
    </xf>
    <xf numFmtId="0" fontId="3" fillId="27" borderId="4" xfId="2" applyFont="1" applyFill="1" applyBorder="1" applyAlignment="1">
      <alignment horizontal="center" vertical="center"/>
    </xf>
    <xf numFmtId="0" fontId="0" fillId="0" borderId="4" xfId="0" applyFont="1" applyFill="1" applyBorder="1" applyAlignment="1">
      <alignment horizontal="center" vertical="center"/>
    </xf>
    <xf numFmtId="0" fontId="18" fillId="31" borderId="4" xfId="1" applyFont="1" applyFill="1" applyBorder="1" applyAlignment="1">
      <alignment horizontal="center" vertical="center"/>
    </xf>
    <xf numFmtId="0" fontId="18" fillId="35" borderId="4" xfId="1" applyFont="1" applyFill="1" applyBorder="1" applyAlignment="1">
      <alignment horizontal="center" vertical="center"/>
    </xf>
    <xf numFmtId="0" fontId="3" fillId="32"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3" borderId="4" xfId="1" applyFont="1" applyFill="1" applyBorder="1" applyAlignment="1">
      <alignment horizontal="center" vertical="center"/>
    </xf>
    <xf numFmtId="0" fontId="3" fillId="27" borderId="4" xfId="1" applyFont="1" applyFill="1" applyBorder="1" applyAlignment="1">
      <alignment horizontal="center" vertical="center"/>
    </xf>
    <xf numFmtId="0" fontId="3" fillId="27" borderId="0" xfId="2" applyFont="1" applyBorder="1" applyAlignment="1">
      <alignment horizontal="center" vertical="center"/>
    </xf>
    <xf numFmtId="0" fontId="3" fillId="27" borderId="0" xfId="2" applyFont="1" applyFill="1" applyBorder="1" applyAlignment="1">
      <alignment horizontal="center" vertical="center"/>
    </xf>
    <xf numFmtId="0" fontId="18" fillId="34" borderId="4" xfId="1" applyFont="1" applyFill="1" applyBorder="1" applyAlignment="1">
      <alignment horizontal="center" vertical="center"/>
    </xf>
    <xf numFmtId="0" fontId="18" fillId="12" borderId="4" xfId="1" applyFont="1" applyFill="1" applyBorder="1" applyAlignment="1">
      <alignment horizontal="center" vertical="center"/>
    </xf>
    <xf numFmtId="0" fontId="3" fillId="27" borderId="0" xfId="2" applyFont="1" applyBorder="1">
      <alignment vertical="center"/>
    </xf>
    <xf numFmtId="0" fontId="3" fillId="32" borderId="4" xfId="0" applyFont="1" applyFill="1" applyBorder="1" applyAlignment="1">
      <alignment horizontal="center" vertical="center"/>
    </xf>
    <xf numFmtId="0" fontId="3" fillId="33" borderId="4" xfId="0" applyFont="1" applyFill="1" applyBorder="1" applyAlignment="1">
      <alignment horizontal="center" vertical="center"/>
    </xf>
    <xf numFmtId="0" fontId="11" fillId="10" borderId="0" xfId="4" applyFont="1" applyFill="1" applyAlignment="1">
      <alignment horizontal="center" vertical="center" wrapText="1"/>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3" fillId="21" borderId="39" xfId="0" applyFont="1" applyFill="1" applyBorder="1" applyAlignment="1">
      <alignment horizontal="center" vertical="center"/>
    </xf>
    <xf numFmtId="0" fontId="13" fillId="21" borderId="40" xfId="0" applyFont="1" applyFill="1" applyBorder="1" applyAlignment="1">
      <alignment horizontal="center" vertical="center"/>
    </xf>
    <xf numFmtId="0" fontId="13" fillId="21" borderId="41" xfId="0" applyFont="1" applyFill="1" applyBorder="1" applyAlignment="1">
      <alignment horizontal="center" vertical="center"/>
    </xf>
    <xf numFmtId="0" fontId="1" fillId="2" borderId="0" xfId="0" applyFont="1" applyFill="1" applyAlignment="1">
      <alignment horizontal="center" vertical="top"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4" borderId="0" xfId="0" applyFont="1" applyFill="1" applyAlignment="1">
      <alignment horizontal="center" vertical="center" wrapText="1"/>
    </xf>
    <xf numFmtId="0" fontId="1" fillId="4" borderId="0"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4" borderId="17" xfId="0" applyNumberFormat="1" applyFont="1" applyFill="1" applyBorder="1" applyAlignment="1" applyProtection="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3" fillId="10" borderId="0" xfId="0" applyFont="1" applyFill="1" applyAlignment="1">
      <alignment horizontal="left" vertical="top" wrapText="1"/>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13" fillId="21" borderId="40" xfId="3" applyFont="1" applyFill="1" applyBorder="1" applyAlignment="1">
      <alignment horizontal="center" vertical="center"/>
    </xf>
    <xf numFmtId="0" fontId="13"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1" fillId="4" borderId="26" xfId="0" applyFont="1" applyFill="1" applyBorder="1" applyAlignment="1">
      <alignment horizontal="center" vertical="center" wrapText="1"/>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26"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1" fillId="2" borderId="0" xfId="0" applyFont="1" applyFill="1" applyAlignment="1">
      <alignment horizontal="center" vertical="center"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6" fillId="4" borderId="17"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1" fillId="2" borderId="0" xfId="0" applyNumberFormat="1" applyFont="1" applyFill="1" applyAlignment="1" applyProtection="1">
      <alignment horizontal="center" vertical="center" wrapText="1"/>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4" borderId="4" xfId="0" applyFont="1" applyFill="1" applyBorder="1" applyAlignment="1">
      <alignment horizontal="left" vertical="top" wrapText="1"/>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opLeftCell="A61" workbookViewId="0">
      <selection activeCell="P80" sqref="P80:Q80"/>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40" t="s">
        <v>0</v>
      </c>
      <c r="B1" s="240"/>
      <c r="C1" s="240"/>
      <c r="D1" s="240"/>
      <c r="E1" s="240"/>
      <c r="F1" s="240"/>
      <c r="G1" s="240"/>
      <c r="H1" s="240"/>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row>
    <row r="2" spans="1:116" ht="15.95" customHeight="1" x14ac:dyDescent="0.15">
      <c r="A2" s="240"/>
      <c r="B2" s="240"/>
      <c r="C2" s="240"/>
      <c r="D2" s="240"/>
      <c r="E2" s="240"/>
      <c r="F2" s="240"/>
      <c r="G2" s="240"/>
      <c r="H2" s="240"/>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row>
    <row r="3" spans="1:116" ht="15.95" customHeight="1" x14ac:dyDescent="0.15">
      <c r="A3" s="240"/>
      <c r="B3" s="240"/>
      <c r="C3" s="240"/>
      <c r="D3" s="240"/>
      <c r="E3" s="240"/>
      <c r="F3" s="240"/>
      <c r="G3" s="240"/>
      <c r="H3" s="240"/>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row>
    <row r="4" spans="1:116" ht="15.95" customHeight="1" x14ac:dyDescent="0.15">
      <c r="A4" s="240"/>
      <c r="B4" s="240"/>
      <c r="C4" s="240"/>
      <c r="D4" s="240"/>
      <c r="E4" s="240"/>
      <c r="F4" s="240"/>
      <c r="G4" s="240"/>
      <c r="H4" s="240"/>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row>
    <row r="5" spans="1:116" ht="15.95" customHeight="1" x14ac:dyDescent="0.15">
      <c r="A5" s="240"/>
      <c r="B5" s="240"/>
      <c r="C5" s="240"/>
      <c r="D5" s="240"/>
      <c r="E5" s="240"/>
      <c r="F5" s="240"/>
      <c r="G5" s="240"/>
      <c r="H5" s="240"/>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row>
    <row r="6" spans="1:116" ht="15.95" customHeight="1" x14ac:dyDescent="0.15">
      <c r="A6" s="240"/>
      <c r="B6" s="240"/>
      <c r="C6" s="240"/>
      <c r="D6" s="240"/>
      <c r="E6" s="240"/>
      <c r="F6" s="240"/>
      <c r="G6" s="240"/>
      <c r="H6" s="240"/>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row>
    <row r="7" spans="1:116" ht="15.95" customHeight="1" x14ac:dyDescent="0.15">
      <c r="A7" s="240"/>
      <c r="B7" s="240"/>
      <c r="C7" s="240"/>
      <c r="D7" s="240"/>
      <c r="E7" s="240"/>
      <c r="F7" s="240"/>
      <c r="G7" s="240"/>
      <c r="H7" s="240"/>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row>
    <row r="8" spans="1:116" ht="15.95" customHeight="1" x14ac:dyDescent="0.15">
      <c r="A8" s="240"/>
      <c r="B8" s="240"/>
      <c r="C8" s="240"/>
      <c r="D8" s="240"/>
      <c r="E8" s="240"/>
      <c r="F8" s="240"/>
      <c r="G8" s="240"/>
      <c r="H8" s="240"/>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row>
    <row r="9" spans="1:116" ht="15.95" customHeight="1" x14ac:dyDescent="0.15">
      <c r="A9" s="240"/>
      <c r="B9" s="240"/>
      <c r="C9" s="240"/>
      <c r="D9" s="240"/>
      <c r="E9" s="240"/>
      <c r="F9" s="240"/>
      <c r="G9" s="240"/>
      <c r="H9" s="240"/>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row>
    <row r="10" spans="1:116" ht="15.95" customHeight="1" x14ac:dyDescent="0.15">
      <c r="A10" s="240"/>
      <c r="B10" s="240"/>
      <c r="C10" s="240"/>
      <c r="D10" s="240"/>
      <c r="E10" s="240"/>
      <c r="F10" s="240"/>
      <c r="G10" s="240"/>
      <c r="H10" s="240"/>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row>
    <row r="11" spans="1:116" ht="15.95" customHeight="1" x14ac:dyDescent="0.15">
      <c r="A11" s="210" t="s">
        <v>1</v>
      </c>
      <c r="B11" s="210"/>
      <c r="C11" s="211"/>
      <c r="D11" s="211"/>
      <c r="E11" s="200"/>
      <c r="F11" s="212" t="s">
        <v>2</v>
      </c>
      <c r="G11" s="212"/>
      <c r="H11" s="212"/>
      <c r="I11" s="212"/>
      <c r="J11" s="213"/>
      <c r="K11" s="212" t="s">
        <v>3</v>
      </c>
      <c r="L11" s="212"/>
      <c r="M11" s="212"/>
      <c r="N11" s="212"/>
      <c r="O11" s="213"/>
      <c r="P11" s="212" t="s">
        <v>4</v>
      </c>
      <c r="Q11" s="212"/>
      <c r="R11" s="214"/>
      <c r="S11" s="214"/>
      <c r="T11" s="203"/>
      <c r="U11" s="217" t="s">
        <v>5</v>
      </c>
      <c r="V11" s="217"/>
      <c r="W11" s="211"/>
      <c r="X11" s="211"/>
      <c r="Y11" s="200"/>
      <c r="Z11" s="215" t="s">
        <v>6</v>
      </c>
      <c r="AA11" s="216"/>
      <c r="AB11" s="211"/>
      <c r="AC11" s="211"/>
      <c r="AD11" s="200"/>
      <c r="AE11" s="198" t="s">
        <v>7</v>
      </c>
      <c r="AF11" s="199"/>
      <c r="AG11" s="200"/>
      <c r="AH11" s="200"/>
      <c r="AI11" s="200"/>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row>
    <row r="12" spans="1:116" ht="15.95" customHeight="1" x14ac:dyDescent="0.15">
      <c r="A12" s="201" t="s">
        <v>1246</v>
      </c>
      <c r="B12" s="202"/>
      <c r="C12" s="203" t="s">
        <v>1247</v>
      </c>
      <c r="D12" s="203"/>
      <c r="E12" s="204"/>
      <c r="F12" s="201" t="s">
        <v>1280</v>
      </c>
      <c r="G12" s="205"/>
      <c r="H12" s="203" t="s">
        <v>1281</v>
      </c>
      <c r="I12" s="203"/>
      <c r="J12" s="204"/>
      <c r="K12" s="201" t="s">
        <v>1317</v>
      </c>
      <c r="L12" s="205"/>
      <c r="M12" s="203" t="s">
        <v>1318</v>
      </c>
      <c r="N12" s="203"/>
      <c r="O12" s="204"/>
      <c r="P12" s="201" t="s">
        <v>1440</v>
      </c>
      <c r="Q12" s="206"/>
      <c r="R12" s="203" t="s">
        <v>1441</v>
      </c>
      <c r="S12" s="203"/>
      <c r="T12" s="204"/>
      <c r="U12" s="207" t="s">
        <v>1566</v>
      </c>
      <c r="V12" s="208"/>
      <c r="W12" s="203" t="s">
        <v>1567</v>
      </c>
      <c r="X12" s="203"/>
      <c r="Y12" s="204"/>
      <c r="Z12" s="201" t="s">
        <v>1674</v>
      </c>
      <c r="AA12" s="202"/>
      <c r="AB12" s="209" t="s">
        <v>1675</v>
      </c>
      <c r="AC12" s="209"/>
      <c r="AD12" s="199"/>
      <c r="AE12" s="202" t="s">
        <v>14</v>
      </c>
      <c r="AF12" s="202"/>
      <c r="AG12" s="203" t="s">
        <v>15</v>
      </c>
      <c r="AH12" s="203"/>
      <c r="AI12" s="203"/>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row>
    <row r="13" spans="1:116" ht="15.95" customHeight="1" x14ac:dyDescent="0.15">
      <c r="A13" s="201" t="s">
        <v>1248</v>
      </c>
      <c r="B13" s="202"/>
      <c r="C13" s="203" t="s">
        <v>1249</v>
      </c>
      <c r="D13" s="203"/>
      <c r="E13" s="204"/>
      <c r="F13" s="201" t="s">
        <v>1282</v>
      </c>
      <c r="G13" s="205"/>
      <c r="H13" s="203" t="s">
        <v>1283</v>
      </c>
      <c r="I13" s="203"/>
      <c r="J13" s="204"/>
      <c r="K13" s="201" t="s">
        <v>1319</v>
      </c>
      <c r="L13" s="205"/>
      <c r="M13" s="203" t="s">
        <v>1320</v>
      </c>
      <c r="N13" s="203"/>
      <c r="O13" s="204"/>
      <c r="P13" s="201" t="s">
        <v>1442</v>
      </c>
      <c r="Q13" s="206"/>
      <c r="R13" s="203" t="s">
        <v>1443</v>
      </c>
      <c r="S13" s="203"/>
      <c r="T13" s="204"/>
      <c r="U13" s="207" t="s">
        <v>1568</v>
      </c>
      <c r="V13" s="208"/>
      <c r="W13" s="203" t="s">
        <v>1567</v>
      </c>
      <c r="X13" s="203"/>
      <c r="Y13" s="204"/>
      <c r="Z13" s="207" t="s">
        <v>1676</v>
      </c>
      <c r="AA13" s="218"/>
      <c r="AB13" s="203" t="s">
        <v>1677</v>
      </c>
      <c r="AC13" s="203"/>
      <c r="AD13" s="219"/>
      <c r="AE13" s="202" t="s">
        <v>22</v>
      </c>
      <c r="AF13" s="202"/>
      <c r="AG13" s="203" t="s">
        <v>15</v>
      </c>
      <c r="AH13" s="203"/>
      <c r="AI13" s="203"/>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row>
    <row r="14" spans="1:116" ht="15.95" customHeight="1" x14ac:dyDescent="0.15">
      <c r="A14" s="201" t="s">
        <v>1250</v>
      </c>
      <c r="B14" s="202"/>
      <c r="C14" s="203" t="s">
        <v>1251</v>
      </c>
      <c r="D14" s="203"/>
      <c r="E14" s="204"/>
      <c r="F14" s="201" t="s">
        <v>1284</v>
      </c>
      <c r="G14" s="205"/>
      <c r="H14" s="203" t="s">
        <v>1285</v>
      </c>
      <c r="I14" s="203"/>
      <c r="J14" s="204"/>
      <c r="K14" s="201" t="s">
        <v>1321</v>
      </c>
      <c r="L14" s="205"/>
      <c r="M14" s="203" t="s">
        <v>1322</v>
      </c>
      <c r="N14" s="203"/>
      <c r="O14" s="204"/>
      <c r="P14" s="201" t="s">
        <v>1444</v>
      </c>
      <c r="Q14" s="206"/>
      <c r="R14" s="203" t="s">
        <v>1445</v>
      </c>
      <c r="S14" s="203"/>
      <c r="T14" s="204"/>
      <c r="U14" s="207" t="s">
        <v>1569</v>
      </c>
      <c r="V14" s="208"/>
      <c r="W14" s="203" t="s">
        <v>1567</v>
      </c>
      <c r="X14" s="203"/>
      <c r="Y14" s="204"/>
      <c r="Z14" s="207" t="s">
        <v>1678</v>
      </c>
      <c r="AA14" s="218"/>
      <c r="AB14" s="203" t="s">
        <v>1679</v>
      </c>
      <c r="AC14" s="203"/>
      <c r="AD14" s="219"/>
      <c r="AE14" s="202" t="s">
        <v>29</v>
      </c>
      <c r="AF14" s="202"/>
      <c r="AG14" s="203" t="s">
        <v>30</v>
      </c>
      <c r="AH14" s="203"/>
      <c r="AI14" s="203"/>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row>
    <row r="15" spans="1:116" ht="15.95" customHeight="1" x14ac:dyDescent="0.15">
      <c r="A15" s="201" t="s">
        <v>1252</v>
      </c>
      <c r="B15" s="202"/>
      <c r="C15" s="203" t="s">
        <v>1253</v>
      </c>
      <c r="D15" s="203"/>
      <c r="E15" s="204"/>
      <c r="F15" s="201" t="s">
        <v>1286</v>
      </c>
      <c r="G15" s="205"/>
      <c r="H15" s="203" t="s">
        <v>1287</v>
      </c>
      <c r="I15" s="203"/>
      <c r="J15" s="204"/>
      <c r="K15" s="201" t="s">
        <v>1323</v>
      </c>
      <c r="L15" s="205"/>
      <c r="M15" s="203" t="s">
        <v>1324</v>
      </c>
      <c r="N15" s="203"/>
      <c r="O15" s="204"/>
      <c r="P15" s="201" t="s">
        <v>1446</v>
      </c>
      <c r="Q15" s="206"/>
      <c r="R15" s="203" t="s">
        <v>1447</v>
      </c>
      <c r="S15" s="203"/>
      <c r="T15" s="204"/>
      <c r="U15" s="207" t="s">
        <v>1570</v>
      </c>
      <c r="V15" s="208"/>
      <c r="W15" s="203" t="s">
        <v>1567</v>
      </c>
      <c r="X15" s="203"/>
      <c r="Y15" s="204"/>
      <c r="Z15" s="207" t="s">
        <v>1680</v>
      </c>
      <c r="AA15" s="220"/>
      <c r="AB15" s="203" t="s">
        <v>1681</v>
      </c>
      <c r="AC15" s="203"/>
      <c r="AD15" s="219"/>
      <c r="AE15" s="218" t="s">
        <v>37</v>
      </c>
      <c r="AF15" s="218"/>
      <c r="AG15" s="203" t="s">
        <v>15</v>
      </c>
      <c r="AH15" s="203"/>
      <c r="AI15" s="203"/>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row>
    <row r="16" spans="1:116" ht="15.95" customHeight="1" x14ac:dyDescent="0.15">
      <c r="A16" s="201" t="s">
        <v>1254</v>
      </c>
      <c r="B16" s="202"/>
      <c r="C16" s="203" t="s">
        <v>1255</v>
      </c>
      <c r="D16" s="203"/>
      <c r="E16" s="204"/>
      <c r="F16" s="201" t="s">
        <v>1288</v>
      </c>
      <c r="G16" s="221"/>
      <c r="H16" s="203" t="s">
        <v>1289</v>
      </c>
      <c r="I16" s="203"/>
      <c r="J16" s="204"/>
      <c r="K16" s="201" t="s">
        <v>1325</v>
      </c>
      <c r="L16" s="205"/>
      <c r="M16" s="203" t="s">
        <v>1326</v>
      </c>
      <c r="N16" s="203"/>
      <c r="O16" s="204"/>
      <c r="P16" s="201" t="s">
        <v>1448</v>
      </c>
      <c r="Q16" s="206"/>
      <c r="R16" s="203" t="s">
        <v>1449</v>
      </c>
      <c r="S16" s="203"/>
      <c r="T16" s="204"/>
      <c r="U16" s="207" t="s">
        <v>1571</v>
      </c>
      <c r="V16" s="208"/>
      <c r="W16" s="203" t="s">
        <v>1567</v>
      </c>
      <c r="X16" s="203"/>
      <c r="Y16" s="204"/>
      <c r="Z16" s="207" t="s">
        <v>1682</v>
      </c>
      <c r="AA16" s="222"/>
      <c r="AB16" s="203" t="s">
        <v>1683</v>
      </c>
      <c r="AC16" s="203"/>
      <c r="AD16" s="21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row>
    <row r="17" spans="1:116" ht="15.95" customHeight="1" x14ac:dyDescent="0.15">
      <c r="A17" s="201" t="s">
        <v>1256</v>
      </c>
      <c r="B17" s="202"/>
      <c r="C17" s="203" t="s">
        <v>1257</v>
      </c>
      <c r="D17" s="203"/>
      <c r="E17" s="204"/>
      <c r="F17" s="201" t="s">
        <v>1290</v>
      </c>
      <c r="G17" s="221"/>
      <c r="H17" s="203" t="s">
        <v>1291</v>
      </c>
      <c r="I17" s="203"/>
      <c r="J17" s="204"/>
      <c r="K17" s="201" t="s">
        <v>1327</v>
      </c>
      <c r="L17" s="205"/>
      <c r="M17" s="203" t="s">
        <v>1328</v>
      </c>
      <c r="N17" s="203"/>
      <c r="O17" s="204"/>
      <c r="P17" s="201" t="s">
        <v>1450</v>
      </c>
      <c r="Q17" s="206"/>
      <c r="R17" s="203" t="s">
        <v>1447</v>
      </c>
      <c r="S17" s="203"/>
      <c r="T17" s="204"/>
      <c r="U17" s="207" t="s">
        <v>1572</v>
      </c>
      <c r="V17" s="208"/>
      <c r="W17" s="203" t="s">
        <v>1567</v>
      </c>
      <c r="X17" s="203"/>
      <c r="Y17" s="204"/>
      <c r="Z17" s="207" t="s">
        <v>1684</v>
      </c>
      <c r="AA17" s="222"/>
      <c r="AB17" s="203" t="s">
        <v>1685</v>
      </c>
      <c r="AC17" s="203"/>
      <c r="AD17" s="21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row>
    <row r="18" spans="1:116" ht="15.95" customHeight="1" x14ac:dyDescent="0.15">
      <c r="A18" s="201" t="s">
        <v>1258</v>
      </c>
      <c r="B18" s="202"/>
      <c r="C18" s="203" t="s">
        <v>1259</v>
      </c>
      <c r="D18" s="203"/>
      <c r="E18" s="204"/>
      <c r="F18" s="201" t="s">
        <v>1292</v>
      </c>
      <c r="G18" s="221"/>
      <c r="H18" s="203" t="s">
        <v>1293</v>
      </c>
      <c r="I18" s="203"/>
      <c r="J18" s="204"/>
      <c r="K18" s="201" t="s">
        <v>1329</v>
      </c>
      <c r="L18" s="205"/>
      <c r="M18" s="203" t="s">
        <v>1330</v>
      </c>
      <c r="N18" s="203"/>
      <c r="O18" s="204"/>
      <c r="P18" s="201" t="s">
        <v>1451</v>
      </c>
      <c r="Q18" s="206"/>
      <c r="R18" s="203" t="s">
        <v>1452</v>
      </c>
      <c r="S18" s="203"/>
      <c r="T18" s="204"/>
      <c r="U18" s="207" t="s">
        <v>1573</v>
      </c>
      <c r="V18" s="223"/>
      <c r="W18" s="203" t="s">
        <v>1574</v>
      </c>
      <c r="X18" s="203"/>
      <c r="Y18" s="204"/>
      <c r="Z18" s="207" t="s">
        <v>1686</v>
      </c>
      <c r="AA18" s="224"/>
      <c r="AB18" s="203" t="s">
        <v>1687</v>
      </c>
      <c r="AC18" s="203"/>
      <c r="AD18" s="219"/>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row>
    <row r="19" spans="1:116" ht="15.95" customHeight="1" x14ac:dyDescent="0.15">
      <c r="A19" s="201" t="s">
        <v>1260</v>
      </c>
      <c r="B19" s="202"/>
      <c r="C19" s="203" t="s">
        <v>1261</v>
      </c>
      <c r="D19" s="203"/>
      <c r="E19" s="204"/>
      <c r="F19" s="201" t="s">
        <v>1294</v>
      </c>
      <c r="G19" s="221"/>
      <c r="H19" s="203" t="s">
        <v>1295</v>
      </c>
      <c r="I19" s="203"/>
      <c r="J19" s="204"/>
      <c r="K19" s="201" t="s">
        <v>1331</v>
      </c>
      <c r="L19" s="205"/>
      <c r="M19" s="203" t="s">
        <v>1332</v>
      </c>
      <c r="N19" s="203"/>
      <c r="O19" s="204"/>
      <c r="P19" s="201" t="s">
        <v>1453</v>
      </c>
      <c r="Q19" s="206"/>
      <c r="R19" s="203" t="s">
        <v>1454</v>
      </c>
      <c r="S19" s="203"/>
      <c r="T19" s="204"/>
      <c r="U19" s="207" t="s">
        <v>1575</v>
      </c>
      <c r="V19" s="200"/>
      <c r="W19" s="203" t="s">
        <v>1576</v>
      </c>
      <c r="X19" s="203"/>
      <c r="Y19" s="204"/>
      <c r="Z19" s="207" t="s">
        <v>1688</v>
      </c>
      <c r="AA19" s="225"/>
      <c r="AB19" s="203" t="s">
        <v>1689</v>
      </c>
      <c r="AC19" s="203"/>
      <c r="AD19" s="219"/>
      <c r="AE19" s="191"/>
      <c r="AF19" s="191"/>
      <c r="AG19" s="191"/>
      <c r="AH19" s="191"/>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row>
    <row r="20" spans="1:116" ht="15.95" customHeight="1" x14ac:dyDescent="0.15">
      <c r="A20" s="207" t="s">
        <v>1262</v>
      </c>
      <c r="B20" s="226"/>
      <c r="C20" s="203" t="s">
        <v>1263</v>
      </c>
      <c r="D20" s="203"/>
      <c r="E20" s="204"/>
      <c r="F20" s="201" t="s">
        <v>1296</v>
      </c>
      <c r="G20" s="221"/>
      <c r="H20" s="203" t="s">
        <v>1297</v>
      </c>
      <c r="I20" s="203"/>
      <c r="J20" s="204"/>
      <c r="K20" s="201" t="s">
        <v>1333</v>
      </c>
      <c r="L20" s="205"/>
      <c r="M20" s="203" t="s">
        <v>1334</v>
      </c>
      <c r="N20" s="203"/>
      <c r="O20" s="204"/>
      <c r="P20" s="201" t="s">
        <v>1455</v>
      </c>
      <c r="Q20" s="206"/>
      <c r="R20" s="203" t="s">
        <v>1456</v>
      </c>
      <c r="S20" s="203"/>
      <c r="T20" s="204"/>
      <c r="U20" s="207" t="s">
        <v>1577</v>
      </c>
      <c r="V20" s="208"/>
      <c r="W20" s="203" t="s">
        <v>1578</v>
      </c>
      <c r="X20" s="203"/>
      <c r="Y20" s="204"/>
      <c r="Z20" s="227" t="s">
        <v>1690</v>
      </c>
      <c r="AA20" s="225"/>
      <c r="AB20" s="203" t="s">
        <v>1691</v>
      </c>
      <c r="AC20" s="203"/>
      <c r="AD20" s="219"/>
      <c r="AE20" s="191"/>
      <c r="AF20" s="191"/>
      <c r="AG20" s="191"/>
      <c r="AH20" s="191"/>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row>
    <row r="21" spans="1:116" ht="15.95" customHeight="1" x14ac:dyDescent="0.15">
      <c r="A21" s="207" t="s">
        <v>1264</v>
      </c>
      <c r="B21" s="226"/>
      <c r="C21" s="203" t="s">
        <v>1265</v>
      </c>
      <c r="D21" s="203"/>
      <c r="E21" s="204"/>
      <c r="F21" s="207" t="s">
        <v>1298</v>
      </c>
      <c r="G21" s="223"/>
      <c r="H21" s="203" t="s">
        <v>1299</v>
      </c>
      <c r="I21" s="203"/>
      <c r="J21" s="204"/>
      <c r="K21" s="201" t="s">
        <v>1335</v>
      </c>
      <c r="L21" s="205"/>
      <c r="M21" s="203" t="s">
        <v>1336</v>
      </c>
      <c r="N21" s="203"/>
      <c r="O21" s="204"/>
      <c r="P21" s="201" t="s">
        <v>1457</v>
      </c>
      <c r="Q21" s="206"/>
      <c r="R21" s="203" t="s">
        <v>1458</v>
      </c>
      <c r="S21" s="203"/>
      <c r="T21" s="204"/>
      <c r="U21" s="207" t="s">
        <v>1579</v>
      </c>
      <c r="V21" s="223"/>
      <c r="W21" s="203" t="s">
        <v>1580</v>
      </c>
      <c r="X21" s="203"/>
      <c r="Y21" s="204"/>
      <c r="Z21" s="227" t="s">
        <v>1692</v>
      </c>
      <c r="AA21" s="225"/>
      <c r="AB21" s="203" t="s">
        <v>1693</v>
      </c>
      <c r="AC21" s="203"/>
      <c r="AD21" s="219"/>
      <c r="AE21" s="191"/>
      <c r="AF21" s="191"/>
      <c r="AG21" s="191"/>
      <c r="AH21" s="191"/>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row>
    <row r="22" spans="1:116" ht="15.95" customHeight="1" x14ac:dyDescent="0.15">
      <c r="A22" s="207" t="s">
        <v>1266</v>
      </c>
      <c r="B22" s="226"/>
      <c r="C22" s="203" t="s">
        <v>1267</v>
      </c>
      <c r="D22" s="203"/>
      <c r="E22" s="204"/>
      <c r="F22" s="207" t="s">
        <v>1300</v>
      </c>
      <c r="G22" s="223"/>
      <c r="H22" s="203" t="s">
        <v>1301</v>
      </c>
      <c r="I22" s="203"/>
      <c r="J22" s="204"/>
      <c r="K22" s="201" t="s">
        <v>1337</v>
      </c>
      <c r="L22" s="205"/>
      <c r="M22" s="203" t="s">
        <v>1338</v>
      </c>
      <c r="N22" s="203"/>
      <c r="O22" s="204"/>
      <c r="P22" s="201" t="s">
        <v>1459</v>
      </c>
      <c r="Q22" s="206"/>
      <c r="R22" s="203" t="s">
        <v>1460</v>
      </c>
      <c r="S22" s="203"/>
      <c r="T22" s="204"/>
      <c r="U22" s="207" t="s">
        <v>1581</v>
      </c>
      <c r="V22" s="223"/>
      <c r="W22" s="203" t="s">
        <v>1582</v>
      </c>
      <c r="X22" s="203"/>
      <c r="Y22" s="204"/>
      <c r="Z22" s="228" t="s">
        <v>1694</v>
      </c>
      <c r="AA22" s="225"/>
      <c r="AB22" s="203" t="s">
        <v>1693</v>
      </c>
      <c r="AC22" s="203"/>
      <c r="AD22" s="219"/>
      <c r="AE22" s="191"/>
      <c r="AF22" s="191"/>
      <c r="AG22" s="191"/>
      <c r="AH22" s="191"/>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row>
    <row r="23" spans="1:116" ht="15.95" customHeight="1" x14ac:dyDescent="0.15">
      <c r="A23" s="207" t="s">
        <v>1268</v>
      </c>
      <c r="B23" s="226"/>
      <c r="C23" s="203" t="s">
        <v>1269</v>
      </c>
      <c r="D23" s="203"/>
      <c r="E23" s="204"/>
      <c r="F23" s="207" t="s">
        <v>1302</v>
      </c>
      <c r="G23" s="223"/>
      <c r="H23" s="203" t="s">
        <v>1303</v>
      </c>
      <c r="I23" s="203"/>
      <c r="J23" s="204"/>
      <c r="K23" s="201" t="s">
        <v>1339</v>
      </c>
      <c r="L23" s="205"/>
      <c r="M23" s="203" t="s">
        <v>1340</v>
      </c>
      <c r="N23" s="203"/>
      <c r="O23" s="204"/>
      <c r="P23" s="201" t="s">
        <v>1461</v>
      </c>
      <c r="Q23" s="206"/>
      <c r="R23" s="203" t="s">
        <v>1462</v>
      </c>
      <c r="S23" s="203"/>
      <c r="T23" s="204"/>
      <c r="U23" s="207" t="s">
        <v>1583</v>
      </c>
      <c r="V23" s="223"/>
      <c r="W23" s="203" t="s">
        <v>1584</v>
      </c>
      <c r="X23" s="203"/>
      <c r="Y23" s="204"/>
      <c r="Z23" s="228" t="s">
        <v>1695</v>
      </c>
      <c r="AA23" s="225"/>
      <c r="AB23" s="203" t="s">
        <v>1696</v>
      </c>
      <c r="AC23" s="203"/>
      <c r="AD23" s="219"/>
      <c r="AE23" s="191"/>
      <c r="AF23" s="191"/>
      <c r="AG23" s="191"/>
      <c r="AH23" s="191"/>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row>
    <row r="24" spans="1:116" ht="15.95" customHeight="1" x14ac:dyDescent="0.15">
      <c r="A24" s="207" t="s">
        <v>1270</v>
      </c>
      <c r="B24" s="226"/>
      <c r="C24" s="203" t="s">
        <v>1271</v>
      </c>
      <c r="D24" s="203"/>
      <c r="E24" s="204"/>
      <c r="F24" s="207" t="s">
        <v>1304</v>
      </c>
      <c r="G24" s="223"/>
      <c r="H24" s="203" t="s">
        <v>1305</v>
      </c>
      <c r="I24" s="203"/>
      <c r="J24" s="204"/>
      <c r="K24" s="201" t="s">
        <v>1341</v>
      </c>
      <c r="L24" s="205"/>
      <c r="M24" s="203" t="s">
        <v>1342</v>
      </c>
      <c r="N24" s="203"/>
      <c r="O24" s="204"/>
      <c r="P24" s="201" t="s">
        <v>1463</v>
      </c>
      <c r="Q24" s="206"/>
      <c r="R24" s="203" t="s">
        <v>1464</v>
      </c>
      <c r="S24" s="203"/>
      <c r="T24" s="204"/>
      <c r="U24" s="207" t="s">
        <v>1585</v>
      </c>
      <c r="V24" s="223"/>
      <c r="W24" s="203" t="s">
        <v>1586</v>
      </c>
      <c r="X24" s="203"/>
      <c r="Y24" s="204"/>
      <c r="Z24" s="228" t="s">
        <v>1697</v>
      </c>
      <c r="AA24" s="225"/>
      <c r="AB24" s="203" t="s">
        <v>1698</v>
      </c>
      <c r="AC24" s="203"/>
      <c r="AD24" s="219"/>
      <c r="AE24" s="191"/>
      <c r="AF24" s="191"/>
      <c r="AG24" s="191"/>
      <c r="AH24" s="191"/>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row>
    <row r="25" spans="1:116" ht="15.95" customHeight="1" x14ac:dyDescent="0.15">
      <c r="A25" s="207" t="s">
        <v>1272</v>
      </c>
      <c r="B25" s="200"/>
      <c r="C25" s="203" t="s">
        <v>1273</v>
      </c>
      <c r="D25" s="203"/>
      <c r="E25" s="204"/>
      <c r="F25" s="207" t="s">
        <v>1306</v>
      </c>
      <c r="G25" s="223"/>
      <c r="H25" s="203" t="s">
        <v>1307</v>
      </c>
      <c r="I25" s="203"/>
      <c r="J25" s="204"/>
      <c r="K25" s="201" t="s">
        <v>1343</v>
      </c>
      <c r="L25" s="205"/>
      <c r="M25" s="203" t="s">
        <v>1344</v>
      </c>
      <c r="N25" s="203"/>
      <c r="O25" s="204"/>
      <c r="P25" s="201" t="s">
        <v>1465</v>
      </c>
      <c r="Q25" s="206"/>
      <c r="R25" s="203" t="s">
        <v>1466</v>
      </c>
      <c r="S25" s="203"/>
      <c r="T25" s="204"/>
      <c r="U25" s="207" t="s">
        <v>1587</v>
      </c>
      <c r="V25" s="223"/>
      <c r="W25" s="203" t="s">
        <v>1588</v>
      </c>
      <c r="X25" s="203"/>
      <c r="Y25" s="204"/>
      <c r="Z25" s="228" t="s">
        <v>1699</v>
      </c>
      <c r="AA25" s="225"/>
      <c r="AB25" s="203" t="s">
        <v>1700</v>
      </c>
      <c r="AC25" s="203"/>
      <c r="AD25" s="219"/>
      <c r="AE25" s="191"/>
      <c r="AF25" s="191"/>
      <c r="AG25" s="191"/>
      <c r="AH25" s="191"/>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row>
    <row r="26" spans="1:116" ht="15.95" customHeight="1" x14ac:dyDescent="0.15">
      <c r="A26" s="207" t="s">
        <v>1274</v>
      </c>
      <c r="B26" s="200"/>
      <c r="C26" s="203" t="s">
        <v>1275</v>
      </c>
      <c r="D26" s="203"/>
      <c r="E26" s="204"/>
      <c r="F26" s="227" t="s">
        <v>1308</v>
      </c>
      <c r="G26" s="229"/>
      <c r="H26" s="203" t="s">
        <v>1309</v>
      </c>
      <c r="I26" s="203"/>
      <c r="J26" s="204"/>
      <c r="K26" s="201" t="s">
        <v>1345</v>
      </c>
      <c r="L26" s="205"/>
      <c r="M26" s="203" t="s">
        <v>1346</v>
      </c>
      <c r="N26" s="203"/>
      <c r="O26" s="204"/>
      <c r="P26" s="201" t="s">
        <v>1467</v>
      </c>
      <c r="Q26" s="206"/>
      <c r="R26" s="203" t="s">
        <v>1468</v>
      </c>
      <c r="S26" s="203"/>
      <c r="T26" s="204"/>
      <c r="U26" s="207" t="s">
        <v>1589</v>
      </c>
      <c r="V26" s="223"/>
      <c r="W26" s="203" t="s">
        <v>1590</v>
      </c>
      <c r="X26" s="203"/>
      <c r="Y26" s="204"/>
      <c r="Z26" s="228" t="s">
        <v>1701</v>
      </c>
      <c r="AA26" s="225"/>
      <c r="AB26" s="203" t="s">
        <v>1693</v>
      </c>
      <c r="AC26" s="203"/>
      <c r="AD26" s="219"/>
      <c r="AE26" s="191"/>
      <c r="AF26" s="191"/>
      <c r="AG26" s="191"/>
      <c r="AH26" s="191"/>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row>
    <row r="27" spans="1:116" ht="15.95" customHeight="1" x14ac:dyDescent="0.15">
      <c r="A27" s="207" t="s">
        <v>1276</v>
      </c>
      <c r="B27" s="232"/>
      <c r="C27" s="203" t="s">
        <v>1277</v>
      </c>
      <c r="D27" s="203"/>
      <c r="E27" s="204"/>
      <c r="F27" s="227" t="s">
        <v>1310</v>
      </c>
      <c r="G27" s="229"/>
      <c r="H27" s="203" t="s">
        <v>1311</v>
      </c>
      <c r="I27" s="203"/>
      <c r="J27" s="204"/>
      <c r="K27" s="201" t="s">
        <v>1347</v>
      </c>
      <c r="L27" s="205"/>
      <c r="M27" s="203" t="s">
        <v>1348</v>
      </c>
      <c r="N27" s="203"/>
      <c r="O27" s="204"/>
      <c r="P27" s="201" t="s">
        <v>1469</v>
      </c>
      <c r="Q27" s="206"/>
      <c r="R27" s="203" t="s">
        <v>1470</v>
      </c>
      <c r="S27" s="203"/>
      <c r="T27" s="204"/>
      <c r="U27" s="207" t="s">
        <v>1591</v>
      </c>
      <c r="V27" s="223"/>
      <c r="W27" s="203" t="s">
        <v>1592</v>
      </c>
      <c r="X27" s="203"/>
      <c r="Y27" s="204"/>
      <c r="Z27" s="228" t="s">
        <v>1702</v>
      </c>
      <c r="AA27" s="225"/>
      <c r="AB27" s="203" t="s">
        <v>1703</v>
      </c>
      <c r="AC27" s="203"/>
      <c r="AD27" s="219"/>
      <c r="AE27" s="191"/>
      <c r="AF27" s="191"/>
      <c r="AG27" s="191"/>
      <c r="AH27" s="191"/>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row>
    <row r="28" spans="1:116" ht="15.95" customHeight="1" x14ac:dyDescent="0.15">
      <c r="A28" s="227" t="s">
        <v>1278</v>
      </c>
      <c r="B28" s="200"/>
      <c r="C28" s="203" t="s">
        <v>1279</v>
      </c>
      <c r="D28" s="203"/>
      <c r="E28" s="204"/>
      <c r="F28" s="230" t="s">
        <v>1312</v>
      </c>
      <c r="G28" s="231"/>
      <c r="H28" s="203" t="s">
        <v>1313</v>
      </c>
      <c r="I28" s="203"/>
      <c r="J28" s="204"/>
      <c r="K28" s="201" t="s">
        <v>1349</v>
      </c>
      <c r="L28" s="205"/>
      <c r="M28" s="203" t="s">
        <v>1350</v>
      </c>
      <c r="N28" s="203"/>
      <c r="O28" s="204"/>
      <c r="P28" s="201" t="s">
        <v>1471</v>
      </c>
      <c r="Q28" s="206"/>
      <c r="R28" s="203" t="s">
        <v>1472</v>
      </c>
      <c r="S28" s="203"/>
      <c r="T28" s="204"/>
      <c r="U28" s="207" t="s">
        <v>1593</v>
      </c>
      <c r="V28" s="223"/>
      <c r="W28" s="203" t="s">
        <v>1594</v>
      </c>
      <c r="X28" s="203"/>
      <c r="Y28" s="204"/>
      <c r="Z28" s="228" t="s">
        <v>1704</v>
      </c>
      <c r="AA28" s="225"/>
      <c r="AB28" s="203" t="s">
        <v>1705</v>
      </c>
      <c r="AC28" s="203"/>
      <c r="AD28" s="219"/>
      <c r="AE28" s="191"/>
      <c r="AF28" s="191"/>
      <c r="AG28" s="191"/>
      <c r="AH28" s="191"/>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row>
    <row r="29" spans="1:116" ht="15.95" customHeight="1" x14ac:dyDescent="0.15">
      <c r="A29" s="188"/>
      <c r="B29" s="188"/>
      <c r="C29" s="189"/>
      <c r="D29" s="234"/>
      <c r="E29" s="234"/>
      <c r="F29" s="230" t="s">
        <v>1314</v>
      </c>
      <c r="G29" s="231"/>
      <c r="H29" s="203" t="s">
        <v>1313</v>
      </c>
      <c r="I29" s="203"/>
      <c r="J29" s="204"/>
      <c r="K29" s="201" t="s">
        <v>1351</v>
      </c>
      <c r="L29" s="205"/>
      <c r="M29" s="203" t="s">
        <v>1352</v>
      </c>
      <c r="N29" s="203"/>
      <c r="O29" s="204"/>
      <c r="P29" s="201" t="s">
        <v>1473</v>
      </c>
      <c r="Q29" s="206"/>
      <c r="R29" s="203" t="s">
        <v>1474</v>
      </c>
      <c r="S29" s="203"/>
      <c r="T29" s="204"/>
      <c r="U29" s="207" t="s">
        <v>1595</v>
      </c>
      <c r="V29" s="223"/>
      <c r="W29" s="203" t="s">
        <v>1596</v>
      </c>
      <c r="X29" s="203"/>
      <c r="Y29" s="204"/>
      <c r="Z29" s="228" t="s">
        <v>1706</v>
      </c>
      <c r="AA29" s="225"/>
      <c r="AB29" s="203" t="s">
        <v>1707</v>
      </c>
      <c r="AC29" s="203"/>
      <c r="AD29" s="219"/>
      <c r="AE29" s="191"/>
      <c r="AF29" s="191"/>
      <c r="AG29" s="191"/>
      <c r="AH29" s="191"/>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row>
    <row r="30" spans="1:116" ht="15.95" customHeight="1" x14ac:dyDescent="0.15">
      <c r="A30" s="233"/>
      <c r="B30" s="233"/>
      <c r="C30" s="189"/>
      <c r="D30" s="234"/>
      <c r="E30" s="234"/>
      <c r="F30" s="235" t="s">
        <v>1315</v>
      </c>
      <c r="G30" s="225"/>
      <c r="H30" s="203" t="s">
        <v>1316</v>
      </c>
      <c r="I30" s="203"/>
      <c r="J30" s="204"/>
      <c r="K30" s="201" t="s">
        <v>1353</v>
      </c>
      <c r="L30" s="205"/>
      <c r="M30" s="203" t="s">
        <v>1354</v>
      </c>
      <c r="N30" s="203"/>
      <c r="O30" s="204"/>
      <c r="P30" s="201" t="s">
        <v>1475</v>
      </c>
      <c r="Q30" s="206"/>
      <c r="R30" s="203" t="s">
        <v>1476</v>
      </c>
      <c r="S30" s="203"/>
      <c r="T30" s="204"/>
      <c r="U30" s="207" t="s">
        <v>1597</v>
      </c>
      <c r="V30" s="223"/>
      <c r="W30" s="203" t="s">
        <v>1598</v>
      </c>
      <c r="X30" s="203"/>
      <c r="Y30" s="204"/>
      <c r="Z30" s="228" t="s">
        <v>1708</v>
      </c>
      <c r="AA30" s="225"/>
      <c r="AB30" s="203" t="s">
        <v>1709</v>
      </c>
      <c r="AC30" s="203"/>
      <c r="AD30" s="219"/>
      <c r="AE30" s="191"/>
      <c r="AF30" s="191"/>
      <c r="AG30" s="191"/>
      <c r="AH30" s="191"/>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row>
    <row r="31" spans="1:116" ht="15.95" customHeight="1" x14ac:dyDescent="0.15">
      <c r="A31" s="233"/>
      <c r="B31" s="233"/>
      <c r="C31" s="189"/>
      <c r="D31" s="190"/>
      <c r="E31" s="190"/>
      <c r="F31" s="191"/>
      <c r="G31" s="191"/>
      <c r="H31" s="191"/>
      <c r="I31" s="191"/>
      <c r="J31" s="191"/>
      <c r="K31" s="201" t="s">
        <v>1355</v>
      </c>
      <c r="L31" s="205"/>
      <c r="M31" s="203" t="s">
        <v>1356</v>
      </c>
      <c r="N31" s="203"/>
      <c r="O31" s="204"/>
      <c r="P31" s="201" t="s">
        <v>1477</v>
      </c>
      <c r="Q31" s="206"/>
      <c r="R31" s="203" t="s">
        <v>1478</v>
      </c>
      <c r="S31" s="203"/>
      <c r="T31" s="204"/>
      <c r="U31" s="207" t="s">
        <v>1599</v>
      </c>
      <c r="V31" s="223"/>
      <c r="W31" s="203" t="s">
        <v>1600</v>
      </c>
      <c r="X31" s="203"/>
      <c r="Y31" s="204"/>
      <c r="Z31" s="228" t="s">
        <v>1710</v>
      </c>
      <c r="AA31" s="225"/>
      <c r="AB31" s="203" t="s">
        <v>1693</v>
      </c>
      <c r="AC31" s="203"/>
      <c r="AD31" s="219"/>
      <c r="AE31" s="191"/>
      <c r="AF31" s="191"/>
      <c r="AG31" s="191"/>
      <c r="AH31" s="191"/>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row>
    <row r="32" spans="1:116" ht="15.95" customHeight="1" x14ac:dyDescent="0.15">
      <c r="A32" s="233"/>
      <c r="B32" s="233"/>
      <c r="C32" s="189"/>
      <c r="D32" s="190"/>
      <c r="E32" s="190"/>
      <c r="F32" s="191"/>
      <c r="G32" s="191"/>
      <c r="H32" s="191"/>
      <c r="I32" s="191"/>
      <c r="J32" s="191"/>
      <c r="K32" s="201" t="s">
        <v>1357</v>
      </c>
      <c r="L32" s="205"/>
      <c r="M32" s="203" t="s">
        <v>1358</v>
      </c>
      <c r="N32" s="203"/>
      <c r="O32" s="204"/>
      <c r="P32" s="201" t="s">
        <v>1479</v>
      </c>
      <c r="Q32" s="206"/>
      <c r="R32" s="203" t="s">
        <v>1480</v>
      </c>
      <c r="S32" s="203"/>
      <c r="T32" s="204"/>
      <c r="U32" s="207" t="s">
        <v>1601</v>
      </c>
      <c r="V32" s="223"/>
      <c r="W32" s="203" t="s">
        <v>1602</v>
      </c>
      <c r="X32" s="203"/>
      <c r="Y32" s="204"/>
      <c r="Z32" s="228" t="s">
        <v>1711</v>
      </c>
      <c r="AA32" s="225"/>
      <c r="AB32" s="203" t="s">
        <v>1712</v>
      </c>
      <c r="AC32" s="203"/>
      <c r="AD32" s="219"/>
      <c r="AE32" s="191"/>
      <c r="AF32" s="191"/>
      <c r="AG32" s="191"/>
      <c r="AH32" s="191"/>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row>
    <row r="33" spans="1:116" ht="15.95" customHeight="1" x14ac:dyDescent="0.15">
      <c r="A33" s="233"/>
      <c r="B33" s="233"/>
      <c r="C33" s="189"/>
      <c r="D33" s="190"/>
      <c r="E33" s="190"/>
      <c r="F33" s="191"/>
      <c r="G33" s="191"/>
      <c r="H33" s="191"/>
      <c r="I33" s="191"/>
      <c r="J33" s="191"/>
      <c r="K33" s="201" t="s">
        <v>1359</v>
      </c>
      <c r="L33" s="205"/>
      <c r="M33" s="203" t="s">
        <v>1360</v>
      </c>
      <c r="N33" s="203"/>
      <c r="O33" s="204"/>
      <c r="P33" s="201" t="s">
        <v>1481</v>
      </c>
      <c r="Q33" s="206"/>
      <c r="R33" s="203" t="s">
        <v>1482</v>
      </c>
      <c r="S33" s="203"/>
      <c r="T33" s="204"/>
      <c r="U33" s="207" t="s">
        <v>1603</v>
      </c>
      <c r="V33" s="223"/>
      <c r="W33" s="203" t="s">
        <v>1604</v>
      </c>
      <c r="X33" s="203"/>
      <c r="Y33" s="204"/>
      <c r="Z33" s="230" t="s">
        <v>1713</v>
      </c>
      <c r="AA33" s="225"/>
      <c r="AB33" s="203" t="s">
        <v>1693</v>
      </c>
      <c r="AC33" s="203"/>
      <c r="AD33" s="219"/>
      <c r="AE33" s="191"/>
      <c r="AF33" s="191"/>
      <c r="AG33" s="191"/>
      <c r="AH33" s="191"/>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row>
    <row r="34" spans="1:116" ht="15.95" customHeight="1" x14ac:dyDescent="0.15">
      <c r="A34" s="192"/>
      <c r="B34" s="192"/>
      <c r="C34" s="189"/>
      <c r="D34" s="190"/>
      <c r="E34" s="190"/>
      <c r="F34" s="191"/>
      <c r="G34" s="191"/>
      <c r="H34" s="191"/>
      <c r="I34" s="191"/>
      <c r="J34" s="191"/>
      <c r="K34" s="201" t="s">
        <v>1361</v>
      </c>
      <c r="L34" s="205"/>
      <c r="M34" s="203" t="s">
        <v>1362</v>
      </c>
      <c r="N34" s="203"/>
      <c r="O34" s="204"/>
      <c r="P34" s="201" t="s">
        <v>1483</v>
      </c>
      <c r="Q34" s="206"/>
      <c r="R34" s="203" t="s">
        <v>1484</v>
      </c>
      <c r="S34" s="203"/>
      <c r="T34" s="204"/>
      <c r="U34" s="207" t="s">
        <v>1605</v>
      </c>
      <c r="V34" s="223"/>
      <c r="W34" s="203" t="s">
        <v>1606</v>
      </c>
      <c r="X34" s="203"/>
      <c r="Y34" s="204"/>
      <c r="Z34" s="230" t="s">
        <v>1714</v>
      </c>
      <c r="AA34" s="225"/>
      <c r="AB34" s="203" t="s">
        <v>1693</v>
      </c>
      <c r="AC34" s="203"/>
      <c r="AD34" s="219"/>
      <c r="AE34" s="191"/>
      <c r="AF34" s="191"/>
      <c r="AG34" s="191"/>
      <c r="AH34" s="191"/>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row>
    <row r="35" spans="1:116" ht="15.95" customHeight="1" x14ac:dyDescent="0.15">
      <c r="A35" s="192"/>
      <c r="B35" s="192"/>
      <c r="C35" s="189"/>
      <c r="D35" s="190"/>
      <c r="E35" s="190"/>
      <c r="F35" s="190"/>
      <c r="G35" s="190"/>
      <c r="H35" s="191"/>
      <c r="I35" s="191"/>
      <c r="J35" s="191"/>
      <c r="K35" s="201" t="s">
        <v>1363</v>
      </c>
      <c r="L35" s="205"/>
      <c r="M35" s="203" t="s">
        <v>1364</v>
      </c>
      <c r="N35" s="203"/>
      <c r="O35" s="204"/>
      <c r="P35" s="201" t="s">
        <v>1485</v>
      </c>
      <c r="Q35" s="206"/>
      <c r="R35" s="203" t="s">
        <v>1486</v>
      </c>
      <c r="S35" s="203"/>
      <c r="T35" s="204"/>
      <c r="U35" s="207" t="s">
        <v>1607</v>
      </c>
      <c r="V35" s="223"/>
      <c r="W35" s="203" t="s">
        <v>1608</v>
      </c>
      <c r="X35" s="203"/>
      <c r="Y35" s="204"/>
      <c r="Z35" s="230" t="s">
        <v>1715</v>
      </c>
      <c r="AA35" s="225"/>
      <c r="AB35" s="203" t="s">
        <v>1716</v>
      </c>
      <c r="AC35" s="203"/>
      <c r="AD35" s="219"/>
      <c r="AE35" s="191"/>
      <c r="AF35" s="191"/>
      <c r="AG35" s="191"/>
      <c r="AH35" s="191"/>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row>
    <row r="36" spans="1:116" ht="15.95" customHeight="1" x14ac:dyDescent="0.15">
      <c r="A36" s="192"/>
      <c r="B36" s="192"/>
      <c r="C36" s="190"/>
      <c r="D36" s="190"/>
      <c r="E36" s="191"/>
      <c r="F36" s="190"/>
      <c r="G36" s="190"/>
      <c r="H36" s="191"/>
      <c r="I36" s="191"/>
      <c r="J36" s="191"/>
      <c r="K36" s="201" t="s">
        <v>1365</v>
      </c>
      <c r="L36" s="205"/>
      <c r="M36" s="203" t="s">
        <v>1366</v>
      </c>
      <c r="N36" s="203"/>
      <c r="O36" s="204"/>
      <c r="P36" s="201" t="s">
        <v>1487</v>
      </c>
      <c r="Q36" s="206"/>
      <c r="R36" s="203" t="s">
        <v>1488</v>
      </c>
      <c r="S36" s="203"/>
      <c r="T36" s="204"/>
      <c r="U36" s="207" t="s">
        <v>1609</v>
      </c>
      <c r="V36" s="223"/>
      <c r="W36" s="203" t="s">
        <v>1610</v>
      </c>
      <c r="X36" s="203"/>
      <c r="Y36" s="204"/>
      <c r="Z36" s="230" t="s">
        <v>1717</v>
      </c>
      <c r="AA36" s="225"/>
      <c r="AB36" s="203" t="s">
        <v>1718</v>
      </c>
      <c r="AC36" s="203"/>
      <c r="AD36" s="219"/>
      <c r="AE36" s="191"/>
      <c r="AF36" s="191"/>
      <c r="AG36" s="191"/>
      <c r="AH36" s="191"/>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row>
    <row r="37" spans="1:116" ht="15.95" customHeight="1" x14ac:dyDescent="0.15">
      <c r="A37" s="192"/>
      <c r="B37" s="192"/>
      <c r="C37" s="190"/>
      <c r="D37" s="190"/>
      <c r="E37" s="191"/>
      <c r="F37" s="190"/>
      <c r="G37" s="190"/>
      <c r="H37" s="191"/>
      <c r="I37" s="191"/>
      <c r="J37" s="191"/>
      <c r="K37" s="201" t="s">
        <v>1367</v>
      </c>
      <c r="L37" s="205"/>
      <c r="M37" s="203" t="s">
        <v>1368</v>
      </c>
      <c r="N37" s="203"/>
      <c r="O37" s="204"/>
      <c r="P37" s="201" t="s">
        <v>1489</v>
      </c>
      <c r="Q37" s="206"/>
      <c r="R37" s="203" t="s">
        <v>1488</v>
      </c>
      <c r="S37" s="203"/>
      <c r="T37" s="204"/>
      <c r="U37" s="207" t="s">
        <v>1611</v>
      </c>
      <c r="V37" s="223"/>
      <c r="W37" s="203" t="s">
        <v>1612</v>
      </c>
      <c r="X37" s="203"/>
      <c r="Y37" s="204"/>
      <c r="Z37" s="230" t="s">
        <v>1719</v>
      </c>
      <c r="AA37" s="225"/>
      <c r="AB37" s="203" t="s">
        <v>1693</v>
      </c>
      <c r="AC37" s="203"/>
      <c r="AD37" s="219"/>
      <c r="AE37" s="191"/>
      <c r="AF37" s="191"/>
      <c r="AG37" s="191"/>
      <c r="AH37" s="191"/>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row>
    <row r="38" spans="1:116" ht="15.95" customHeight="1" x14ac:dyDescent="0.15">
      <c r="A38" s="192"/>
      <c r="B38" s="192"/>
      <c r="C38" s="190"/>
      <c r="D38" s="190"/>
      <c r="E38" s="191"/>
      <c r="F38" s="190"/>
      <c r="G38" s="190"/>
      <c r="H38" s="191"/>
      <c r="I38" s="191"/>
      <c r="J38" s="191"/>
      <c r="K38" s="201" t="s">
        <v>1369</v>
      </c>
      <c r="L38" s="205"/>
      <c r="M38" s="203" t="s">
        <v>1368</v>
      </c>
      <c r="N38" s="203"/>
      <c r="O38" s="204"/>
      <c r="P38" s="201" t="s">
        <v>1490</v>
      </c>
      <c r="Q38" s="206"/>
      <c r="R38" s="203" t="s">
        <v>1491</v>
      </c>
      <c r="S38" s="203"/>
      <c r="T38" s="204"/>
      <c r="U38" s="207" t="s">
        <v>1613</v>
      </c>
      <c r="V38" s="223"/>
      <c r="W38" s="203" t="s">
        <v>1614</v>
      </c>
      <c r="X38" s="203"/>
      <c r="Y38" s="204"/>
      <c r="Z38" s="230" t="s">
        <v>1720</v>
      </c>
      <c r="AA38" s="225"/>
      <c r="AB38" s="203" t="s">
        <v>1693</v>
      </c>
      <c r="AC38" s="203"/>
      <c r="AD38" s="219"/>
      <c r="AE38" s="191"/>
      <c r="AF38" s="191"/>
      <c r="AG38" s="191"/>
      <c r="AH38" s="191"/>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row>
    <row r="39" spans="1:116" ht="15.95" customHeight="1" x14ac:dyDescent="0.15">
      <c r="A39" s="192"/>
      <c r="B39" s="192"/>
      <c r="C39" s="190"/>
      <c r="D39" s="190"/>
      <c r="E39" s="191"/>
      <c r="F39" s="190"/>
      <c r="G39" s="190"/>
      <c r="H39" s="191"/>
      <c r="I39" s="191"/>
      <c r="J39" s="191"/>
      <c r="K39" s="201" t="s">
        <v>1370</v>
      </c>
      <c r="L39" s="205"/>
      <c r="M39" s="203" t="s">
        <v>1371</v>
      </c>
      <c r="N39" s="203"/>
      <c r="O39" s="204"/>
      <c r="P39" s="201" t="s">
        <v>1492</v>
      </c>
      <c r="Q39" s="206"/>
      <c r="R39" s="203" t="s">
        <v>1493</v>
      </c>
      <c r="S39" s="203"/>
      <c r="T39" s="204"/>
      <c r="U39" s="207" t="s">
        <v>1615</v>
      </c>
      <c r="V39" s="223"/>
      <c r="W39" s="203" t="s">
        <v>1616</v>
      </c>
      <c r="X39" s="203"/>
      <c r="Y39" s="204"/>
      <c r="Z39" s="230" t="s">
        <v>1721</v>
      </c>
      <c r="AA39" s="225"/>
      <c r="AB39" s="203" t="s">
        <v>1722</v>
      </c>
      <c r="AC39" s="203"/>
      <c r="AD39" s="219"/>
      <c r="AE39" s="191"/>
      <c r="AF39" s="191"/>
      <c r="AG39" s="191"/>
      <c r="AH39" s="191"/>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row>
    <row r="40" spans="1:116" ht="15.95" customHeight="1" x14ac:dyDescent="0.15">
      <c r="A40" s="189"/>
      <c r="B40" s="189"/>
      <c r="C40" s="190"/>
      <c r="D40" s="190"/>
      <c r="E40" s="191"/>
      <c r="F40" s="190"/>
      <c r="G40" s="190"/>
      <c r="H40" s="191"/>
      <c r="I40" s="191"/>
      <c r="J40" s="191"/>
      <c r="K40" s="201" t="s">
        <v>1372</v>
      </c>
      <c r="L40" s="205"/>
      <c r="M40" s="203" t="s">
        <v>1373</v>
      </c>
      <c r="N40" s="203"/>
      <c r="O40" s="204"/>
      <c r="P40" s="201" t="s">
        <v>1494</v>
      </c>
      <c r="Q40" s="206"/>
      <c r="R40" s="203" t="s">
        <v>1493</v>
      </c>
      <c r="S40" s="203"/>
      <c r="T40" s="204"/>
      <c r="U40" s="207" t="s">
        <v>1617</v>
      </c>
      <c r="V40" s="223"/>
      <c r="W40" s="203" t="s">
        <v>1618</v>
      </c>
      <c r="X40" s="203"/>
      <c r="Y40" s="204"/>
      <c r="Z40" s="230" t="s">
        <v>1723</v>
      </c>
      <c r="AA40" s="225"/>
      <c r="AB40" s="203" t="s">
        <v>1724</v>
      </c>
      <c r="AC40" s="203"/>
      <c r="AD40" s="219"/>
      <c r="AE40" s="191"/>
      <c r="AF40" s="191"/>
      <c r="AG40" s="191"/>
      <c r="AH40" s="191"/>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row>
    <row r="41" spans="1:116" ht="15.95" customHeight="1" x14ac:dyDescent="0.15">
      <c r="A41" s="189"/>
      <c r="B41" s="189"/>
      <c r="C41" s="190"/>
      <c r="D41" s="190"/>
      <c r="E41" s="191"/>
      <c r="F41" s="190"/>
      <c r="G41" s="190"/>
      <c r="H41" s="191"/>
      <c r="I41" s="191"/>
      <c r="J41" s="191"/>
      <c r="K41" s="201" t="s">
        <v>1374</v>
      </c>
      <c r="L41" s="205"/>
      <c r="M41" s="203" t="s">
        <v>1340</v>
      </c>
      <c r="N41" s="203"/>
      <c r="O41" s="204"/>
      <c r="P41" s="201" t="s">
        <v>1495</v>
      </c>
      <c r="Q41" s="206"/>
      <c r="R41" s="203" t="s">
        <v>1496</v>
      </c>
      <c r="S41" s="203"/>
      <c r="T41" s="204"/>
      <c r="U41" s="207" t="s">
        <v>1619</v>
      </c>
      <c r="V41" s="223"/>
      <c r="W41" s="203" t="s">
        <v>1620</v>
      </c>
      <c r="X41" s="203"/>
      <c r="Y41" s="204"/>
      <c r="Z41" s="236" t="s">
        <v>1725</v>
      </c>
      <c r="AA41" s="225"/>
      <c r="AB41" s="203" t="s">
        <v>1693</v>
      </c>
      <c r="AC41" s="203"/>
      <c r="AD41" s="219"/>
      <c r="AE41" s="191"/>
      <c r="AF41" s="191"/>
      <c r="AG41" s="191"/>
      <c r="AH41" s="191"/>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row>
    <row r="42" spans="1:116" ht="15.95" customHeight="1" x14ac:dyDescent="0.15">
      <c r="A42" s="189"/>
      <c r="B42" s="189"/>
      <c r="C42" s="190"/>
      <c r="D42" s="190"/>
      <c r="E42" s="191"/>
      <c r="F42" s="190"/>
      <c r="G42" s="190"/>
      <c r="H42" s="191"/>
      <c r="I42" s="191"/>
      <c r="J42" s="191"/>
      <c r="K42" s="201" t="s">
        <v>1375</v>
      </c>
      <c r="L42" s="205"/>
      <c r="M42" s="203" t="s">
        <v>1376</v>
      </c>
      <c r="N42" s="203"/>
      <c r="O42" s="204"/>
      <c r="P42" s="201" t="s">
        <v>1497</v>
      </c>
      <c r="Q42" s="206"/>
      <c r="R42" s="203" t="s">
        <v>1488</v>
      </c>
      <c r="S42" s="203"/>
      <c r="T42" s="204"/>
      <c r="U42" s="207" t="s">
        <v>1621</v>
      </c>
      <c r="V42" s="223"/>
      <c r="W42" s="203" t="s">
        <v>1567</v>
      </c>
      <c r="X42" s="203"/>
      <c r="Y42" s="204"/>
      <c r="Z42" s="236" t="s">
        <v>1726</v>
      </c>
      <c r="AA42" s="200"/>
      <c r="AB42" s="203" t="s">
        <v>1727</v>
      </c>
      <c r="AC42" s="203"/>
      <c r="AD42" s="219"/>
      <c r="AE42" s="191"/>
      <c r="AF42" s="191"/>
      <c r="AG42" s="191"/>
      <c r="AH42" s="191"/>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row>
    <row r="43" spans="1:116" ht="15.95" customHeight="1" x14ac:dyDescent="0.15">
      <c r="A43" s="189"/>
      <c r="B43" s="189"/>
      <c r="C43" s="190"/>
      <c r="D43" s="190"/>
      <c r="E43" s="191"/>
      <c r="F43" s="190"/>
      <c r="G43" s="190"/>
      <c r="H43" s="191"/>
      <c r="I43" s="191"/>
      <c r="J43" s="191"/>
      <c r="K43" s="201" t="s">
        <v>1377</v>
      </c>
      <c r="L43" s="206"/>
      <c r="M43" s="203" t="s">
        <v>1378</v>
      </c>
      <c r="N43" s="203"/>
      <c r="O43" s="204"/>
      <c r="P43" s="201" t="s">
        <v>1498</v>
      </c>
      <c r="Q43" s="206"/>
      <c r="R43" s="203" t="s">
        <v>1488</v>
      </c>
      <c r="S43" s="203"/>
      <c r="T43" s="204"/>
      <c r="U43" s="227" t="s">
        <v>1622</v>
      </c>
      <c r="V43" s="200"/>
      <c r="W43" s="203" t="s">
        <v>1623</v>
      </c>
      <c r="X43" s="203"/>
      <c r="Y43" s="204"/>
      <c r="Z43" s="236" t="s">
        <v>1728</v>
      </c>
      <c r="AA43" s="200"/>
      <c r="AB43" s="203" t="s">
        <v>1698</v>
      </c>
      <c r="AC43" s="203"/>
      <c r="AD43" s="219"/>
      <c r="AE43" s="191"/>
      <c r="AF43" s="191"/>
      <c r="AG43" s="191"/>
      <c r="AH43" s="191"/>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row>
    <row r="44" spans="1:116" ht="15.95" customHeight="1" x14ac:dyDescent="0.15">
      <c r="A44" s="189"/>
      <c r="B44" s="189"/>
      <c r="C44" s="190"/>
      <c r="D44" s="190"/>
      <c r="E44" s="191"/>
      <c r="F44" s="190"/>
      <c r="G44" s="190"/>
      <c r="H44" s="191"/>
      <c r="I44" s="191"/>
      <c r="J44" s="191"/>
      <c r="K44" s="201" t="s">
        <v>1379</v>
      </c>
      <c r="L44" s="208"/>
      <c r="M44" s="203" t="s">
        <v>1362</v>
      </c>
      <c r="N44" s="203"/>
      <c r="O44" s="204"/>
      <c r="P44" s="201" t="s">
        <v>1499</v>
      </c>
      <c r="Q44" s="206"/>
      <c r="R44" s="203" t="s">
        <v>1488</v>
      </c>
      <c r="S44" s="203"/>
      <c r="T44" s="204"/>
      <c r="U44" s="227" t="s">
        <v>1624</v>
      </c>
      <c r="V44" s="200"/>
      <c r="W44" s="203" t="s">
        <v>1625</v>
      </c>
      <c r="X44" s="203"/>
      <c r="Y44" s="204"/>
      <c r="Z44" s="236" t="s">
        <v>1729</v>
      </c>
      <c r="AA44" s="200"/>
      <c r="AB44" s="203" t="s">
        <v>1698</v>
      </c>
      <c r="AC44" s="203"/>
      <c r="AD44" s="219"/>
      <c r="AE44" s="191"/>
      <c r="AF44" s="191"/>
      <c r="AG44" s="191"/>
      <c r="AH44" s="191"/>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row>
    <row r="45" spans="1:116" ht="15.95" customHeight="1" x14ac:dyDescent="0.15">
      <c r="A45" s="189"/>
      <c r="B45" s="189"/>
      <c r="C45" s="190"/>
      <c r="D45" s="190"/>
      <c r="E45" s="191"/>
      <c r="F45" s="190"/>
      <c r="G45" s="190"/>
      <c r="H45" s="191"/>
      <c r="I45" s="191"/>
      <c r="J45" s="191"/>
      <c r="K45" s="201" t="s">
        <v>1380</v>
      </c>
      <c r="L45" s="208"/>
      <c r="M45" s="203" t="s">
        <v>1381</v>
      </c>
      <c r="N45" s="203"/>
      <c r="O45" s="204"/>
      <c r="P45" s="201" t="s">
        <v>1500</v>
      </c>
      <c r="Q45" s="206"/>
      <c r="R45" s="203" t="s">
        <v>1488</v>
      </c>
      <c r="S45" s="203"/>
      <c r="T45" s="204"/>
      <c r="U45" s="227" t="s">
        <v>1626</v>
      </c>
      <c r="V45" s="200"/>
      <c r="W45" s="203" t="s">
        <v>1627</v>
      </c>
      <c r="X45" s="203"/>
      <c r="Y45" s="204"/>
      <c r="Z45" s="235" t="s">
        <v>1730</v>
      </c>
      <c r="AA45" s="200"/>
      <c r="AB45" s="203" t="s">
        <v>1731</v>
      </c>
      <c r="AC45" s="203"/>
      <c r="AD45" s="219"/>
      <c r="AE45" s="191"/>
      <c r="AF45" s="191"/>
      <c r="AG45" s="191"/>
      <c r="AH45" s="191"/>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row>
    <row r="46" spans="1:116" ht="15.95" customHeight="1" x14ac:dyDescent="0.15">
      <c r="A46" s="189"/>
      <c r="B46" s="189"/>
      <c r="C46" s="190"/>
      <c r="D46" s="190"/>
      <c r="E46" s="191"/>
      <c r="F46" s="190"/>
      <c r="G46" s="190"/>
      <c r="H46" s="191"/>
      <c r="I46" s="191"/>
      <c r="J46" s="191"/>
      <c r="K46" s="201" t="s">
        <v>1382</v>
      </c>
      <c r="L46" s="208"/>
      <c r="M46" s="203" t="s">
        <v>1383</v>
      </c>
      <c r="N46" s="203"/>
      <c r="O46" s="204"/>
      <c r="P46" s="201" t="s">
        <v>1501</v>
      </c>
      <c r="Q46" s="206"/>
      <c r="R46" s="203" t="s">
        <v>1488</v>
      </c>
      <c r="S46" s="203"/>
      <c r="T46" s="204"/>
      <c r="U46" s="227" t="s">
        <v>1628</v>
      </c>
      <c r="V46" s="200"/>
      <c r="W46" s="203" t="s">
        <v>1629</v>
      </c>
      <c r="X46" s="203"/>
      <c r="Y46" s="204"/>
      <c r="Z46" s="235" t="s">
        <v>1732</v>
      </c>
      <c r="AA46" s="200"/>
      <c r="AB46" s="203" t="s">
        <v>1733</v>
      </c>
      <c r="AC46" s="203"/>
      <c r="AD46" s="219"/>
      <c r="AE46" s="191"/>
      <c r="AF46" s="191"/>
      <c r="AG46" s="191"/>
      <c r="AH46" s="191"/>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row>
    <row r="47" spans="1:116" ht="15.95" customHeight="1" x14ac:dyDescent="0.15">
      <c r="A47" s="189"/>
      <c r="B47" s="189"/>
      <c r="C47" s="190"/>
      <c r="D47" s="190"/>
      <c r="E47" s="191"/>
      <c r="F47" s="190"/>
      <c r="G47" s="190"/>
      <c r="H47" s="191"/>
      <c r="I47" s="191"/>
      <c r="J47" s="191"/>
      <c r="K47" s="207" t="s">
        <v>1384</v>
      </c>
      <c r="L47" s="208"/>
      <c r="M47" s="203" t="s">
        <v>1385</v>
      </c>
      <c r="N47" s="203"/>
      <c r="O47" s="204"/>
      <c r="P47" s="201" t="s">
        <v>1502</v>
      </c>
      <c r="Q47" s="206"/>
      <c r="R47" s="203" t="s">
        <v>1488</v>
      </c>
      <c r="S47" s="203"/>
      <c r="T47" s="204"/>
      <c r="U47" s="227" t="s">
        <v>1630</v>
      </c>
      <c r="V47" s="200"/>
      <c r="W47" s="203" t="s">
        <v>1631</v>
      </c>
      <c r="X47" s="203"/>
      <c r="Y47" s="204"/>
      <c r="Z47" s="235" t="s">
        <v>1734</v>
      </c>
      <c r="AA47" s="200"/>
      <c r="AB47" s="203" t="s">
        <v>1718</v>
      </c>
      <c r="AC47" s="203"/>
      <c r="AD47" s="219"/>
      <c r="AE47" s="191"/>
      <c r="AF47" s="191"/>
      <c r="AG47" s="191"/>
      <c r="AH47" s="191"/>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row>
    <row r="48" spans="1:116" ht="15.95" customHeight="1" x14ac:dyDescent="0.15">
      <c r="A48" s="189"/>
      <c r="B48" s="189"/>
      <c r="C48" s="190"/>
      <c r="D48" s="190"/>
      <c r="E48" s="191"/>
      <c r="F48" s="190"/>
      <c r="G48" s="190"/>
      <c r="H48" s="191"/>
      <c r="I48" s="191"/>
      <c r="J48" s="191"/>
      <c r="K48" s="207" t="s">
        <v>1386</v>
      </c>
      <c r="L48" s="208"/>
      <c r="M48" s="203" t="s">
        <v>1387</v>
      </c>
      <c r="N48" s="203"/>
      <c r="O48" s="204"/>
      <c r="P48" s="201" t="s">
        <v>1503</v>
      </c>
      <c r="Q48" s="206"/>
      <c r="R48" s="203" t="s">
        <v>1504</v>
      </c>
      <c r="S48" s="203"/>
      <c r="T48" s="204"/>
      <c r="U48" s="227" t="s">
        <v>1632</v>
      </c>
      <c r="V48" s="200"/>
      <c r="W48" s="203" t="s">
        <v>1633</v>
      </c>
      <c r="X48" s="203"/>
      <c r="Y48" s="204"/>
      <c r="Z48" s="235" t="s">
        <v>1735</v>
      </c>
      <c r="AA48" s="200"/>
      <c r="AB48" s="203" t="s">
        <v>1736</v>
      </c>
      <c r="AC48" s="203"/>
      <c r="AD48" s="219"/>
      <c r="AE48" s="191"/>
      <c r="AF48" s="191"/>
      <c r="AG48" s="191"/>
      <c r="AH48" s="191"/>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row>
    <row r="49" spans="1:116" ht="15.95" customHeight="1" x14ac:dyDescent="0.15">
      <c r="A49" s="189"/>
      <c r="B49" s="189"/>
      <c r="C49" s="190"/>
      <c r="D49" s="190"/>
      <c r="E49" s="191"/>
      <c r="F49" s="190"/>
      <c r="G49" s="190"/>
      <c r="H49" s="191"/>
      <c r="I49" s="191"/>
      <c r="J49" s="191"/>
      <c r="K49" s="207" t="s">
        <v>1388</v>
      </c>
      <c r="L49" s="208"/>
      <c r="M49" s="203" t="s">
        <v>1389</v>
      </c>
      <c r="N49" s="203"/>
      <c r="O49" s="204"/>
      <c r="P49" s="201" t="s">
        <v>1505</v>
      </c>
      <c r="Q49" s="206"/>
      <c r="R49" s="203" t="s">
        <v>1506</v>
      </c>
      <c r="S49" s="203"/>
      <c r="T49" s="204"/>
      <c r="U49" s="227" t="s">
        <v>1634</v>
      </c>
      <c r="V49" s="200"/>
      <c r="W49" s="203" t="s">
        <v>1635</v>
      </c>
      <c r="X49" s="203"/>
      <c r="Y49" s="204"/>
      <c r="Z49" s="235" t="s">
        <v>1737</v>
      </c>
      <c r="AA49" s="200"/>
      <c r="AB49" s="203" t="s">
        <v>1738</v>
      </c>
      <c r="AC49" s="203"/>
      <c r="AD49" s="219"/>
      <c r="AE49" s="191"/>
      <c r="AF49" s="191"/>
      <c r="AG49" s="191"/>
      <c r="AH49" s="191"/>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row>
    <row r="50" spans="1:116" ht="15.95" customHeight="1" x14ac:dyDescent="0.15">
      <c r="A50" s="189"/>
      <c r="B50" s="189"/>
      <c r="C50" s="190"/>
      <c r="D50" s="190"/>
      <c r="E50" s="191"/>
      <c r="F50" s="190"/>
      <c r="G50" s="190"/>
      <c r="H50" s="191"/>
      <c r="I50" s="191"/>
      <c r="J50" s="191"/>
      <c r="K50" s="207" t="s">
        <v>1390</v>
      </c>
      <c r="L50" s="208"/>
      <c r="M50" s="203" t="s">
        <v>1391</v>
      </c>
      <c r="N50" s="203"/>
      <c r="O50" s="204"/>
      <c r="P50" s="201" t="s">
        <v>1507</v>
      </c>
      <c r="Q50" s="206"/>
      <c r="R50" s="203" t="s">
        <v>1508</v>
      </c>
      <c r="S50" s="203"/>
      <c r="T50" s="204"/>
      <c r="U50" s="227" t="s">
        <v>1636</v>
      </c>
      <c r="V50" s="200"/>
      <c r="W50" s="203" t="s">
        <v>1637</v>
      </c>
      <c r="X50" s="203"/>
      <c r="Y50" s="204"/>
      <c r="Z50" s="235" t="s">
        <v>1739</v>
      </c>
      <c r="AA50" s="200"/>
      <c r="AB50" s="203" t="s">
        <v>1716</v>
      </c>
      <c r="AC50" s="203"/>
      <c r="AD50" s="219"/>
      <c r="AE50" s="191"/>
      <c r="AF50" s="191"/>
      <c r="AG50" s="191"/>
      <c r="AH50" s="191"/>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row>
    <row r="51" spans="1:116" ht="15.95" customHeight="1" x14ac:dyDescent="0.15">
      <c r="A51" s="189"/>
      <c r="B51" s="189"/>
      <c r="C51" s="190"/>
      <c r="D51" s="190"/>
      <c r="E51" s="191"/>
      <c r="F51" s="190"/>
      <c r="G51" s="190"/>
      <c r="H51" s="191"/>
      <c r="I51" s="191"/>
      <c r="J51" s="191"/>
      <c r="K51" s="207" t="s">
        <v>1392</v>
      </c>
      <c r="L51" s="208"/>
      <c r="M51" s="203" t="s">
        <v>1393</v>
      </c>
      <c r="N51" s="203"/>
      <c r="O51" s="204"/>
      <c r="P51" s="201" t="s">
        <v>1509</v>
      </c>
      <c r="Q51" s="206"/>
      <c r="R51" s="203" t="s">
        <v>1488</v>
      </c>
      <c r="S51" s="203"/>
      <c r="T51" s="204"/>
      <c r="U51" s="227" t="s">
        <v>1638</v>
      </c>
      <c r="V51" s="200"/>
      <c r="W51" s="203" t="s">
        <v>1639</v>
      </c>
      <c r="X51" s="203"/>
      <c r="Y51" s="204"/>
      <c r="Z51" s="235" t="s">
        <v>1740</v>
      </c>
      <c r="AA51" s="200"/>
      <c r="AB51" s="203" t="s">
        <v>1741</v>
      </c>
      <c r="AC51" s="203"/>
      <c r="AD51" s="219"/>
      <c r="AE51" s="191"/>
      <c r="AF51" s="191"/>
      <c r="AG51" s="191"/>
      <c r="AH51" s="191"/>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row>
    <row r="52" spans="1:116" ht="15.95" customHeight="1" x14ac:dyDescent="0.15">
      <c r="A52" s="189"/>
      <c r="B52" s="189"/>
      <c r="C52" s="190"/>
      <c r="D52" s="190"/>
      <c r="E52" s="191"/>
      <c r="F52" s="190"/>
      <c r="G52" s="190"/>
      <c r="H52" s="191"/>
      <c r="I52" s="191"/>
      <c r="J52" s="191"/>
      <c r="K52" s="207" t="s">
        <v>1394</v>
      </c>
      <c r="L52" s="208"/>
      <c r="M52" s="203" t="s">
        <v>1395</v>
      </c>
      <c r="N52" s="203"/>
      <c r="O52" s="204"/>
      <c r="P52" s="201" t="s">
        <v>1510</v>
      </c>
      <c r="Q52" s="206"/>
      <c r="R52" s="203" t="s">
        <v>1488</v>
      </c>
      <c r="S52" s="203"/>
      <c r="T52" s="204"/>
      <c r="U52" s="227" t="s">
        <v>1640</v>
      </c>
      <c r="V52" s="200"/>
      <c r="W52" s="203" t="s">
        <v>1641</v>
      </c>
      <c r="X52" s="203"/>
      <c r="Y52" s="204"/>
      <c r="Z52" s="235" t="s">
        <v>1742</v>
      </c>
      <c r="AA52" s="200"/>
      <c r="AB52" s="203" t="s">
        <v>1743</v>
      </c>
      <c r="AC52" s="203"/>
      <c r="AD52" s="219"/>
      <c r="AE52" s="191"/>
      <c r="AF52" s="191"/>
      <c r="AG52" s="191"/>
      <c r="AH52" s="191"/>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row>
    <row r="53" spans="1:116" ht="15.95" customHeight="1" x14ac:dyDescent="0.15">
      <c r="A53" s="189"/>
      <c r="B53" s="189"/>
      <c r="C53" s="190"/>
      <c r="D53" s="190"/>
      <c r="E53" s="191"/>
      <c r="F53" s="190"/>
      <c r="G53" s="190"/>
      <c r="H53" s="191"/>
      <c r="I53" s="191"/>
      <c r="J53" s="191"/>
      <c r="K53" s="207" t="s">
        <v>1396</v>
      </c>
      <c r="L53" s="208"/>
      <c r="M53" s="203" t="s">
        <v>1397</v>
      </c>
      <c r="N53" s="203"/>
      <c r="O53" s="204"/>
      <c r="P53" s="201" t="s">
        <v>1511</v>
      </c>
      <c r="Q53" s="206"/>
      <c r="R53" s="203" t="s">
        <v>1512</v>
      </c>
      <c r="S53" s="203"/>
      <c r="T53" s="204"/>
      <c r="U53" s="227" t="s">
        <v>1642</v>
      </c>
      <c r="V53" s="200"/>
      <c r="W53" s="203" t="s">
        <v>1643</v>
      </c>
      <c r="X53" s="203"/>
      <c r="Y53" s="204"/>
      <c r="Z53" s="235" t="s">
        <v>1744</v>
      </c>
      <c r="AA53" s="200"/>
      <c r="AB53" s="203" t="s">
        <v>1745</v>
      </c>
      <c r="AC53" s="203"/>
      <c r="AD53" s="219"/>
      <c r="AE53" s="191"/>
      <c r="AF53" s="191"/>
      <c r="AG53" s="191"/>
      <c r="AH53" s="191"/>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row>
    <row r="54" spans="1:116" ht="15.95" customHeight="1" x14ac:dyDescent="0.15">
      <c r="A54" s="189"/>
      <c r="B54" s="189"/>
      <c r="C54" s="190"/>
      <c r="D54" s="190"/>
      <c r="E54" s="191"/>
      <c r="F54" s="190"/>
      <c r="G54" s="190"/>
      <c r="H54" s="191"/>
      <c r="I54" s="191"/>
      <c r="J54" s="191"/>
      <c r="K54" s="207" t="s">
        <v>1398</v>
      </c>
      <c r="L54" s="208"/>
      <c r="M54" s="203" t="s">
        <v>1399</v>
      </c>
      <c r="N54" s="203"/>
      <c r="O54" s="204"/>
      <c r="P54" s="201" t="s">
        <v>1513</v>
      </c>
      <c r="Q54" s="206"/>
      <c r="R54" s="203" t="s">
        <v>1514</v>
      </c>
      <c r="S54" s="203"/>
      <c r="T54" s="204"/>
      <c r="U54" s="227" t="s">
        <v>1644</v>
      </c>
      <c r="V54" s="200"/>
      <c r="W54" s="203" t="s">
        <v>1645</v>
      </c>
      <c r="X54" s="203"/>
      <c r="Y54" s="204"/>
      <c r="Z54" s="235" t="s">
        <v>1746</v>
      </c>
      <c r="AA54" s="200"/>
      <c r="AB54" s="203" t="s">
        <v>1747</v>
      </c>
      <c r="AC54" s="203"/>
      <c r="AD54" s="219"/>
      <c r="AE54" s="191"/>
      <c r="AF54" s="191"/>
      <c r="AG54" s="191"/>
      <c r="AH54" s="191"/>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row>
    <row r="55" spans="1:116" ht="15.95" customHeight="1" x14ac:dyDescent="0.15">
      <c r="A55" s="189"/>
      <c r="B55" s="189"/>
      <c r="C55" s="190"/>
      <c r="D55" s="190"/>
      <c r="E55" s="191"/>
      <c r="F55" s="190"/>
      <c r="G55" s="190"/>
      <c r="H55" s="191"/>
      <c r="I55" s="191"/>
      <c r="J55" s="191"/>
      <c r="K55" s="207" t="s">
        <v>1400</v>
      </c>
      <c r="L55" s="208"/>
      <c r="M55" s="203" t="s">
        <v>1401</v>
      </c>
      <c r="N55" s="203"/>
      <c r="O55" s="204"/>
      <c r="P55" s="201" t="s">
        <v>1515</v>
      </c>
      <c r="Q55" s="206"/>
      <c r="R55" s="203" t="s">
        <v>1516</v>
      </c>
      <c r="S55" s="203"/>
      <c r="T55" s="204"/>
      <c r="U55" s="227" t="s">
        <v>1646</v>
      </c>
      <c r="V55" s="200"/>
      <c r="W55" s="203" t="s">
        <v>1647</v>
      </c>
      <c r="X55" s="203"/>
      <c r="Y55" s="204"/>
      <c r="Z55" s="235" t="s">
        <v>1748</v>
      </c>
      <c r="AA55" s="200"/>
      <c r="AB55" s="203" t="s">
        <v>1749</v>
      </c>
      <c r="AC55" s="203"/>
      <c r="AD55" s="219"/>
      <c r="AE55" s="191"/>
      <c r="AF55" s="191"/>
      <c r="AG55" s="191"/>
      <c r="AH55" s="191"/>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row>
    <row r="56" spans="1:116" ht="15.95" customHeight="1" x14ac:dyDescent="0.15">
      <c r="A56" s="189"/>
      <c r="B56" s="189"/>
      <c r="C56" s="189"/>
      <c r="D56" s="237"/>
      <c r="E56" s="237"/>
      <c r="F56" s="192"/>
      <c r="G56" s="192"/>
      <c r="H56" s="189"/>
      <c r="I56" s="189"/>
      <c r="J56" s="189"/>
      <c r="K56" s="207" t="s">
        <v>1402</v>
      </c>
      <c r="L56" s="208"/>
      <c r="M56" s="203" t="s">
        <v>1403</v>
      </c>
      <c r="N56" s="203"/>
      <c r="O56" s="204"/>
      <c r="P56" s="201" t="s">
        <v>1517</v>
      </c>
      <c r="Q56" s="206"/>
      <c r="R56" s="203" t="s">
        <v>1518</v>
      </c>
      <c r="S56" s="203"/>
      <c r="T56" s="204"/>
      <c r="U56" s="227" t="s">
        <v>1648</v>
      </c>
      <c r="V56" s="200"/>
      <c r="W56" s="203" t="s">
        <v>1649</v>
      </c>
      <c r="X56" s="203"/>
      <c r="Y56" s="204"/>
      <c r="Z56" s="235" t="s">
        <v>1750</v>
      </c>
      <c r="AA56" s="200"/>
      <c r="AB56" s="203" t="s">
        <v>1751</v>
      </c>
      <c r="AC56" s="203"/>
      <c r="AD56" s="219"/>
      <c r="AE56" s="191"/>
      <c r="AF56" s="191"/>
      <c r="AG56" s="191"/>
      <c r="AH56" s="191"/>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row>
    <row r="57" spans="1:116" ht="15.95" customHeight="1" x14ac:dyDescent="0.15">
      <c r="A57" s="189"/>
      <c r="B57" s="189"/>
      <c r="C57" s="189"/>
      <c r="D57" s="237"/>
      <c r="E57" s="237"/>
      <c r="F57" s="192"/>
      <c r="G57" s="192"/>
      <c r="H57" s="189"/>
      <c r="I57" s="189"/>
      <c r="J57" s="189"/>
      <c r="K57" s="207" t="s">
        <v>1404</v>
      </c>
      <c r="L57" s="238"/>
      <c r="M57" s="203" t="s">
        <v>1405</v>
      </c>
      <c r="N57" s="203"/>
      <c r="O57" s="204"/>
      <c r="P57" s="201" t="s">
        <v>1519</v>
      </c>
      <c r="Q57" s="206"/>
      <c r="R57" s="203" t="s">
        <v>1520</v>
      </c>
      <c r="S57" s="203"/>
      <c r="T57" s="204"/>
      <c r="U57" s="227" t="s">
        <v>1650</v>
      </c>
      <c r="V57" s="200"/>
      <c r="W57" s="203" t="s">
        <v>1651</v>
      </c>
      <c r="X57" s="203"/>
      <c r="Y57" s="204"/>
      <c r="Z57" s="235" t="s">
        <v>1752</v>
      </c>
      <c r="AA57" s="200"/>
      <c r="AB57" s="203" t="s">
        <v>1753</v>
      </c>
      <c r="AC57" s="203"/>
      <c r="AD57" s="219"/>
      <c r="AE57" s="191"/>
      <c r="AF57" s="191"/>
      <c r="AG57" s="191"/>
      <c r="AH57" s="191"/>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row>
    <row r="58" spans="1:116" ht="15.95" customHeight="1" x14ac:dyDescent="0.15">
      <c r="A58" s="189"/>
      <c r="B58" s="189"/>
      <c r="C58" s="189"/>
      <c r="D58" s="237"/>
      <c r="E58" s="237"/>
      <c r="F58" s="192"/>
      <c r="G58" s="192"/>
      <c r="H58" s="189"/>
      <c r="I58" s="189"/>
      <c r="J58" s="189"/>
      <c r="K58" s="207" t="s">
        <v>1406</v>
      </c>
      <c r="L58" s="238"/>
      <c r="M58" s="203" t="s">
        <v>1407</v>
      </c>
      <c r="N58" s="203"/>
      <c r="O58" s="204"/>
      <c r="P58" s="201" t="s">
        <v>1521</v>
      </c>
      <c r="Q58" s="206"/>
      <c r="R58" s="203" t="s">
        <v>1522</v>
      </c>
      <c r="S58" s="203"/>
      <c r="T58" s="204"/>
      <c r="U58" s="227" t="s">
        <v>1652</v>
      </c>
      <c r="V58" s="200"/>
      <c r="W58" s="203" t="s">
        <v>1653</v>
      </c>
      <c r="X58" s="203"/>
      <c r="Y58" s="219"/>
      <c r="Z58" s="189"/>
      <c r="AA58" s="189"/>
      <c r="AB58" s="189"/>
      <c r="AC58" s="189"/>
      <c r="AD58" s="189"/>
      <c r="AE58" s="191"/>
      <c r="AF58" s="191"/>
      <c r="AG58" s="191"/>
      <c r="AH58" s="191"/>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row>
    <row r="59" spans="1:116" ht="15.95" customHeight="1" x14ac:dyDescent="0.15">
      <c r="A59" s="189"/>
      <c r="B59" s="189"/>
      <c r="C59" s="189"/>
      <c r="D59" s="237"/>
      <c r="E59" s="237"/>
      <c r="F59" s="192"/>
      <c r="G59" s="192"/>
      <c r="H59" s="189"/>
      <c r="I59" s="189"/>
      <c r="J59" s="189"/>
      <c r="K59" s="207" t="s">
        <v>1408</v>
      </c>
      <c r="L59" s="239"/>
      <c r="M59" s="203" t="s">
        <v>1409</v>
      </c>
      <c r="N59" s="203"/>
      <c r="O59" s="204"/>
      <c r="P59" s="201" t="s">
        <v>1523</v>
      </c>
      <c r="Q59" s="206"/>
      <c r="R59" s="203" t="s">
        <v>1524</v>
      </c>
      <c r="S59" s="203"/>
      <c r="T59" s="204"/>
      <c r="U59" s="227" t="s">
        <v>1654</v>
      </c>
      <c r="V59" s="200"/>
      <c r="W59" s="203" t="s">
        <v>1655</v>
      </c>
      <c r="X59" s="203"/>
      <c r="Y59" s="219"/>
      <c r="Z59" s="189"/>
      <c r="AA59" s="189"/>
      <c r="AB59" s="189"/>
      <c r="AC59" s="189"/>
      <c r="AD59" s="189"/>
      <c r="AE59" s="191"/>
      <c r="AF59" s="191"/>
      <c r="AG59" s="191"/>
      <c r="AH59" s="191"/>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row>
    <row r="60" spans="1:116" ht="15.95" customHeight="1" x14ac:dyDescent="0.15">
      <c r="A60" s="189"/>
      <c r="B60" s="189"/>
      <c r="C60" s="189"/>
      <c r="D60" s="237"/>
      <c r="E60" s="237"/>
      <c r="F60" s="192"/>
      <c r="G60" s="192"/>
      <c r="H60" s="189"/>
      <c r="I60" s="189"/>
      <c r="J60" s="189"/>
      <c r="K60" s="207" t="s">
        <v>1410</v>
      </c>
      <c r="L60" s="200"/>
      <c r="M60" s="203" t="s">
        <v>1411</v>
      </c>
      <c r="N60" s="203"/>
      <c r="O60" s="204"/>
      <c r="P60" s="201" t="s">
        <v>1525</v>
      </c>
      <c r="Q60" s="206"/>
      <c r="R60" s="203" t="s">
        <v>1526</v>
      </c>
      <c r="S60" s="203"/>
      <c r="T60" s="204"/>
      <c r="U60" s="227" t="s">
        <v>1656</v>
      </c>
      <c r="V60" s="200"/>
      <c r="W60" s="203" t="s">
        <v>1657</v>
      </c>
      <c r="X60" s="203"/>
      <c r="Y60" s="219"/>
      <c r="Z60" s="191"/>
      <c r="AA60" s="191"/>
      <c r="AB60" s="191"/>
      <c r="AC60" s="191"/>
      <c r="AD60" s="191"/>
      <c r="AE60" s="191"/>
      <c r="AF60" s="191"/>
      <c r="AG60" s="191"/>
      <c r="AH60" s="191"/>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row>
    <row r="61" spans="1:116" ht="15.95" customHeight="1" x14ac:dyDescent="0.15">
      <c r="A61" s="189"/>
      <c r="B61" s="189"/>
      <c r="C61" s="189"/>
      <c r="D61" s="237"/>
      <c r="E61" s="237"/>
      <c r="F61" s="192"/>
      <c r="G61" s="192"/>
      <c r="H61" s="189"/>
      <c r="I61" s="189"/>
      <c r="J61" s="189"/>
      <c r="K61" s="207" t="s">
        <v>1412</v>
      </c>
      <c r="L61" s="225"/>
      <c r="M61" s="203" t="s">
        <v>1413</v>
      </c>
      <c r="N61" s="203"/>
      <c r="O61" s="204"/>
      <c r="P61" s="201" t="s">
        <v>1527</v>
      </c>
      <c r="Q61" s="206"/>
      <c r="R61" s="203" t="s">
        <v>1528</v>
      </c>
      <c r="S61" s="203"/>
      <c r="T61" s="204"/>
      <c r="U61" s="227" t="s">
        <v>1658</v>
      </c>
      <c r="V61" s="200"/>
      <c r="W61" s="203" t="s">
        <v>1659</v>
      </c>
      <c r="X61" s="203"/>
      <c r="Y61" s="219"/>
      <c r="Z61" s="191"/>
      <c r="AA61" s="191"/>
      <c r="AB61" s="191"/>
      <c r="AC61" s="191"/>
      <c r="AD61" s="191"/>
      <c r="AE61" s="191"/>
      <c r="AF61" s="191"/>
      <c r="AG61" s="191"/>
      <c r="AH61" s="191"/>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row>
    <row r="62" spans="1:116" ht="15.95" customHeight="1" x14ac:dyDescent="0.15">
      <c r="A62" s="189"/>
      <c r="B62" s="189"/>
      <c r="C62" s="189"/>
      <c r="D62" s="237"/>
      <c r="E62" s="237"/>
      <c r="F62" s="192"/>
      <c r="G62" s="192"/>
      <c r="H62" s="189"/>
      <c r="I62" s="189"/>
      <c r="J62" s="189"/>
      <c r="K62" s="207" t="s">
        <v>1414</v>
      </c>
      <c r="L62" s="225"/>
      <c r="M62" s="203" t="s">
        <v>1415</v>
      </c>
      <c r="N62" s="203"/>
      <c r="O62" s="204"/>
      <c r="P62" s="201" t="s">
        <v>1529</v>
      </c>
      <c r="Q62" s="206"/>
      <c r="R62" s="203" t="s">
        <v>1530</v>
      </c>
      <c r="S62" s="203"/>
      <c r="T62" s="204"/>
      <c r="U62" s="227" t="s">
        <v>1660</v>
      </c>
      <c r="V62" s="200"/>
      <c r="W62" s="203" t="s">
        <v>1661</v>
      </c>
      <c r="X62" s="203"/>
      <c r="Y62" s="219"/>
      <c r="Z62" s="191"/>
      <c r="AA62" s="191"/>
      <c r="AB62" s="191"/>
      <c r="AC62" s="191"/>
      <c r="AD62" s="191"/>
      <c r="AE62" s="191"/>
      <c r="AF62" s="191"/>
      <c r="AG62" s="191"/>
      <c r="AH62" s="191"/>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row>
    <row r="63" spans="1:116" ht="15.95" customHeight="1" x14ac:dyDescent="0.15">
      <c r="A63" s="189"/>
      <c r="B63" s="189"/>
      <c r="C63" s="189"/>
      <c r="D63" s="237"/>
      <c r="E63" s="237"/>
      <c r="F63" s="192"/>
      <c r="G63" s="192"/>
      <c r="H63" s="189"/>
      <c r="I63" s="189"/>
      <c r="J63" s="189"/>
      <c r="K63" s="227" t="s">
        <v>1416</v>
      </c>
      <c r="L63" s="225"/>
      <c r="M63" s="203" t="s">
        <v>1417</v>
      </c>
      <c r="N63" s="203"/>
      <c r="O63" s="204"/>
      <c r="P63" s="201" t="s">
        <v>1531</v>
      </c>
      <c r="Q63" s="206"/>
      <c r="R63" s="203" t="s">
        <v>1532</v>
      </c>
      <c r="S63" s="203"/>
      <c r="T63" s="204"/>
      <c r="U63" s="227" t="s">
        <v>1662</v>
      </c>
      <c r="V63" s="200"/>
      <c r="W63" s="203" t="s">
        <v>1663</v>
      </c>
      <c r="X63" s="203"/>
      <c r="Y63" s="219"/>
      <c r="Z63" s="191"/>
      <c r="AA63" s="191"/>
      <c r="AB63" s="191"/>
      <c r="AC63" s="191"/>
      <c r="AD63" s="191"/>
      <c r="AE63" s="191"/>
      <c r="AF63" s="191"/>
      <c r="AG63" s="191"/>
      <c r="AH63" s="191"/>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row>
    <row r="64" spans="1:116" ht="15.95" customHeight="1" x14ac:dyDescent="0.15">
      <c r="A64" s="189"/>
      <c r="B64" s="189"/>
      <c r="C64" s="189"/>
      <c r="D64" s="237"/>
      <c r="E64" s="237"/>
      <c r="F64" s="192"/>
      <c r="G64" s="192"/>
      <c r="H64" s="189"/>
      <c r="I64" s="189"/>
      <c r="J64" s="189"/>
      <c r="K64" s="227" t="s">
        <v>1418</v>
      </c>
      <c r="L64" s="200"/>
      <c r="M64" s="203" t="s">
        <v>1419</v>
      </c>
      <c r="N64" s="203"/>
      <c r="O64" s="204"/>
      <c r="P64" s="201" t="s">
        <v>1533</v>
      </c>
      <c r="Q64" s="206"/>
      <c r="R64" s="203" t="s">
        <v>1534</v>
      </c>
      <c r="S64" s="203"/>
      <c r="T64" s="204"/>
      <c r="U64" s="227" t="s">
        <v>1664</v>
      </c>
      <c r="V64" s="200"/>
      <c r="W64" s="203" t="s">
        <v>1616</v>
      </c>
      <c r="X64" s="203"/>
      <c r="Y64" s="219"/>
      <c r="Z64" s="191"/>
      <c r="AA64" s="191"/>
      <c r="AB64" s="191"/>
      <c r="AC64" s="191"/>
      <c r="AD64" s="191"/>
      <c r="AE64" s="191"/>
      <c r="AF64" s="191"/>
      <c r="AG64" s="191"/>
      <c r="AH64" s="191"/>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row>
    <row r="65" spans="1:116" ht="15.95" customHeight="1" x14ac:dyDescent="0.15">
      <c r="A65" s="189"/>
      <c r="B65" s="189"/>
      <c r="C65" s="189"/>
      <c r="D65" s="237"/>
      <c r="E65" s="237"/>
      <c r="F65" s="192"/>
      <c r="G65" s="192"/>
      <c r="H65" s="189"/>
      <c r="I65" s="189"/>
      <c r="J65" s="189"/>
      <c r="K65" s="227" t="s">
        <v>1420</v>
      </c>
      <c r="L65" s="200"/>
      <c r="M65" s="203" t="s">
        <v>1395</v>
      </c>
      <c r="N65" s="203"/>
      <c r="O65" s="204"/>
      <c r="P65" s="201" t="s">
        <v>1535</v>
      </c>
      <c r="Q65" s="206"/>
      <c r="R65" s="203" t="s">
        <v>1488</v>
      </c>
      <c r="S65" s="203"/>
      <c r="T65" s="204"/>
      <c r="U65" s="227" t="s">
        <v>1665</v>
      </c>
      <c r="V65" s="200"/>
      <c r="W65" s="203" t="s">
        <v>1618</v>
      </c>
      <c r="X65" s="203"/>
      <c r="Y65" s="219"/>
      <c r="Z65" s="191"/>
      <c r="AA65" s="191"/>
      <c r="AB65" s="191"/>
      <c r="AC65" s="191"/>
      <c r="AD65" s="191"/>
      <c r="AE65" s="191"/>
      <c r="AF65" s="191"/>
      <c r="AG65" s="191"/>
      <c r="AH65" s="191"/>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row>
    <row r="66" spans="1:116" ht="15.95" customHeight="1" x14ac:dyDescent="0.15">
      <c r="A66" s="189"/>
      <c r="B66" s="189"/>
      <c r="C66" s="189"/>
      <c r="D66" s="237"/>
      <c r="E66" s="237"/>
      <c r="F66" s="192"/>
      <c r="G66" s="192"/>
      <c r="H66" s="189"/>
      <c r="I66" s="189"/>
      <c r="J66" s="189"/>
      <c r="K66" s="227" t="s">
        <v>1421</v>
      </c>
      <c r="L66" s="200"/>
      <c r="M66" s="203" t="s">
        <v>1422</v>
      </c>
      <c r="N66" s="203"/>
      <c r="O66" s="204"/>
      <c r="P66" s="201" t="s">
        <v>1536</v>
      </c>
      <c r="Q66" s="206"/>
      <c r="R66" s="203" t="s">
        <v>1537</v>
      </c>
      <c r="S66" s="203"/>
      <c r="T66" s="204"/>
      <c r="U66" s="227" t="s">
        <v>1666</v>
      </c>
      <c r="V66" s="200"/>
      <c r="W66" s="203" t="s">
        <v>1620</v>
      </c>
      <c r="X66" s="203"/>
      <c r="Y66" s="219"/>
      <c r="Z66" s="191"/>
      <c r="AA66" s="191"/>
      <c r="AB66" s="191"/>
      <c r="AC66" s="191"/>
      <c r="AD66" s="191"/>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row>
    <row r="67" spans="1:116" ht="15.95" customHeight="1" x14ac:dyDescent="0.15">
      <c r="A67" s="189"/>
      <c r="B67" s="189"/>
      <c r="C67" s="189"/>
      <c r="D67" s="237"/>
      <c r="E67" s="237"/>
      <c r="F67" s="192"/>
      <c r="G67" s="192"/>
      <c r="H67" s="189"/>
      <c r="I67" s="189"/>
      <c r="J67" s="189"/>
      <c r="K67" s="227" t="s">
        <v>1423</v>
      </c>
      <c r="L67" s="232"/>
      <c r="M67" s="203" t="s">
        <v>1424</v>
      </c>
      <c r="N67" s="203"/>
      <c r="O67" s="204"/>
      <c r="P67" s="201" t="s">
        <v>1538</v>
      </c>
      <c r="Q67" s="208"/>
      <c r="R67" s="203" t="s">
        <v>1539</v>
      </c>
      <c r="S67" s="203"/>
      <c r="T67" s="204"/>
      <c r="U67" s="235" t="s">
        <v>1667</v>
      </c>
      <c r="V67" s="200"/>
      <c r="W67" s="203" t="s">
        <v>1668</v>
      </c>
      <c r="X67" s="203"/>
      <c r="Y67" s="21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row>
    <row r="68" spans="1:116" ht="15.95" customHeight="1" x14ac:dyDescent="0.15">
      <c r="A68" s="189"/>
      <c r="B68" s="189"/>
      <c r="C68" s="189"/>
      <c r="D68" s="192"/>
      <c r="E68" s="192"/>
      <c r="F68" s="192"/>
      <c r="G68" s="192"/>
      <c r="H68" s="189"/>
      <c r="I68" s="189"/>
      <c r="J68" s="189"/>
      <c r="K68" s="227" t="s">
        <v>1425</v>
      </c>
      <c r="L68" s="200"/>
      <c r="M68" s="203" t="s">
        <v>1426</v>
      </c>
      <c r="N68" s="203"/>
      <c r="O68" s="204"/>
      <c r="P68" s="201" t="s">
        <v>1540</v>
      </c>
      <c r="Q68" s="208"/>
      <c r="R68" s="203" t="s">
        <v>1541</v>
      </c>
      <c r="S68" s="203"/>
      <c r="T68" s="204"/>
      <c r="U68" s="235" t="s">
        <v>1669</v>
      </c>
      <c r="V68" s="200"/>
      <c r="W68" s="203" t="s">
        <v>1668</v>
      </c>
      <c r="X68" s="203"/>
      <c r="Y68" s="219"/>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row>
    <row r="69" spans="1:116" ht="15.95" customHeight="1" x14ac:dyDescent="0.15">
      <c r="A69" s="189"/>
      <c r="B69" s="189"/>
      <c r="C69" s="189"/>
      <c r="D69" s="192"/>
      <c r="E69" s="192"/>
      <c r="F69" s="192"/>
      <c r="G69" s="192"/>
      <c r="H69" s="189"/>
      <c r="I69" s="189"/>
      <c r="J69" s="189"/>
      <c r="K69" s="227" t="s">
        <v>1427</v>
      </c>
      <c r="L69" s="200"/>
      <c r="M69" s="203" t="s">
        <v>1428</v>
      </c>
      <c r="N69" s="203"/>
      <c r="O69" s="204"/>
      <c r="P69" s="201" t="s">
        <v>1542</v>
      </c>
      <c r="Q69" s="238"/>
      <c r="R69" s="203" t="s">
        <v>1543</v>
      </c>
      <c r="S69" s="203"/>
      <c r="T69" s="204"/>
      <c r="U69" s="235" t="s">
        <v>1670</v>
      </c>
      <c r="V69" s="200"/>
      <c r="W69" s="203" t="s">
        <v>1668</v>
      </c>
      <c r="X69" s="203"/>
      <c r="Y69" s="21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row>
    <row r="70" spans="1:116" ht="15.95" customHeight="1" x14ac:dyDescent="0.15">
      <c r="A70" s="189"/>
      <c r="B70" s="189"/>
      <c r="C70" s="189"/>
      <c r="D70" s="192"/>
      <c r="E70" s="192"/>
      <c r="F70" s="192"/>
      <c r="G70" s="192"/>
      <c r="H70" s="189"/>
      <c r="I70" s="189"/>
      <c r="J70" s="189"/>
      <c r="K70" s="230" t="s">
        <v>1429</v>
      </c>
      <c r="L70" s="200"/>
      <c r="M70" s="203" t="s">
        <v>1430</v>
      </c>
      <c r="N70" s="203"/>
      <c r="O70" s="204"/>
      <c r="P70" s="201" t="s">
        <v>1544</v>
      </c>
      <c r="Q70" s="200"/>
      <c r="R70" s="203" t="s">
        <v>1545</v>
      </c>
      <c r="S70" s="203"/>
      <c r="T70" s="204"/>
      <c r="U70" s="235" t="s">
        <v>1671</v>
      </c>
      <c r="V70" s="200"/>
      <c r="W70" s="203" t="s">
        <v>1668</v>
      </c>
      <c r="X70" s="203"/>
      <c r="Y70" s="21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row>
    <row r="71" spans="1:116" ht="15.95" customHeight="1" x14ac:dyDescent="0.15">
      <c r="A71" s="189"/>
      <c r="B71" s="189"/>
      <c r="C71" s="189"/>
      <c r="D71" s="192"/>
      <c r="E71" s="192"/>
      <c r="F71" s="192"/>
      <c r="G71" s="192"/>
      <c r="H71" s="189"/>
      <c r="I71" s="189"/>
      <c r="J71" s="189"/>
      <c r="K71" s="230" t="s">
        <v>1431</v>
      </c>
      <c r="L71" s="200"/>
      <c r="M71" s="203" t="s">
        <v>1432</v>
      </c>
      <c r="N71" s="203"/>
      <c r="O71" s="204"/>
      <c r="P71" s="201" t="s">
        <v>1546</v>
      </c>
      <c r="Q71" s="200"/>
      <c r="R71" s="203" t="s">
        <v>1547</v>
      </c>
      <c r="S71" s="203"/>
      <c r="T71" s="204"/>
      <c r="U71" s="235" t="s">
        <v>1672</v>
      </c>
      <c r="V71" s="200"/>
      <c r="W71" s="203" t="s">
        <v>1668</v>
      </c>
      <c r="X71" s="203"/>
      <c r="Y71" s="219"/>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row>
    <row r="72" spans="1:116" ht="15.95" customHeight="1" x14ac:dyDescent="0.15">
      <c r="A72" s="189"/>
      <c r="B72" s="189"/>
      <c r="C72" s="189"/>
      <c r="D72" s="192"/>
      <c r="E72" s="192"/>
      <c r="F72" s="192"/>
      <c r="G72" s="192"/>
      <c r="H72" s="189"/>
      <c r="I72" s="189"/>
      <c r="J72" s="189"/>
      <c r="K72" s="236" t="s">
        <v>1433</v>
      </c>
      <c r="L72" s="200"/>
      <c r="M72" s="203" t="s">
        <v>1434</v>
      </c>
      <c r="N72" s="203"/>
      <c r="O72" s="204"/>
      <c r="P72" s="201" t="s">
        <v>1548</v>
      </c>
      <c r="Q72" s="200"/>
      <c r="R72" s="203" t="s">
        <v>1549</v>
      </c>
      <c r="S72" s="203"/>
      <c r="T72" s="204"/>
      <c r="U72" s="235" t="s">
        <v>1673</v>
      </c>
      <c r="V72" s="200"/>
      <c r="W72" s="203" t="s">
        <v>1668</v>
      </c>
      <c r="X72" s="203"/>
      <c r="Y72" s="21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row>
    <row r="73" spans="1:116" ht="15.95" customHeight="1" x14ac:dyDescent="0.15">
      <c r="A73" s="189"/>
      <c r="B73" s="189"/>
      <c r="C73" s="189"/>
      <c r="D73" s="192"/>
      <c r="E73" s="192"/>
      <c r="F73" s="192"/>
      <c r="G73" s="192"/>
      <c r="H73" s="189"/>
      <c r="I73" s="189"/>
      <c r="J73" s="189"/>
      <c r="K73" s="236" t="s">
        <v>1435</v>
      </c>
      <c r="L73" s="200"/>
      <c r="M73" s="203" t="s">
        <v>1430</v>
      </c>
      <c r="N73" s="203"/>
      <c r="O73" s="204"/>
      <c r="P73" s="207" t="s">
        <v>1550</v>
      </c>
      <c r="Q73" s="200"/>
      <c r="R73" s="203" t="s">
        <v>1551</v>
      </c>
      <c r="S73" s="203"/>
      <c r="T73" s="219"/>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row>
    <row r="74" spans="1:116" ht="15.95" customHeight="1" x14ac:dyDescent="0.15">
      <c r="A74" s="189"/>
      <c r="B74" s="189"/>
      <c r="C74" s="189"/>
      <c r="D74" s="192"/>
      <c r="E74" s="192"/>
      <c r="F74" s="192"/>
      <c r="G74" s="192"/>
      <c r="H74" s="189"/>
      <c r="I74" s="189"/>
      <c r="J74" s="189"/>
      <c r="K74" s="236" t="s">
        <v>1436</v>
      </c>
      <c r="L74" s="200"/>
      <c r="M74" s="203" t="s">
        <v>1437</v>
      </c>
      <c r="N74" s="203"/>
      <c r="O74" s="204"/>
      <c r="P74" s="207" t="s">
        <v>1552</v>
      </c>
      <c r="Q74" s="200"/>
      <c r="R74" s="203" t="s">
        <v>1553</v>
      </c>
      <c r="S74" s="203"/>
      <c r="T74" s="219"/>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row>
    <row r="75" spans="1:116" ht="15.95" customHeight="1" x14ac:dyDescent="0.15">
      <c r="A75" s="189"/>
      <c r="B75" s="189"/>
      <c r="C75" s="189"/>
      <c r="D75" s="192"/>
      <c r="E75" s="192"/>
      <c r="F75" s="192"/>
      <c r="G75" s="192"/>
      <c r="H75" s="189"/>
      <c r="I75" s="189"/>
      <c r="J75" s="189"/>
      <c r="K75" s="235" t="s">
        <v>1438</v>
      </c>
      <c r="L75" s="200"/>
      <c r="M75" s="203" t="s">
        <v>1439</v>
      </c>
      <c r="N75" s="203"/>
      <c r="O75" s="204"/>
      <c r="P75" s="207" t="s">
        <v>1554</v>
      </c>
      <c r="Q75" s="200"/>
      <c r="R75" s="203" t="s">
        <v>1555</v>
      </c>
      <c r="S75" s="203"/>
      <c r="T75" s="219"/>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row>
    <row r="76" spans="1:116" ht="15.95" customHeight="1" x14ac:dyDescent="0.15">
      <c r="A76" s="189"/>
      <c r="B76" s="189"/>
      <c r="C76" s="189"/>
      <c r="D76" s="192"/>
      <c r="E76" s="192"/>
      <c r="F76" s="192"/>
      <c r="G76" s="192"/>
      <c r="H76" s="189"/>
      <c r="I76" s="189"/>
      <c r="J76" s="189"/>
      <c r="K76" s="189"/>
      <c r="L76" s="189"/>
      <c r="M76" s="189"/>
      <c r="N76" s="189"/>
      <c r="O76" s="189"/>
      <c r="P76" s="207" t="s">
        <v>1556</v>
      </c>
      <c r="Q76" s="200"/>
      <c r="R76" s="203" t="s">
        <v>1557</v>
      </c>
      <c r="S76" s="203"/>
      <c r="T76" s="219"/>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row>
    <row r="77" spans="1:116" ht="15.95" customHeight="1" x14ac:dyDescent="0.15">
      <c r="A77" s="189"/>
      <c r="B77" s="189"/>
      <c r="C77" s="189"/>
      <c r="D77" s="192"/>
      <c r="E77" s="192"/>
      <c r="F77" s="192"/>
      <c r="G77" s="192"/>
      <c r="H77" s="189"/>
      <c r="I77" s="189"/>
      <c r="J77" s="189"/>
      <c r="K77" s="189"/>
      <c r="L77" s="189"/>
      <c r="M77" s="189"/>
      <c r="N77" s="189"/>
      <c r="O77" s="189"/>
      <c r="P77" s="207" t="s">
        <v>1558</v>
      </c>
      <c r="Q77" s="200"/>
      <c r="R77" s="203" t="s">
        <v>1559</v>
      </c>
      <c r="S77" s="203"/>
      <c r="T77" s="219"/>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row>
    <row r="78" spans="1:116" ht="15.95" customHeight="1" x14ac:dyDescent="0.15">
      <c r="A78" s="189"/>
      <c r="B78" s="189"/>
      <c r="C78" s="189"/>
      <c r="D78" s="192"/>
      <c r="E78" s="192"/>
      <c r="F78" s="192"/>
      <c r="G78" s="192"/>
      <c r="H78" s="189"/>
      <c r="I78" s="189"/>
      <c r="J78" s="189"/>
      <c r="K78" s="189"/>
      <c r="L78" s="189"/>
      <c r="M78" s="189"/>
      <c r="N78" s="189"/>
      <c r="O78" s="189"/>
      <c r="P78" s="207" t="s">
        <v>1560</v>
      </c>
      <c r="Q78" s="200"/>
      <c r="R78" s="203" t="s">
        <v>1561</v>
      </c>
      <c r="S78" s="203"/>
      <c r="T78" s="219"/>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row>
    <row r="79" spans="1:116" ht="15.95" customHeight="1" x14ac:dyDescent="0.15">
      <c r="A79" s="189"/>
      <c r="B79" s="189"/>
      <c r="C79" s="189"/>
      <c r="D79" s="192"/>
      <c r="E79" s="192"/>
      <c r="F79" s="192"/>
      <c r="G79" s="192"/>
      <c r="H79" s="189"/>
      <c r="I79" s="189"/>
      <c r="J79" s="189"/>
      <c r="K79" s="189"/>
      <c r="L79" s="189"/>
      <c r="M79" s="189"/>
      <c r="N79" s="189"/>
      <c r="O79" s="189"/>
      <c r="P79" s="227" t="s">
        <v>1562</v>
      </c>
      <c r="Q79" s="200"/>
      <c r="R79" s="203" t="s">
        <v>1563</v>
      </c>
      <c r="S79" s="203"/>
      <c r="T79" s="219"/>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row>
    <row r="80" spans="1:116" ht="15.95" customHeight="1" x14ac:dyDescent="0.15">
      <c r="A80" s="189"/>
      <c r="B80" s="189"/>
      <c r="C80" s="189"/>
      <c r="D80" s="192"/>
      <c r="E80" s="192"/>
      <c r="F80" s="192"/>
      <c r="G80" s="192"/>
      <c r="H80" s="189"/>
      <c r="I80" s="189"/>
      <c r="J80" s="189"/>
      <c r="K80" s="189"/>
      <c r="L80" s="189"/>
      <c r="M80" s="189"/>
      <c r="N80" s="189"/>
      <c r="O80" s="189"/>
      <c r="P80" s="227" t="s">
        <v>1564</v>
      </c>
      <c r="Q80" s="200"/>
      <c r="R80" s="203" t="s">
        <v>1565</v>
      </c>
      <c r="S80" s="203"/>
      <c r="T80" s="219"/>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row>
    <row r="81" spans="1:116" ht="15.95" customHeight="1" x14ac:dyDescent="0.15">
      <c r="A81" s="189"/>
      <c r="B81" s="189"/>
      <c r="C81" s="189"/>
      <c r="D81" s="192"/>
      <c r="E81" s="192"/>
      <c r="F81" s="192"/>
      <c r="G81" s="192"/>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row>
    <row r="82" spans="1:116" ht="15.95" customHeight="1" x14ac:dyDescent="0.15">
      <c r="A82" s="189"/>
      <c r="B82" s="189"/>
      <c r="C82" s="189"/>
      <c r="D82" s="192"/>
      <c r="E82" s="192"/>
      <c r="F82" s="192"/>
      <c r="G82" s="192"/>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row>
    <row r="83" spans="1:116" ht="15.95" customHeight="1" x14ac:dyDescent="0.15">
      <c r="A83" s="189"/>
      <c r="B83" s="189"/>
      <c r="C83" s="189"/>
      <c r="D83" s="192"/>
      <c r="E83" s="192"/>
      <c r="F83" s="192"/>
      <c r="G83" s="192"/>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row>
    <row r="84" spans="1:116" ht="15.95" customHeight="1" x14ac:dyDescent="0.15">
      <c r="A84" s="189"/>
      <c r="B84" s="189"/>
      <c r="C84" s="189"/>
      <c r="D84" s="192"/>
      <c r="E84" s="192"/>
      <c r="F84" s="192"/>
      <c r="G84" s="192"/>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row>
    <row r="85" spans="1:116" ht="15.95" customHeight="1" x14ac:dyDescent="0.15">
      <c r="A85" s="189"/>
      <c r="B85" s="189"/>
      <c r="C85" s="189"/>
      <c r="D85" s="192"/>
      <c r="E85" s="192"/>
      <c r="F85" s="192"/>
      <c r="G85" s="192"/>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row>
    <row r="86" spans="1:116" ht="15.95" customHeight="1" x14ac:dyDescent="0.15">
      <c r="A86" s="189"/>
      <c r="B86" s="189"/>
      <c r="C86" s="189"/>
      <c r="D86" s="192"/>
      <c r="E86" s="192"/>
      <c r="F86" s="192"/>
      <c r="G86" s="192"/>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row>
    <row r="87" spans="1:116" ht="15.95" customHeight="1" x14ac:dyDescent="0.15">
      <c r="A87" s="189"/>
      <c r="B87" s="189"/>
      <c r="C87" s="189"/>
      <c r="D87" s="192"/>
      <c r="E87" s="192"/>
      <c r="F87" s="192"/>
      <c r="G87" s="192"/>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row>
    <row r="88" spans="1:116" ht="15.95" customHeight="1" x14ac:dyDescent="0.15">
      <c r="A88" s="189"/>
      <c r="B88" s="189"/>
      <c r="C88" s="189"/>
      <c r="D88" s="192"/>
      <c r="E88" s="192"/>
      <c r="F88" s="192"/>
      <c r="G88" s="192"/>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row>
    <row r="89" spans="1:116" ht="15.95" customHeight="1" x14ac:dyDescent="0.15">
      <c r="A89" s="189"/>
      <c r="B89" s="189"/>
      <c r="C89" s="189"/>
      <c r="D89" s="192"/>
      <c r="E89" s="192"/>
      <c r="F89" s="192"/>
      <c r="G89" s="192"/>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row>
    <row r="90" spans="1:116" ht="15.95" customHeight="1" x14ac:dyDescent="0.15">
      <c r="A90" s="189"/>
      <c r="B90" s="189"/>
      <c r="C90" s="189"/>
      <c r="D90" s="192"/>
      <c r="E90" s="192"/>
      <c r="F90" s="192"/>
      <c r="G90" s="192"/>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row>
    <row r="91" spans="1:116" ht="15.95" customHeight="1" x14ac:dyDescent="0.15">
      <c r="A91" s="189"/>
      <c r="B91" s="189"/>
      <c r="C91" s="189"/>
      <c r="D91" s="192"/>
      <c r="E91" s="192"/>
      <c r="F91" s="192"/>
      <c r="G91" s="192"/>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row>
    <row r="92" spans="1:116" ht="15.95" customHeight="1" x14ac:dyDescent="0.15">
      <c r="A92" s="189"/>
      <c r="B92" s="189"/>
      <c r="C92" s="189"/>
      <c r="D92" s="192"/>
      <c r="E92" s="192"/>
      <c r="F92" s="192"/>
      <c r="G92" s="192"/>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row>
    <row r="93" spans="1:116" ht="15.95" customHeight="1" x14ac:dyDescent="0.15">
      <c r="A93" s="189"/>
      <c r="B93" s="189"/>
      <c r="C93" s="189"/>
      <c r="D93" s="192"/>
      <c r="E93" s="192"/>
      <c r="F93" s="192"/>
      <c r="G93" s="192"/>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row>
    <row r="94" spans="1:116" ht="15.95" customHeight="1" x14ac:dyDescent="0.15">
      <c r="A94" s="189"/>
      <c r="B94" s="189"/>
      <c r="C94" s="189"/>
      <c r="D94" s="192"/>
      <c r="E94" s="192"/>
      <c r="F94" s="192"/>
      <c r="G94" s="192"/>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row>
    <row r="95" spans="1:116" ht="15.95" customHeight="1" x14ac:dyDescent="0.15">
      <c r="A95" s="189"/>
      <c r="B95" s="189"/>
      <c r="C95" s="189"/>
      <c r="D95" s="192"/>
      <c r="E95" s="192"/>
      <c r="F95" s="192"/>
      <c r="G95" s="192"/>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row>
    <row r="96" spans="1:116" ht="15.95" customHeight="1" x14ac:dyDescent="0.15">
      <c r="A96" s="189"/>
      <c r="B96" s="189"/>
      <c r="C96" s="189"/>
      <c r="D96" s="192"/>
      <c r="E96" s="192"/>
      <c r="F96" s="192"/>
      <c r="G96" s="192"/>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row>
    <row r="97" spans="1:116" ht="15.95" customHeight="1" x14ac:dyDescent="0.15">
      <c r="A97" s="189"/>
      <c r="B97" s="189"/>
      <c r="C97" s="189"/>
      <c r="D97" s="192"/>
      <c r="E97" s="192"/>
      <c r="F97" s="192"/>
      <c r="G97" s="192"/>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row>
    <row r="98" spans="1:116" ht="15.95" customHeight="1" x14ac:dyDescent="0.15">
      <c r="A98" s="189"/>
      <c r="B98" s="189"/>
      <c r="C98" s="189"/>
      <c r="D98" s="192"/>
      <c r="E98" s="192"/>
      <c r="F98" s="192"/>
      <c r="G98" s="192"/>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row>
    <row r="99" spans="1:116" ht="15.95" customHeight="1" x14ac:dyDescent="0.15">
      <c r="A99" s="189"/>
      <c r="B99" s="189"/>
      <c r="C99" s="189"/>
      <c r="D99" s="192"/>
      <c r="E99" s="192"/>
      <c r="F99" s="192"/>
      <c r="G99" s="192"/>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row>
    <row r="100" spans="1:116" ht="15.95" customHeight="1" x14ac:dyDescent="0.15">
      <c r="A100" s="189"/>
      <c r="B100" s="189"/>
      <c r="C100" s="189"/>
      <c r="D100" s="192"/>
      <c r="E100" s="192"/>
      <c r="F100" s="192"/>
      <c r="G100" s="192"/>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row>
    <row r="101" spans="1:116" ht="15.95" customHeight="1" x14ac:dyDescent="0.15">
      <c r="A101" s="189"/>
      <c r="B101" s="189"/>
      <c r="C101" s="189"/>
      <c r="D101" s="192"/>
      <c r="E101" s="192"/>
      <c r="F101" s="192"/>
      <c r="G101" s="192"/>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row>
    <row r="102" spans="1:116" ht="15.95" customHeight="1" x14ac:dyDescent="0.15">
      <c r="A102" s="189"/>
      <c r="B102" s="189"/>
      <c r="C102" s="189"/>
      <c r="D102" s="192"/>
      <c r="E102" s="192"/>
      <c r="F102" s="192"/>
      <c r="G102" s="192"/>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row>
    <row r="103" spans="1:116" ht="15.95" customHeight="1" x14ac:dyDescent="0.15">
      <c r="A103" s="189"/>
      <c r="B103" s="189"/>
      <c r="C103" s="189"/>
      <c r="D103" s="192"/>
      <c r="E103" s="192"/>
      <c r="F103" s="192"/>
      <c r="G103" s="192"/>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row>
    <row r="104" spans="1:116" ht="15.95" customHeight="1" x14ac:dyDescent="0.15">
      <c r="A104" s="189"/>
      <c r="B104" s="189"/>
      <c r="C104" s="189"/>
      <c r="D104" s="192"/>
      <c r="E104" s="192"/>
      <c r="F104" s="192"/>
      <c r="G104" s="192"/>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row>
    <row r="105" spans="1:116" ht="15.95" customHeight="1" x14ac:dyDescent="0.15">
      <c r="A105" s="189"/>
      <c r="B105" s="189"/>
      <c r="C105" s="189"/>
      <c r="D105" s="192"/>
      <c r="E105" s="192"/>
      <c r="F105" s="192"/>
      <c r="G105" s="192"/>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row>
    <row r="106" spans="1:116" ht="15.95" customHeight="1" x14ac:dyDescent="0.15">
      <c r="A106" s="189"/>
      <c r="B106" s="189"/>
      <c r="C106" s="189"/>
      <c r="D106" s="192"/>
      <c r="E106" s="192"/>
      <c r="F106" s="192"/>
      <c r="G106" s="192"/>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row>
    <row r="107" spans="1:116" ht="15.95" customHeight="1" x14ac:dyDescent="0.15">
      <c r="A107" s="189"/>
      <c r="B107" s="189"/>
      <c r="C107" s="189"/>
      <c r="D107" s="192"/>
      <c r="E107" s="192"/>
      <c r="F107" s="192"/>
      <c r="G107" s="192"/>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row>
    <row r="108" spans="1:116" ht="15.95" customHeight="1" x14ac:dyDescent="0.15">
      <c r="A108" s="189"/>
      <c r="B108" s="189"/>
      <c r="C108" s="189"/>
      <c r="D108" s="192"/>
      <c r="E108" s="192"/>
      <c r="F108" s="192"/>
      <c r="G108" s="192"/>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row>
    <row r="109" spans="1:116" ht="15.95" customHeight="1" x14ac:dyDescent="0.15">
      <c r="A109" s="189"/>
      <c r="B109" s="189"/>
      <c r="C109" s="189"/>
      <c r="D109" s="192"/>
      <c r="E109" s="192"/>
      <c r="F109" s="192"/>
      <c r="G109" s="192"/>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row>
    <row r="110" spans="1:116" ht="15.95" customHeight="1" x14ac:dyDescent="0.15">
      <c r="A110" s="189"/>
      <c r="B110" s="189"/>
      <c r="C110" s="189"/>
      <c r="D110" s="192"/>
      <c r="E110" s="192"/>
      <c r="F110" s="192"/>
      <c r="G110" s="192"/>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row>
    <row r="111" spans="1:116" ht="15.95" customHeight="1" x14ac:dyDescent="0.15">
      <c r="A111" s="189"/>
      <c r="B111" s="189"/>
      <c r="C111" s="189"/>
      <c r="D111" s="192"/>
      <c r="E111" s="192"/>
      <c r="F111" s="192"/>
      <c r="G111" s="192"/>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row>
    <row r="112" spans="1:116" ht="15.95" customHeight="1" x14ac:dyDescent="0.15">
      <c r="A112" s="189"/>
      <c r="B112" s="189"/>
      <c r="C112" s="189"/>
      <c r="D112" s="192"/>
      <c r="E112" s="192"/>
      <c r="F112" s="192"/>
      <c r="G112" s="192"/>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row>
    <row r="113" spans="1:116" ht="15.95" customHeight="1" x14ac:dyDescent="0.15">
      <c r="A113" s="189"/>
      <c r="B113" s="189"/>
      <c r="C113" s="189"/>
      <c r="D113" s="192"/>
      <c r="E113" s="192"/>
      <c r="F113" s="192"/>
      <c r="G113" s="192"/>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row>
    <row r="114" spans="1:116" ht="15.95" customHeight="1" x14ac:dyDescent="0.15">
      <c r="A114" s="189"/>
      <c r="B114" s="189"/>
      <c r="C114" s="189"/>
      <c r="D114" s="192"/>
      <c r="E114" s="192"/>
      <c r="F114" s="192"/>
      <c r="G114" s="192"/>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row>
    <row r="115" spans="1:116" ht="15.95" customHeight="1" x14ac:dyDescent="0.15">
      <c r="A115" s="189"/>
      <c r="B115" s="189"/>
      <c r="C115" s="189"/>
      <c r="D115" s="192"/>
      <c r="E115" s="192"/>
      <c r="F115" s="192"/>
      <c r="G115" s="192"/>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row>
    <row r="116" spans="1:116" ht="15.95" customHeight="1" x14ac:dyDescent="0.15">
      <c r="A116" s="189"/>
      <c r="B116" s="189"/>
      <c r="C116" s="189"/>
      <c r="D116" s="192"/>
      <c r="E116" s="192"/>
      <c r="F116" s="192"/>
      <c r="G116" s="192"/>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row>
    <row r="117" spans="1:116" ht="15.95" customHeight="1" x14ac:dyDescent="0.15">
      <c r="A117" s="189"/>
      <c r="B117" s="189"/>
      <c r="C117" s="189"/>
      <c r="D117" s="192"/>
      <c r="E117" s="192"/>
      <c r="F117" s="192"/>
      <c r="G117" s="192"/>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row>
    <row r="118" spans="1:116" ht="15.95" customHeight="1" x14ac:dyDescent="0.15">
      <c r="A118" s="189"/>
      <c r="B118" s="189"/>
      <c r="C118" s="189"/>
      <c r="D118" s="192"/>
      <c r="E118" s="192"/>
      <c r="F118" s="192"/>
      <c r="G118" s="192"/>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row>
    <row r="119" spans="1:116" ht="15.95" customHeight="1" x14ac:dyDescent="0.1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row>
    <row r="120" spans="1:116" ht="15.95" customHeight="1" x14ac:dyDescent="0.15">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row>
    <row r="121" spans="1:116" ht="15.95" customHeight="1" x14ac:dyDescent="0.1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row>
    <row r="122" spans="1:116" ht="15.95" customHeight="1" x14ac:dyDescent="0.15">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row>
    <row r="123" spans="1:116" ht="15.95" customHeight="1" x14ac:dyDescent="0.15">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row>
    <row r="124" spans="1:116" ht="15.95" customHeight="1" x14ac:dyDescent="0.15">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row>
    <row r="125" spans="1:116" ht="15.95" customHeight="1" x14ac:dyDescent="0.15">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row>
    <row r="126" spans="1:116" ht="15.95" customHeight="1" x14ac:dyDescent="0.15">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row>
    <row r="127" spans="1:116" ht="15.95" customHeight="1" x14ac:dyDescent="0.15">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row>
    <row r="128" spans="1:116" ht="15.95" customHeight="1" x14ac:dyDescent="0.15">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row>
    <row r="129" spans="1:116" ht="15.95" customHeight="1" x14ac:dyDescent="0.15">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row>
    <row r="130" spans="1:116" ht="15.95" customHeight="1" x14ac:dyDescent="0.1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row>
    <row r="131" spans="1:116" ht="15.95" customHeight="1" x14ac:dyDescent="0.15">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row>
    <row r="132" spans="1:116" ht="15.95" customHeight="1" x14ac:dyDescent="0.15">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row>
    <row r="133" spans="1:116" ht="15.95" customHeight="1" x14ac:dyDescent="0.1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row>
    <row r="134" spans="1:116" ht="15.95" customHeight="1" x14ac:dyDescent="0.15">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row>
    <row r="135" spans="1:116" ht="15.95" customHeight="1" x14ac:dyDescent="0.15">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row>
    <row r="136" spans="1:116" ht="15.95" customHeight="1" x14ac:dyDescent="0.15">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row>
    <row r="137" spans="1:116" ht="15.95" customHeight="1" x14ac:dyDescent="0.15">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row>
    <row r="138" spans="1:116" ht="15.95" customHeight="1" x14ac:dyDescent="0.15">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row>
    <row r="139" spans="1:116" ht="15.95" customHeight="1" x14ac:dyDescent="0.15">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row>
    <row r="140" spans="1:116" ht="15.95" customHeight="1" x14ac:dyDescent="0.15">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row>
    <row r="141" spans="1:116" ht="15.95" customHeight="1" x14ac:dyDescent="0.15">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row>
    <row r="142" spans="1:116" ht="15.95" customHeight="1" x14ac:dyDescent="0.15">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row>
    <row r="143" spans="1:116" ht="15.95" customHeight="1" x14ac:dyDescent="0.1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row>
    <row r="144" spans="1:116" ht="15.95" customHeight="1" x14ac:dyDescent="0.1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row>
    <row r="145" spans="1:116" ht="15.95" customHeight="1" x14ac:dyDescent="0.15">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row>
    <row r="146" spans="1:116" ht="15.95" customHeight="1" x14ac:dyDescent="0.15">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row>
    <row r="147" spans="1:116" ht="15.95" customHeight="1" x14ac:dyDescent="0.15">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row>
    <row r="148" spans="1:116" ht="15.95" customHeight="1" x14ac:dyDescent="0.15">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row>
    <row r="149" spans="1:116" ht="15.95" customHeight="1" x14ac:dyDescent="0.15">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row>
    <row r="150" spans="1:116" ht="15.95" customHeight="1" x14ac:dyDescent="0.15">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row>
    <row r="151" spans="1:116" ht="15.95" customHeight="1" x14ac:dyDescent="0.1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row>
    <row r="152" spans="1:116" ht="15.95" customHeight="1" x14ac:dyDescent="0.15">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row>
    <row r="153" spans="1:116" ht="15.95" customHeight="1" x14ac:dyDescent="0.15">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row>
    <row r="154" spans="1:116" ht="15.95" customHeight="1" x14ac:dyDescent="0.15">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row>
    <row r="155" spans="1:116" ht="15.95" customHeight="1" x14ac:dyDescent="0.1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row>
    <row r="156" spans="1:116" ht="15.95" customHeight="1" x14ac:dyDescent="0.15">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row>
    <row r="157" spans="1:116" ht="15.95" customHeight="1" x14ac:dyDescent="0.15">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row>
    <row r="158" spans="1:116" ht="15.95" customHeight="1" x14ac:dyDescent="0.15">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row>
    <row r="159" spans="1:116" ht="15.95" customHeight="1" x14ac:dyDescent="0.15">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row>
    <row r="160" spans="1:116" ht="15.95" customHeight="1" x14ac:dyDescent="0.1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row>
    <row r="161" spans="1:116" ht="15.95" customHeight="1" x14ac:dyDescent="0.15">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row>
    <row r="162" spans="1:116" ht="15.95" customHeight="1" x14ac:dyDescent="0.15">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row>
    <row r="163" spans="1:116" ht="15.95" customHeight="1" x14ac:dyDescent="0.15">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row>
    <row r="164" spans="1:116" ht="15.95" customHeight="1" x14ac:dyDescent="0.15">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row>
    <row r="165" spans="1:116" ht="15.95" customHeight="1" x14ac:dyDescent="0.1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row>
    <row r="166" spans="1:116" ht="15.95" customHeight="1" x14ac:dyDescent="0.15">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row>
    <row r="167" spans="1:116" ht="15.95" customHeight="1" x14ac:dyDescent="0.1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row>
    <row r="168" spans="1:116" ht="15.95" customHeight="1" x14ac:dyDescent="0.15">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row>
    <row r="169" spans="1:116" ht="15.95" customHeight="1" x14ac:dyDescent="0.15">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row>
    <row r="170" spans="1:116" ht="15.95" customHeight="1" x14ac:dyDescent="0.15">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row>
    <row r="171" spans="1:116" ht="15.95" customHeight="1" x14ac:dyDescent="0.15">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row>
    <row r="172" spans="1:116" ht="15.95" customHeight="1" x14ac:dyDescent="0.15">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row>
    <row r="173" spans="1:116" ht="15.95" customHeight="1" x14ac:dyDescent="0.1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row>
    <row r="174" spans="1:116" ht="15.95" customHeight="1" x14ac:dyDescent="0.15">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row>
    <row r="175" spans="1:116" ht="15.95" customHeight="1" x14ac:dyDescent="0.1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row>
    <row r="176" spans="1:116" ht="15.95" customHeight="1" x14ac:dyDescent="0.15">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row>
    <row r="177" spans="1:116" ht="15.95" customHeight="1" x14ac:dyDescent="0.15">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row>
    <row r="178" spans="1:116" ht="15.95" customHeight="1" x14ac:dyDescent="0.15">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row>
    <row r="179" spans="1:116" ht="15.95" customHeight="1" x14ac:dyDescent="0.1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row>
    <row r="180" spans="1:116" ht="15.95" customHeight="1" x14ac:dyDescent="0.15">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row>
    <row r="181" spans="1:116" ht="15.95" customHeight="1" x14ac:dyDescent="0.15">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row>
    <row r="182" spans="1:116" ht="15.95" customHeight="1" x14ac:dyDescent="0.15">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row>
    <row r="183" spans="1:116" ht="15.95" customHeight="1" x14ac:dyDescent="0.15">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row>
    <row r="184" spans="1:116" ht="15.95" customHeight="1" x14ac:dyDescent="0.15">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row>
    <row r="185" spans="1:116" ht="15.95" customHeight="1" x14ac:dyDescent="0.15">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row>
    <row r="186" spans="1:116" ht="15.95" customHeight="1" x14ac:dyDescent="0.1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row>
    <row r="187" spans="1:116" ht="15.95" customHeight="1" x14ac:dyDescent="0.15">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row>
    <row r="188" spans="1:116" ht="15.95" customHeight="1" x14ac:dyDescent="0.15">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row>
    <row r="189" spans="1:116" ht="15.95" customHeight="1" x14ac:dyDescent="0.1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row>
    <row r="190" spans="1:116" ht="15.95" customHeight="1" x14ac:dyDescent="0.15">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row>
    <row r="191" spans="1:116" ht="15.95" customHeight="1" x14ac:dyDescent="0.15">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row>
    <row r="192" spans="1:116" ht="15.95" customHeight="1" x14ac:dyDescent="0.15">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row>
    <row r="193" spans="1:116" ht="15.95" customHeight="1" x14ac:dyDescent="0.15">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row>
    <row r="194" spans="1:116" ht="15.95" customHeight="1" x14ac:dyDescent="0.15">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row>
    <row r="195" spans="1:116" ht="15.95" customHeight="1" x14ac:dyDescent="0.15">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row>
    <row r="196" spans="1:116" ht="15.95" customHeight="1" x14ac:dyDescent="0.15">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row>
    <row r="197" spans="1:116" ht="15.95" customHeight="1" x14ac:dyDescent="0.15">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row>
    <row r="198" spans="1:116" ht="15.95" customHeight="1" x14ac:dyDescent="0.15">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row>
    <row r="199" spans="1:116" ht="15.95" customHeight="1" x14ac:dyDescent="0.15">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row>
    <row r="200" spans="1:116" ht="15.95" customHeight="1" x14ac:dyDescent="0.1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row>
    <row r="201" spans="1:116" ht="15.95" customHeight="1" x14ac:dyDescent="0.15">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row>
    <row r="202" spans="1:116" ht="15.95" customHeight="1" x14ac:dyDescent="0.15">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row>
    <row r="203" spans="1:116" ht="15.95" customHeight="1" x14ac:dyDescent="0.1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row>
    <row r="204" spans="1:116" ht="15.95" customHeight="1" x14ac:dyDescent="0.15">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row>
    <row r="205" spans="1:116" ht="15.95" customHeight="1" x14ac:dyDescent="0.15">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row>
    <row r="206" spans="1:116" ht="15.95" customHeight="1" x14ac:dyDescent="0.15">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row>
    <row r="207" spans="1:116" ht="15.95" customHeight="1" x14ac:dyDescent="0.15">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row>
    <row r="208" spans="1:116" ht="15.95" customHeight="1" x14ac:dyDescent="0.15">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row>
    <row r="209" spans="1:116" ht="15.95" customHeight="1" x14ac:dyDescent="0.15">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row>
    <row r="210" spans="1:116" ht="15.95" customHeight="1" x14ac:dyDescent="0.15">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row>
    <row r="211" spans="1:116" ht="15.95" customHeight="1" x14ac:dyDescent="0.15">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row>
    <row r="212" spans="1:116" ht="15.95" customHeight="1" x14ac:dyDescent="0.15">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row>
    <row r="213" spans="1:116" ht="15.95" customHeight="1" x14ac:dyDescent="0.15">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row>
    <row r="214" spans="1:116" ht="15.95" customHeight="1" x14ac:dyDescent="0.1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row>
    <row r="215" spans="1:116" ht="15.95" customHeight="1" x14ac:dyDescent="0.15">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row>
    <row r="216" spans="1:116" ht="15.95" customHeight="1" x14ac:dyDescent="0.15">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row>
    <row r="217" spans="1:116" ht="15.95" customHeight="1" x14ac:dyDescent="0.15">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row>
    <row r="218" spans="1:116" ht="15.95" customHeight="1" x14ac:dyDescent="0.15">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row>
    <row r="219" spans="1:116" ht="15.95" customHeight="1" x14ac:dyDescent="0.15">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row>
    <row r="220" spans="1:116" ht="15.95" customHeight="1" x14ac:dyDescent="0.15">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row>
    <row r="221" spans="1:116" ht="15.95" customHeight="1" x14ac:dyDescent="0.15">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row>
    <row r="222" spans="1:116" ht="15.95" customHeight="1" x14ac:dyDescent="0.15">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row>
    <row r="223" spans="1:116" ht="15.95" customHeight="1" x14ac:dyDescent="0.15">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row>
    <row r="224" spans="1:116" ht="15.95" customHeight="1" x14ac:dyDescent="0.15">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row>
    <row r="225" spans="1:116" ht="15.95" customHeight="1" x14ac:dyDescent="0.15">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row>
    <row r="226" spans="1:116" ht="15.95" customHeight="1" x14ac:dyDescent="0.15">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row>
    <row r="227" spans="1:116" ht="15.95" customHeight="1" x14ac:dyDescent="0.15">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row>
    <row r="228" spans="1:116" ht="15.95" customHeight="1" x14ac:dyDescent="0.15">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row>
    <row r="229" spans="1:116" ht="15.95" customHeight="1" x14ac:dyDescent="0.15">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row>
    <row r="230" spans="1:116" ht="15.95" customHeight="1" x14ac:dyDescent="0.15">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row>
    <row r="231" spans="1:116" ht="15.95" customHeight="1" x14ac:dyDescent="0.15">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row>
    <row r="232" spans="1:116" ht="15.95" customHeight="1" x14ac:dyDescent="0.15">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row>
    <row r="233" spans="1:116" ht="15.95" customHeight="1" x14ac:dyDescent="0.15">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row>
    <row r="234" spans="1:116" ht="15.95" customHeight="1" x14ac:dyDescent="0.15">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row>
    <row r="235" spans="1:116" ht="15.95" customHeight="1" x14ac:dyDescent="0.15">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row>
    <row r="236" spans="1:116" ht="15.95" customHeight="1" x14ac:dyDescent="0.15">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row>
    <row r="237" spans="1:116" ht="15.95" customHeight="1" x14ac:dyDescent="0.15">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row>
    <row r="238" spans="1:116" ht="15.95" customHeight="1" x14ac:dyDescent="0.15">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row>
    <row r="239" spans="1:116" ht="15.95" customHeight="1" x14ac:dyDescent="0.15">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row>
    <row r="240" spans="1:116" ht="15.95" customHeight="1" x14ac:dyDescent="0.15">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row>
    <row r="241" spans="1:116" ht="15.95" customHeight="1" x14ac:dyDescent="0.15">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row>
    <row r="242" spans="1:116" ht="15.95" customHeight="1" x14ac:dyDescent="0.15">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row>
    <row r="243" spans="1:116" ht="15.95" customHeight="1" x14ac:dyDescent="0.15">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row>
    <row r="244" spans="1:116" ht="15.95" customHeight="1" x14ac:dyDescent="0.15">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row>
    <row r="245" spans="1:116" ht="15.95" customHeight="1" x14ac:dyDescent="0.15">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row>
    <row r="246" spans="1:116" ht="15.95" customHeight="1" x14ac:dyDescent="0.15">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row>
    <row r="247" spans="1:116" ht="15.95" customHeight="1" x14ac:dyDescent="0.15">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row>
    <row r="248" spans="1:116" ht="15.95" customHeight="1" x14ac:dyDescent="0.15">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row>
    <row r="249" spans="1:116" ht="15.95" customHeight="1" x14ac:dyDescent="0.15">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row>
    <row r="250" spans="1:116" ht="15.95" customHeight="1" x14ac:dyDescent="0.15">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row>
    <row r="251" spans="1:116" ht="15.95" customHeight="1" x14ac:dyDescent="0.15">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row>
    <row r="252" spans="1:116" ht="15.95" customHeight="1" x14ac:dyDescent="0.15">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row>
    <row r="253" spans="1:116" ht="15.95" customHeight="1" x14ac:dyDescent="0.15">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row>
    <row r="254" spans="1:116" ht="15.95" customHeight="1" x14ac:dyDescent="0.15">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row>
    <row r="255" spans="1:116" ht="15.95" customHeight="1" x14ac:dyDescent="0.15">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row>
    <row r="256" spans="1:116" ht="15.95" customHeight="1" x14ac:dyDescent="0.15">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row>
    <row r="257" spans="1:116" ht="15.95" customHeight="1" x14ac:dyDescent="0.15">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row>
    <row r="258" spans="1:116" ht="15.95" customHeight="1" x14ac:dyDescent="0.15">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row>
    <row r="259" spans="1:116" ht="15.95" customHeight="1" x14ac:dyDescent="0.15">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row>
    <row r="260" spans="1:116" ht="15.95" customHeight="1" x14ac:dyDescent="0.15">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row>
    <row r="261" spans="1:116" ht="15.95" customHeight="1" x14ac:dyDescent="0.15">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row>
    <row r="262" spans="1:116" ht="15.95" customHeight="1" x14ac:dyDescent="0.15">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row>
    <row r="263" spans="1:116" ht="15.95" customHeight="1" x14ac:dyDescent="0.15">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row>
    <row r="264" spans="1:116" ht="15.95" customHeight="1" x14ac:dyDescent="0.15">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row>
    <row r="265" spans="1:116" ht="15.95" customHeight="1" x14ac:dyDescent="0.1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row>
    <row r="266" spans="1:116" ht="15.95" customHeight="1" x14ac:dyDescent="0.15">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row>
    <row r="267" spans="1:116" ht="15.95" customHeight="1" x14ac:dyDescent="0.15">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row>
    <row r="268" spans="1:116" ht="15.95" customHeight="1" x14ac:dyDescent="0.15">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row>
    <row r="269" spans="1:116" ht="15.95" customHeight="1" x14ac:dyDescent="0.15">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row>
    <row r="270" spans="1:116" ht="15.95" customHeight="1" x14ac:dyDescent="0.15">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row>
    <row r="271" spans="1:116" ht="15.95" customHeight="1" x14ac:dyDescent="0.15">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row>
    <row r="272" spans="1:116" ht="15.95" customHeight="1" x14ac:dyDescent="0.1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row>
    <row r="273" spans="1:116" ht="15.95" customHeight="1" x14ac:dyDescent="0.15">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row>
    <row r="274" spans="1:116" ht="15.95" customHeight="1" x14ac:dyDescent="0.15">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row>
    <row r="275" spans="1:116" ht="15.95" customHeight="1" x14ac:dyDescent="0.15">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row>
    <row r="276" spans="1:116" ht="15.95" customHeight="1" x14ac:dyDescent="0.15">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row>
    <row r="277" spans="1:116" ht="15.95" customHeight="1" x14ac:dyDescent="0.15">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row>
    <row r="278" spans="1:116" ht="15.95" customHeight="1" x14ac:dyDescent="0.15">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row>
    <row r="279" spans="1:116" ht="15.95" customHeight="1" x14ac:dyDescent="0.15">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row>
    <row r="280" spans="1:116" ht="15.95" customHeight="1" x14ac:dyDescent="0.15">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row>
    <row r="281" spans="1:116" ht="15.95" customHeight="1" x14ac:dyDescent="0.1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row>
    <row r="282" spans="1:116" ht="15.95" customHeight="1" x14ac:dyDescent="0.15">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row>
    <row r="283" spans="1:116" ht="15.95" customHeight="1" x14ac:dyDescent="0.15">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row>
    <row r="284" spans="1:116" ht="15.95" customHeight="1" x14ac:dyDescent="0.15">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row>
    <row r="285" spans="1:116" ht="15.95" customHeight="1" x14ac:dyDescent="0.15">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row>
    <row r="286" spans="1:116" ht="15.95" customHeight="1" x14ac:dyDescent="0.15">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row>
    <row r="287" spans="1:116" ht="15.95" customHeight="1" x14ac:dyDescent="0.15">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row>
    <row r="288" spans="1:116" ht="15.95" customHeight="1" x14ac:dyDescent="0.15">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row>
    <row r="289" spans="1:116" ht="15.95" customHeight="1" x14ac:dyDescent="0.15">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row>
    <row r="290" spans="1:116" ht="15.95" customHeight="1" x14ac:dyDescent="0.15">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row>
    <row r="291" spans="1:116" ht="15.95" customHeight="1" x14ac:dyDescent="0.15">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row>
    <row r="292" spans="1:116" ht="15.95" customHeight="1" x14ac:dyDescent="0.15">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row>
    <row r="293" spans="1:116" ht="15.95" customHeight="1" x14ac:dyDescent="0.15">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row>
    <row r="294" spans="1:116" ht="15.95" customHeight="1" x14ac:dyDescent="0.15">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row>
    <row r="295" spans="1:116" ht="15.95" customHeight="1" x14ac:dyDescent="0.15">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row>
    <row r="296" spans="1:116" ht="15.95" customHeight="1" x14ac:dyDescent="0.15">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row>
    <row r="297" spans="1:116" ht="15.95" customHeight="1" x14ac:dyDescent="0.15">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row>
    <row r="298" spans="1:116" ht="15.95" customHeight="1" x14ac:dyDescent="0.15">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row>
    <row r="299" spans="1:116" ht="15.95" customHeight="1" x14ac:dyDescent="0.15">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row>
    <row r="300" spans="1:116" ht="15.95" customHeight="1" x14ac:dyDescent="0.15">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row>
    <row r="301" spans="1:116" ht="15.95" customHeight="1" x14ac:dyDescent="0.15">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row>
    <row r="302" spans="1:116" ht="15.95" customHeight="1" x14ac:dyDescent="0.1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row>
    <row r="303" spans="1:116" ht="15.95" customHeight="1" x14ac:dyDescent="0.15">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row>
    <row r="304" spans="1:116" ht="15.95" customHeight="1" x14ac:dyDescent="0.15">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row>
    <row r="305" spans="1:116" ht="15.95" customHeight="1" x14ac:dyDescent="0.15">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row>
    <row r="306" spans="1:116" ht="15.95" customHeight="1" x14ac:dyDescent="0.1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row>
    <row r="307" spans="1:116" ht="15.95" customHeight="1" x14ac:dyDescent="0.15">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row>
    <row r="308" spans="1:116" ht="15.95" customHeight="1" x14ac:dyDescent="0.1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row>
    <row r="309" spans="1:116" ht="15.95" customHeight="1" x14ac:dyDescent="0.15">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row>
    <row r="310" spans="1:116" ht="15.95" customHeight="1" x14ac:dyDescent="0.15">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row>
    <row r="311" spans="1:116" ht="15.95" customHeight="1" x14ac:dyDescent="0.15">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row>
    <row r="312" spans="1:116" ht="15.95" customHeight="1" x14ac:dyDescent="0.15">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row>
    <row r="313" spans="1:116" ht="15.95" customHeight="1" x14ac:dyDescent="0.15">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row>
    <row r="314" spans="1:116" ht="15.95" customHeight="1" x14ac:dyDescent="0.15">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row>
    <row r="315" spans="1:116" ht="15.95" customHeight="1" x14ac:dyDescent="0.15">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row>
    <row r="316" spans="1:116" ht="15.95" customHeight="1" x14ac:dyDescent="0.15">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row>
    <row r="317" spans="1:116" ht="15.95" customHeight="1" x14ac:dyDescent="0.15">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row>
    <row r="318" spans="1:116" ht="15.95" customHeight="1" x14ac:dyDescent="0.15">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row>
    <row r="319" spans="1:116" ht="15.95" customHeight="1" x14ac:dyDescent="0.15">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row>
    <row r="320" spans="1:116" ht="15.95" customHeight="1" x14ac:dyDescent="0.15">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row>
    <row r="321" spans="1:116" ht="15.95" customHeight="1" x14ac:dyDescent="0.15">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row>
    <row r="322" spans="1:116" ht="15.95" customHeight="1" x14ac:dyDescent="0.15">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row>
    <row r="323" spans="1:116" ht="15.95" customHeight="1" x14ac:dyDescent="0.15">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row>
    <row r="324" spans="1:116" ht="15.95" customHeight="1" x14ac:dyDescent="0.15">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row>
    <row r="325" spans="1:116" ht="15.95" customHeight="1" x14ac:dyDescent="0.15">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row>
    <row r="326" spans="1:116" ht="15.95" customHeight="1" x14ac:dyDescent="0.15">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row>
    <row r="327" spans="1:116" ht="15.95" customHeight="1" x14ac:dyDescent="0.15">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row>
    <row r="328" spans="1:116" ht="15.95" customHeight="1" x14ac:dyDescent="0.15">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row>
    <row r="329" spans="1:116" ht="15.95" customHeight="1" x14ac:dyDescent="0.15">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row>
    <row r="330" spans="1:116" ht="15.95" customHeight="1" x14ac:dyDescent="0.15">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row>
    <row r="331" spans="1:116" ht="15.95" customHeight="1" x14ac:dyDescent="0.15">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row>
    <row r="332" spans="1:116" ht="15.95" customHeight="1" x14ac:dyDescent="0.15">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row>
    <row r="333" spans="1:116" ht="15.95" customHeight="1" x14ac:dyDescent="0.15">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row>
    <row r="334" spans="1:116" ht="15.95" customHeight="1" x14ac:dyDescent="0.15">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row>
    <row r="335" spans="1:116" ht="15.95" customHeight="1" x14ac:dyDescent="0.1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row>
    <row r="336" spans="1:116" ht="15.95" customHeight="1" x14ac:dyDescent="0.15">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row>
    <row r="337" spans="1:116" ht="15.95" customHeight="1" x14ac:dyDescent="0.15">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row>
    <row r="338" spans="1:116" ht="15.95" customHeight="1" x14ac:dyDescent="0.15">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row>
    <row r="339" spans="1:116" ht="15.95" customHeight="1" x14ac:dyDescent="0.15">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row>
    <row r="340" spans="1:116" ht="15.95" customHeight="1" x14ac:dyDescent="0.15">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row>
    <row r="341" spans="1:116" ht="15.95" customHeight="1" x14ac:dyDescent="0.15">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row>
    <row r="342" spans="1:116" ht="15.95" customHeight="1" x14ac:dyDescent="0.15">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row>
    <row r="343" spans="1:116" ht="15.95" customHeight="1" x14ac:dyDescent="0.15">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row>
    <row r="344" spans="1:116" ht="15.95" customHeight="1" x14ac:dyDescent="0.15">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row>
    <row r="345" spans="1:116" ht="15.95" customHeight="1" x14ac:dyDescent="0.15">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row>
    <row r="346" spans="1:116" ht="15.95" customHeight="1" x14ac:dyDescent="0.15">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row>
    <row r="347" spans="1:116" ht="15.95" customHeight="1" x14ac:dyDescent="0.15">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row>
    <row r="348" spans="1:116" ht="15.95" customHeight="1" x14ac:dyDescent="0.15">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row>
    <row r="349" spans="1:116" ht="15.95" customHeight="1" x14ac:dyDescent="0.15">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row>
    <row r="350" spans="1:116" ht="15.95" customHeight="1" x14ac:dyDescent="0.15">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row>
    <row r="351" spans="1:116" ht="15.95" customHeight="1" x14ac:dyDescent="0.15">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row>
    <row r="352" spans="1:116" ht="15.95" customHeight="1" x14ac:dyDescent="0.15">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row>
    <row r="353" spans="1:116" ht="15.95" customHeight="1" x14ac:dyDescent="0.15">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row>
    <row r="354" spans="1:116" ht="15.95" customHeight="1" x14ac:dyDescent="0.15">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row>
    <row r="355" spans="1:116" ht="15.95" customHeight="1" x14ac:dyDescent="0.15">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row>
    <row r="356" spans="1:116" ht="15.95" customHeight="1" x14ac:dyDescent="0.15">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row>
    <row r="357" spans="1:116" ht="15.95" customHeight="1" x14ac:dyDescent="0.15">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row>
    <row r="358" spans="1:116" ht="15.95" customHeight="1" x14ac:dyDescent="0.15">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row>
    <row r="359" spans="1:116" ht="15.95" customHeight="1" x14ac:dyDescent="0.15">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row>
    <row r="360" spans="1:116" ht="15.95" customHeight="1" x14ac:dyDescent="0.15">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row>
    <row r="361" spans="1:116" ht="15.95" customHeight="1" x14ac:dyDescent="0.15">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row>
    <row r="362" spans="1:116" ht="15.95" customHeight="1" x14ac:dyDescent="0.15">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row>
    <row r="363" spans="1:116" ht="15.95" customHeight="1" x14ac:dyDescent="0.15">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row>
    <row r="364" spans="1:116" ht="15.95" customHeight="1" x14ac:dyDescent="0.15">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row>
    <row r="365" spans="1:116" ht="15.95" customHeight="1" x14ac:dyDescent="0.15">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row>
    <row r="366" spans="1:116" ht="15.95" customHeight="1" x14ac:dyDescent="0.15">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row>
    <row r="367" spans="1:116" ht="15.95" customHeight="1" x14ac:dyDescent="0.15">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row>
    <row r="368" spans="1:116" ht="15.95" customHeight="1" x14ac:dyDescent="0.15">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row>
    <row r="369" spans="1:116" ht="15.95" customHeight="1" x14ac:dyDescent="0.15">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row>
    <row r="370" spans="1:116" ht="15.95" customHeight="1" x14ac:dyDescent="0.15">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row>
    <row r="371" spans="1:116" ht="15.95" customHeight="1" x14ac:dyDescent="0.15">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row>
    <row r="372" spans="1:116" ht="15.95" customHeight="1" x14ac:dyDescent="0.15">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row>
    <row r="373" spans="1:116" ht="15.95" customHeight="1" x14ac:dyDescent="0.15">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row>
    <row r="374" spans="1:116" ht="15.95" customHeight="1" x14ac:dyDescent="0.15">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row>
    <row r="375" spans="1:116" ht="15.95" customHeight="1" x14ac:dyDescent="0.15">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row>
    <row r="376" spans="1:116" ht="15.95" customHeight="1" x14ac:dyDescent="0.15">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row>
    <row r="377" spans="1:116" ht="15.95" customHeight="1" x14ac:dyDescent="0.15">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row>
    <row r="378" spans="1:116" ht="15.95" customHeight="1" x14ac:dyDescent="0.15">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row>
    <row r="379" spans="1:116" ht="15.95" customHeight="1" x14ac:dyDescent="0.15">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row>
    <row r="380" spans="1:116" ht="15.95" customHeight="1" x14ac:dyDescent="0.15">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row>
    <row r="381" spans="1:116" ht="15.95" customHeight="1" x14ac:dyDescent="0.15">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row>
    <row r="382" spans="1:116" ht="15.95" customHeight="1" x14ac:dyDescent="0.15">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row>
    <row r="383" spans="1:116" ht="15.95" customHeight="1" x14ac:dyDescent="0.15">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row>
    <row r="384" spans="1:116" ht="15.95" customHeight="1" x14ac:dyDescent="0.15">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row>
    <row r="385" spans="1:116" ht="15.95" customHeight="1" x14ac:dyDescent="0.15">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row>
    <row r="386" spans="1:116" ht="15.95" customHeight="1" x14ac:dyDescent="0.15">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row>
    <row r="387" spans="1:116" ht="15.95" customHeight="1" x14ac:dyDescent="0.15">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row>
    <row r="388" spans="1:116" ht="15.95" customHeight="1" x14ac:dyDescent="0.15">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row>
    <row r="389" spans="1:116" ht="15.95" customHeight="1" x14ac:dyDescent="0.15">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row>
    <row r="390" spans="1:116" ht="15.95" customHeight="1" x14ac:dyDescent="0.15">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row>
    <row r="391" spans="1:116" ht="15.95" customHeight="1" x14ac:dyDescent="0.15">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row>
    <row r="392" spans="1:116" ht="15.95" customHeight="1" x14ac:dyDescent="0.15">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row>
    <row r="393" spans="1:116" ht="15.95" customHeight="1" x14ac:dyDescent="0.15">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row>
    <row r="394" spans="1:116" ht="15.95" customHeight="1" x14ac:dyDescent="0.15">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row>
    <row r="395" spans="1:116" ht="15.95" customHeight="1" x14ac:dyDescent="0.15">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row>
    <row r="396" spans="1:116" ht="15.95" customHeight="1" x14ac:dyDescent="0.15">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row>
    <row r="397" spans="1:116" ht="15.95" customHeight="1" x14ac:dyDescent="0.15">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row>
    <row r="398" spans="1:116" ht="15.95" customHeight="1" x14ac:dyDescent="0.15">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row>
    <row r="399" spans="1:116" ht="15.95" customHeight="1" x14ac:dyDescent="0.15">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row>
    <row r="400" spans="1:116" ht="15.95" customHeight="1" x14ac:dyDescent="0.15">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row>
    <row r="401" spans="1:116" ht="15.95" customHeight="1" x14ac:dyDescent="0.15">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row>
    <row r="402" spans="1:116" ht="15.95" customHeight="1" x14ac:dyDescent="0.15">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row>
    <row r="403" spans="1:116" ht="15.95" customHeight="1" x14ac:dyDescent="0.15">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row>
    <row r="404" spans="1:116" ht="15.95" customHeight="1" x14ac:dyDescent="0.15">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row>
    <row r="405" spans="1:116" ht="15.95" customHeight="1" x14ac:dyDescent="0.15">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row>
    <row r="406" spans="1:116" ht="15.95" customHeight="1" x14ac:dyDescent="0.15">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row>
    <row r="407" spans="1:116" ht="15.95" customHeight="1" x14ac:dyDescent="0.15">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row>
    <row r="408" spans="1:116" ht="15.95" customHeight="1" x14ac:dyDescent="0.15">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row>
    <row r="409" spans="1:116" ht="15.95" customHeight="1" x14ac:dyDescent="0.15">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row>
    <row r="410" spans="1:116" ht="15.95" customHeight="1" x14ac:dyDescent="0.1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row>
    <row r="411" spans="1:116" ht="15.95" customHeight="1" x14ac:dyDescent="0.15">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row>
    <row r="412" spans="1:116" ht="15.95" customHeight="1" x14ac:dyDescent="0.15">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row>
    <row r="413" spans="1:116" ht="15.95" customHeight="1" x14ac:dyDescent="0.15">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row>
    <row r="414" spans="1:116" ht="15.95" customHeight="1" x14ac:dyDescent="0.15">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row>
    <row r="415" spans="1:116" ht="15.95" customHeight="1" x14ac:dyDescent="0.1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row>
    <row r="416" spans="1:116" ht="15.95" customHeight="1" x14ac:dyDescent="0.15">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row>
    <row r="417" spans="1:116" ht="15.95" customHeight="1" x14ac:dyDescent="0.15">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row>
    <row r="418" spans="1:116" ht="15.95" customHeight="1" x14ac:dyDescent="0.15">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row>
    <row r="419" spans="1:116" ht="15.95" customHeight="1" x14ac:dyDescent="0.15">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row>
    <row r="420" spans="1:116" ht="15.95" customHeight="1" x14ac:dyDescent="0.15">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row>
    <row r="421" spans="1:116" ht="15.95" customHeight="1" x14ac:dyDescent="0.15">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row>
    <row r="422" spans="1:116" ht="15.95" customHeight="1" x14ac:dyDescent="0.15">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row>
    <row r="423" spans="1:116" ht="15.95" customHeight="1" x14ac:dyDescent="0.15">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row>
    <row r="424" spans="1:116" ht="15.95" customHeight="1" x14ac:dyDescent="0.15">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row>
    <row r="425" spans="1:116" ht="15.95" customHeight="1" x14ac:dyDescent="0.15">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row>
    <row r="426" spans="1:116" ht="15.95" customHeight="1" x14ac:dyDescent="0.15">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row>
    <row r="427" spans="1:116" ht="15.95" customHeight="1" x14ac:dyDescent="0.15">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row>
    <row r="428" spans="1:116" ht="15.95" customHeight="1" x14ac:dyDescent="0.15">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row>
    <row r="429" spans="1:116" ht="15.95" customHeight="1" x14ac:dyDescent="0.15">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row>
    <row r="430" spans="1:116" ht="15.95" customHeight="1" x14ac:dyDescent="0.15">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row>
    <row r="431" spans="1:116" ht="15.95" customHeight="1" x14ac:dyDescent="0.15">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row>
    <row r="432" spans="1:116" ht="15.95" customHeight="1" x14ac:dyDescent="0.15">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row>
    <row r="433" spans="1:116" ht="15.95" customHeight="1" x14ac:dyDescent="0.15">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row>
    <row r="434" spans="1:116" ht="15.95" customHeight="1" x14ac:dyDescent="0.15">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row>
    <row r="435" spans="1:116" ht="15.95" customHeight="1" x14ac:dyDescent="0.15">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row>
    <row r="436" spans="1:116" ht="15.95" customHeight="1" x14ac:dyDescent="0.15">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row>
    <row r="437" spans="1:116" ht="15.95" customHeight="1" x14ac:dyDescent="0.15">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row>
    <row r="438" spans="1:116" ht="15.95" customHeight="1" x14ac:dyDescent="0.15">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row>
    <row r="439" spans="1:116" ht="15.95" customHeight="1" x14ac:dyDescent="0.15">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row>
    <row r="440" spans="1:116" ht="15.95" customHeight="1" x14ac:dyDescent="0.15">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row>
    <row r="441" spans="1:116" ht="15.95" customHeight="1" x14ac:dyDescent="0.15">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row>
    <row r="442" spans="1:116" ht="15.95" customHeight="1" x14ac:dyDescent="0.15">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row>
    <row r="443" spans="1:116" ht="15.95" customHeight="1" x14ac:dyDescent="0.15">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row>
    <row r="444" spans="1:116" ht="15.95" customHeight="1" x14ac:dyDescent="0.15">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row>
    <row r="445" spans="1:116" ht="15.95" customHeight="1" x14ac:dyDescent="0.15">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row>
    <row r="446" spans="1:116" ht="15.95" customHeight="1" x14ac:dyDescent="0.1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row>
    <row r="447" spans="1:116" ht="15.95" customHeight="1" x14ac:dyDescent="0.15">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row>
    <row r="448" spans="1:116" ht="15.95" customHeight="1" x14ac:dyDescent="0.15">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row>
    <row r="449" spans="1:116" ht="15.95" customHeight="1" x14ac:dyDescent="0.15">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row>
    <row r="450" spans="1:116" ht="15.95" customHeight="1" x14ac:dyDescent="0.15">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row>
    <row r="451" spans="1:116" ht="15.95" customHeight="1" x14ac:dyDescent="0.15">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row>
    <row r="452" spans="1:116" ht="15.95" customHeight="1" x14ac:dyDescent="0.15">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row>
    <row r="453" spans="1:116" ht="15.95" customHeight="1" x14ac:dyDescent="0.15">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row>
    <row r="454" spans="1:116" ht="15.95" customHeight="1" x14ac:dyDescent="0.1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row>
    <row r="455" spans="1:116" ht="15.95" customHeight="1" x14ac:dyDescent="0.15">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row>
    <row r="456" spans="1:116" ht="15.95" customHeight="1" x14ac:dyDescent="0.15">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row>
    <row r="457" spans="1:116" ht="15.95" customHeight="1" x14ac:dyDescent="0.15">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row>
    <row r="458" spans="1:116" ht="15.95" customHeight="1" x14ac:dyDescent="0.15">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row>
    <row r="459" spans="1:116" ht="15.95" customHeight="1" x14ac:dyDescent="0.15">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row>
    <row r="460" spans="1:116" ht="15.95" customHeight="1" x14ac:dyDescent="0.15">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row>
    <row r="461" spans="1:116" ht="15.95" customHeight="1" x14ac:dyDescent="0.15">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row>
    <row r="462" spans="1:116" ht="15.95" customHeight="1" x14ac:dyDescent="0.15">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row>
    <row r="463" spans="1:116" ht="15.95" customHeight="1" x14ac:dyDescent="0.15">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row>
    <row r="464" spans="1:116" ht="15.95" customHeight="1" x14ac:dyDescent="0.15">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row>
    <row r="465" spans="1:116" ht="15.95" customHeight="1" x14ac:dyDescent="0.15">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row>
    <row r="466" spans="1:116" ht="15.95" customHeight="1" x14ac:dyDescent="0.15">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row>
    <row r="467" spans="1:116" ht="15.95" customHeight="1" x14ac:dyDescent="0.15">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row>
    <row r="468" spans="1:116" ht="15.95" customHeight="1" x14ac:dyDescent="0.15">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row>
    <row r="469" spans="1:116" ht="15.95" customHeight="1" x14ac:dyDescent="0.15">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row>
    <row r="470" spans="1:116" ht="15.95" customHeight="1" x14ac:dyDescent="0.15">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row>
    <row r="471" spans="1:116" ht="15.95" customHeight="1" x14ac:dyDescent="0.15">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row>
    <row r="472" spans="1:116" ht="15.95" customHeight="1" x14ac:dyDescent="0.15">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row>
    <row r="473" spans="1:116" ht="15.95" customHeight="1" x14ac:dyDescent="0.15">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row>
    <row r="474" spans="1:116" ht="15.95" customHeight="1" x14ac:dyDescent="0.15">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row>
    <row r="475" spans="1:116" ht="15.95" customHeight="1" x14ac:dyDescent="0.15">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row>
    <row r="476" spans="1:116" ht="15.95" customHeight="1" x14ac:dyDescent="0.15">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row>
    <row r="477" spans="1:116" ht="15.95" customHeight="1" x14ac:dyDescent="0.15">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row>
    <row r="478" spans="1:116" ht="15.95" customHeight="1" x14ac:dyDescent="0.15">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row>
    <row r="479" spans="1:116" ht="15.95" customHeight="1" x14ac:dyDescent="0.15">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row>
    <row r="480" spans="1:116" ht="15.95" customHeight="1" x14ac:dyDescent="0.15">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row>
    <row r="481" spans="1:116" ht="15.95" customHeight="1" x14ac:dyDescent="0.15">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row>
    <row r="482" spans="1:116" ht="15.95" customHeight="1" x14ac:dyDescent="0.1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row>
    <row r="483" spans="1:116" ht="15.95" customHeight="1" x14ac:dyDescent="0.15">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row>
    <row r="484" spans="1:116" ht="15.95" customHeight="1" x14ac:dyDescent="0.15">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row>
    <row r="485" spans="1:116" ht="15.95" customHeight="1" x14ac:dyDescent="0.15">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row>
    <row r="486" spans="1:116" ht="15.95" customHeight="1" x14ac:dyDescent="0.15">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row>
    <row r="487" spans="1:116" ht="15.95" customHeight="1" x14ac:dyDescent="0.15">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row>
    <row r="488" spans="1:116" ht="15.95" customHeight="1" x14ac:dyDescent="0.15">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row>
    <row r="489" spans="1:116" ht="15.95" customHeight="1" x14ac:dyDescent="0.15">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row>
    <row r="490" spans="1:116" ht="15.95" customHeight="1" x14ac:dyDescent="0.15">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row>
    <row r="491" spans="1:116" ht="15.95" customHeight="1" x14ac:dyDescent="0.15">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row>
    <row r="492" spans="1:116" ht="15.95" customHeight="1" x14ac:dyDescent="0.15">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row>
    <row r="493" spans="1:116" ht="15.95" customHeight="1" x14ac:dyDescent="0.1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row>
    <row r="494" spans="1:116" ht="15.95" customHeight="1" x14ac:dyDescent="0.15">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row>
    <row r="495" spans="1:116" ht="15.95" customHeight="1" x14ac:dyDescent="0.15">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row>
    <row r="496" spans="1:116" ht="15.95" customHeight="1" x14ac:dyDescent="0.15">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row>
    <row r="497" spans="1:116" ht="15.95" customHeight="1" x14ac:dyDescent="0.15">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row>
    <row r="498" spans="1:116" ht="15.95" customHeight="1" x14ac:dyDescent="0.15">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row>
    <row r="499" spans="1:116" ht="15.95" customHeight="1" x14ac:dyDescent="0.15">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row>
    <row r="500" spans="1:116" ht="15.95" customHeight="1" x14ac:dyDescent="0.15">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row>
    <row r="501" spans="1:116" ht="15.95" customHeight="1" x14ac:dyDescent="0.15">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row>
    <row r="502" spans="1:116" ht="15.95" customHeight="1" x14ac:dyDescent="0.15">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row>
    <row r="503" spans="1:116" ht="15.95" customHeight="1" x14ac:dyDescent="0.15">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row>
    <row r="504" spans="1:116" ht="15.95" customHeight="1" x14ac:dyDescent="0.15">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row>
    <row r="505" spans="1:116" ht="15.95" customHeight="1" x14ac:dyDescent="0.15">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row>
    <row r="506" spans="1:116" ht="15.95" customHeight="1" x14ac:dyDescent="0.15">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row>
    <row r="507" spans="1:116" ht="15.95" customHeight="1" x14ac:dyDescent="0.15">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row>
    <row r="508" spans="1:116" ht="15.95" customHeight="1" x14ac:dyDescent="0.15">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row>
    <row r="509" spans="1:116" ht="15.95" customHeight="1" x14ac:dyDescent="0.15">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row>
    <row r="510" spans="1:116" ht="15.95" customHeight="1" x14ac:dyDescent="0.15">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row>
    <row r="511" spans="1:116" ht="15.95" customHeight="1" x14ac:dyDescent="0.15">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row>
    <row r="512" spans="1:116" ht="15.95" customHeight="1" x14ac:dyDescent="0.15">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row>
    <row r="513" spans="1:116" ht="15.95" customHeight="1" x14ac:dyDescent="0.15">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row>
    <row r="514" spans="1:116" ht="15.95" customHeight="1" x14ac:dyDescent="0.15">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row>
    <row r="515" spans="1:116" ht="15.95" customHeight="1" x14ac:dyDescent="0.15">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row>
    <row r="516" spans="1:116" ht="15.95" customHeight="1" x14ac:dyDescent="0.15">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row>
    <row r="517" spans="1:116" ht="15.95" customHeight="1" x14ac:dyDescent="0.15">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row>
    <row r="518" spans="1:116" ht="15.95" customHeight="1" x14ac:dyDescent="0.15">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row>
    <row r="519" spans="1:116" ht="15.95" customHeight="1" x14ac:dyDescent="0.15">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row>
    <row r="520" spans="1:116" ht="15.95" customHeight="1" x14ac:dyDescent="0.15">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row>
    <row r="521" spans="1:116" ht="15.95" customHeight="1" x14ac:dyDescent="0.15">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row>
    <row r="522" spans="1:116" ht="15.95" customHeight="1" x14ac:dyDescent="0.15">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row>
    <row r="523" spans="1:116" ht="15.95" customHeight="1" x14ac:dyDescent="0.15">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row>
    <row r="524" spans="1:116" ht="15.95" customHeight="1" x14ac:dyDescent="0.15">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row>
    <row r="525" spans="1:116" ht="15.95" customHeight="1" x14ac:dyDescent="0.15">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row>
    <row r="526" spans="1:116" ht="15.95" customHeight="1" x14ac:dyDescent="0.15">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row>
    <row r="527" spans="1:116" ht="15.95" customHeight="1" x14ac:dyDescent="0.15">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row>
    <row r="528" spans="1:116" ht="15.95" customHeight="1" x14ac:dyDescent="0.15">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row>
    <row r="529" spans="1:116" ht="15.95" customHeight="1" x14ac:dyDescent="0.15">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row>
    <row r="530" spans="1:116" ht="15.95" customHeight="1" x14ac:dyDescent="0.15">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row>
    <row r="531" spans="1:116" ht="15.95" customHeight="1" x14ac:dyDescent="0.15">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row>
    <row r="532" spans="1:116" ht="15.95" customHeight="1" x14ac:dyDescent="0.15">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row>
    <row r="533" spans="1:116" ht="15.95" customHeight="1" x14ac:dyDescent="0.15">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row>
    <row r="534" spans="1:116" ht="15.95" customHeight="1" x14ac:dyDescent="0.15">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row>
    <row r="535" spans="1:116" ht="15.95" customHeight="1" x14ac:dyDescent="0.15">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row>
    <row r="536" spans="1:116" ht="15.95" customHeight="1" x14ac:dyDescent="0.15">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row>
    <row r="537" spans="1:116" ht="15.95" customHeight="1" x14ac:dyDescent="0.15">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row>
    <row r="538" spans="1:116" ht="15.95" customHeight="1" x14ac:dyDescent="0.15">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row>
    <row r="539" spans="1:116" ht="15.95" customHeight="1" x14ac:dyDescent="0.15">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row>
    <row r="540" spans="1:116" ht="15.95" customHeight="1" x14ac:dyDescent="0.15">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row>
    <row r="541" spans="1:116" ht="15.95" customHeight="1" x14ac:dyDescent="0.15">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row>
    <row r="542" spans="1:116" ht="15.95" customHeight="1" x14ac:dyDescent="0.15">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row>
    <row r="543" spans="1:116" ht="15.95" customHeight="1" x14ac:dyDescent="0.15">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row>
    <row r="544" spans="1:116" ht="15.95" customHeight="1" x14ac:dyDescent="0.15">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row>
    <row r="545" spans="1:116" ht="15.95" customHeight="1" x14ac:dyDescent="0.15">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row>
    <row r="546" spans="1:116" ht="15.95" customHeight="1" x14ac:dyDescent="0.15">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row>
    <row r="547" spans="1:116" ht="15.95" customHeight="1" x14ac:dyDescent="0.15">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row>
    <row r="548" spans="1:116" ht="15.95" customHeight="1" x14ac:dyDescent="0.15">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row>
    <row r="549" spans="1:116" ht="15.95" customHeight="1" x14ac:dyDescent="0.15">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row>
    <row r="550" spans="1:116" ht="15.95" customHeight="1" x14ac:dyDescent="0.15">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row>
    <row r="551" spans="1:116" ht="15.95" customHeight="1" x14ac:dyDescent="0.15">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row>
    <row r="552" spans="1:116" ht="15.95" customHeight="1" x14ac:dyDescent="0.15">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row>
    <row r="553" spans="1:116" ht="15.95" customHeight="1" x14ac:dyDescent="0.15">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row>
    <row r="554" spans="1:116" ht="15.95" customHeight="1" x14ac:dyDescent="0.15">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row>
    <row r="555" spans="1:116" ht="15.95" customHeight="1" x14ac:dyDescent="0.15">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row>
    <row r="556" spans="1:116" ht="15.95" customHeight="1" x14ac:dyDescent="0.15">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row>
    <row r="557" spans="1:116" ht="15.95" customHeight="1" x14ac:dyDescent="0.15">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row>
    <row r="558" spans="1:116" ht="15.95" customHeight="1" x14ac:dyDescent="0.15">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row>
    <row r="559" spans="1:116" ht="15.95" customHeight="1" x14ac:dyDescent="0.15">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row>
    <row r="560" spans="1:116" ht="15.95" customHeight="1" x14ac:dyDescent="0.15">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row>
    <row r="561" spans="1:116" ht="15.95" customHeight="1" x14ac:dyDescent="0.15">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row>
    <row r="562" spans="1:116" ht="15.95" customHeight="1" x14ac:dyDescent="0.15">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row>
    <row r="563" spans="1:116" ht="15.95" customHeight="1" x14ac:dyDescent="0.15">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row>
    <row r="564" spans="1:116" ht="15.95" customHeight="1" x14ac:dyDescent="0.15">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row>
    <row r="565" spans="1:116" ht="15.95" customHeight="1" x14ac:dyDescent="0.15">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row>
    <row r="566" spans="1:116" ht="15.95" customHeight="1" x14ac:dyDescent="0.15">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row>
    <row r="567" spans="1:116" ht="15.95" customHeight="1" x14ac:dyDescent="0.15">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row>
    <row r="568" spans="1:116" ht="15.95" customHeight="1" x14ac:dyDescent="0.15">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row>
    <row r="569" spans="1:116" ht="15.95" customHeight="1" x14ac:dyDescent="0.15">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row>
    <row r="570" spans="1:116" ht="15.95" customHeight="1" x14ac:dyDescent="0.15">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row>
    <row r="571" spans="1:116" ht="15.95" customHeight="1" x14ac:dyDescent="0.15">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row>
    <row r="572" spans="1:116" ht="15.95" customHeight="1" x14ac:dyDescent="0.15">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row>
    <row r="573" spans="1:116" ht="15.95" customHeight="1" x14ac:dyDescent="0.15">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row>
    <row r="574" spans="1:116" ht="15.95" customHeight="1" x14ac:dyDescent="0.15">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row>
    <row r="575" spans="1:116" ht="15.95" customHeight="1" x14ac:dyDescent="0.15">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row>
    <row r="576" spans="1:116" ht="15.95" customHeight="1" x14ac:dyDescent="0.15">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row>
    <row r="577" spans="1:116" ht="15.95" customHeight="1" x14ac:dyDescent="0.15">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row>
    <row r="578" spans="1:116" ht="15.95" customHeight="1" x14ac:dyDescent="0.15">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row>
    <row r="579" spans="1:116" ht="15.95" customHeight="1" x14ac:dyDescent="0.15">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row>
    <row r="580" spans="1:116" ht="15.95" customHeight="1" x14ac:dyDescent="0.15">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row>
    <row r="581" spans="1:116" ht="15.95" customHeight="1" x14ac:dyDescent="0.15">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row>
    <row r="582" spans="1:116" ht="15.95" customHeight="1" x14ac:dyDescent="0.15">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row>
    <row r="583" spans="1:116" ht="15.95" customHeight="1" x14ac:dyDescent="0.15">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row>
    <row r="584" spans="1:116" ht="15.95" customHeight="1" x14ac:dyDescent="0.15">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row>
    <row r="585" spans="1:116" ht="15.95" customHeight="1" x14ac:dyDescent="0.15">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row>
    <row r="586" spans="1:116" ht="15.95" customHeight="1" x14ac:dyDescent="0.15">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row>
    <row r="587" spans="1:116" ht="15.95" customHeight="1" x14ac:dyDescent="0.15">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row>
    <row r="588" spans="1:116" ht="15.95" customHeight="1" x14ac:dyDescent="0.15">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row>
    <row r="589" spans="1:116" ht="15.95" customHeight="1" x14ac:dyDescent="0.15">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row>
    <row r="590" spans="1:116" ht="15.95" customHeight="1" x14ac:dyDescent="0.15">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row>
    <row r="591" spans="1:116" ht="15.95" customHeight="1" x14ac:dyDescent="0.15">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row>
    <row r="592" spans="1:116" ht="15.95" customHeight="1" x14ac:dyDescent="0.15">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row>
    <row r="593" spans="1:116" ht="15.95" customHeight="1" x14ac:dyDescent="0.15">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row>
    <row r="594" spans="1:116" ht="15.95" customHeight="1" x14ac:dyDescent="0.15">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row>
    <row r="595" spans="1:116" ht="15.95" customHeight="1" x14ac:dyDescent="0.15">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row>
    <row r="596" spans="1:116" ht="15.95" customHeight="1" x14ac:dyDescent="0.15">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row>
    <row r="597" spans="1:116" ht="15.95" customHeight="1" x14ac:dyDescent="0.15">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row>
    <row r="598" spans="1:116" ht="15.95" customHeight="1" x14ac:dyDescent="0.15">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row>
    <row r="599" spans="1:116" ht="15.95" customHeight="1" x14ac:dyDescent="0.15">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row>
    <row r="600" spans="1:116" ht="15.95" customHeight="1" x14ac:dyDescent="0.15">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row>
    <row r="601" spans="1:116" ht="15.95" customHeight="1" x14ac:dyDescent="0.15">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row>
    <row r="602" spans="1:116" ht="15.95" customHeight="1" x14ac:dyDescent="0.15">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row>
    <row r="603" spans="1:116" ht="15.95" customHeight="1" x14ac:dyDescent="0.15">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row>
    <row r="604" spans="1:116" ht="15.95" customHeight="1" x14ac:dyDescent="0.15">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row>
    <row r="605" spans="1:116" ht="15.95" customHeight="1" x14ac:dyDescent="0.15">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row>
    <row r="606" spans="1:116" ht="15.95" customHeight="1" x14ac:dyDescent="0.15">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row>
    <row r="607" spans="1:116" ht="15.95" customHeight="1" x14ac:dyDescent="0.15">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row>
    <row r="608" spans="1:116" ht="15.95" customHeight="1" x14ac:dyDescent="0.15">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row>
    <row r="609" spans="1:116" ht="15.95" customHeight="1" x14ac:dyDescent="0.15">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row>
    <row r="610" spans="1:116" ht="15.95" customHeight="1" x14ac:dyDescent="0.15">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row>
    <row r="611" spans="1:116" ht="15.95" customHeight="1" x14ac:dyDescent="0.15">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row>
    <row r="612" spans="1:116" ht="15.95" customHeight="1" x14ac:dyDescent="0.15">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row>
    <row r="613" spans="1:116" ht="15.95" customHeight="1" x14ac:dyDescent="0.15">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row>
    <row r="614" spans="1:116" ht="15.95" customHeight="1" x14ac:dyDescent="0.15">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row>
    <row r="615" spans="1:116" ht="15.95" customHeight="1" x14ac:dyDescent="0.15">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row>
    <row r="616" spans="1:116" ht="15.95" customHeight="1" x14ac:dyDescent="0.15">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row>
    <row r="617" spans="1:116" ht="15.95" customHeight="1" x14ac:dyDescent="0.15">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row>
    <row r="618" spans="1:116" ht="15.95" customHeight="1" x14ac:dyDescent="0.15">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row>
    <row r="619" spans="1:116" ht="15.95" customHeight="1" x14ac:dyDescent="0.15">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row>
    <row r="620" spans="1:116" ht="15.95" customHeight="1" x14ac:dyDescent="0.15">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row>
    <row r="621" spans="1:116" ht="15.95" customHeight="1" x14ac:dyDescent="0.15">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row>
    <row r="622" spans="1:116" ht="15.95" customHeight="1" x14ac:dyDescent="0.15">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row>
    <row r="623" spans="1:116" ht="15.95" customHeight="1" x14ac:dyDescent="0.15">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row>
    <row r="624" spans="1:116" ht="15.95" customHeight="1" x14ac:dyDescent="0.15">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row>
    <row r="625" spans="1:116" ht="15.95" customHeight="1" x14ac:dyDescent="0.15">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row>
    <row r="626" spans="1:116" ht="15.95" customHeight="1" x14ac:dyDescent="0.15">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row>
    <row r="627" spans="1:116" ht="15.95" customHeight="1" x14ac:dyDescent="0.15">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row>
    <row r="628" spans="1:116" ht="15.95" customHeight="1" x14ac:dyDescent="0.15">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row>
    <row r="629" spans="1:116" ht="15.95" customHeight="1" x14ac:dyDescent="0.15">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row>
    <row r="630" spans="1:116" ht="15.95" customHeight="1" x14ac:dyDescent="0.15">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row>
    <row r="631" spans="1:116" ht="15.95" customHeight="1" x14ac:dyDescent="0.15">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row>
    <row r="632" spans="1:116" ht="15.95" customHeight="1" x14ac:dyDescent="0.15">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row>
    <row r="633" spans="1:116" ht="15.95" customHeight="1" x14ac:dyDescent="0.15">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row>
    <row r="634" spans="1:116" ht="15.95" customHeight="1" x14ac:dyDescent="0.15">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row>
    <row r="635" spans="1:116" ht="15.95" customHeight="1" x14ac:dyDescent="0.15">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row>
    <row r="636" spans="1:116" ht="15.95" customHeight="1" x14ac:dyDescent="0.15">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row>
    <row r="637" spans="1:116" ht="15.95" customHeight="1" x14ac:dyDescent="0.15">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row>
    <row r="638" spans="1:116" ht="15.95" customHeight="1" x14ac:dyDescent="0.15">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row>
    <row r="639" spans="1:116" ht="15.95" customHeight="1" x14ac:dyDescent="0.15">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row>
    <row r="640" spans="1:116" ht="15.95" customHeight="1" x14ac:dyDescent="0.15">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row>
    <row r="641" spans="1:116" ht="15.95" customHeight="1" x14ac:dyDescent="0.15">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row>
    <row r="642" spans="1:116" ht="15.95" customHeight="1" x14ac:dyDescent="0.15">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row>
    <row r="643" spans="1:116" ht="15.95" customHeight="1" x14ac:dyDescent="0.15">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row>
    <row r="644" spans="1:116" ht="15.95" customHeight="1" x14ac:dyDescent="0.15">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row>
    <row r="645" spans="1:116" ht="15.95" customHeight="1" x14ac:dyDescent="0.15">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row>
    <row r="646" spans="1:116" ht="15.95" customHeight="1" x14ac:dyDescent="0.15">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row>
    <row r="647" spans="1:116" ht="15.95" customHeight="1" x14ac:dyDescent="0.15">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row>
    <row r="648" spans="1:116" ht="15.95" customHeight="1" x14ac:dyDescent="0.15">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row>
    <row r="649" spans="1:116" ht="15.95" customHeight="1" x14ac:dyDescent="0.15">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row>
    <row r="650" spans="1:116" ht="15.95" customHeight="1" x14ac:dyDescent="0.15">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row>
    <row r="651" spans="1:116" ht="15.95" customHeight="1" x14ac:dyDescent="0.15">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row>
    <row r="652" spans="1:116" ht="15.95" customHeight="1" x14ac:dyDescent="0.15">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row>
    <row r="653" spans="1:116" ht="15.95" customHeight="1" x14ac:dyDescent="0.15">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row>
    <row r="654" spans="1:116" ht="15.95" customHeight="1" x14ac:dyDescent="0.15">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row>
    <row r="655" spans="1:116" ht="15.95" customHeight="1" x14ac:dyDescent="0.15">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row>
    <row r="656" spans="1:116" ht="15.95" customHeight="1" x14ac:dyDescent="0.15">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row>
    <row r="657" spans="1:116" ht="15.95" customHeight="1" x14ac:dyDescent="0.15">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row>
    <row r="658" spans="1:116" ht="15.95" customHeight="1" x14ac:dyDescent="0.15">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row>
    <row r="659" spans="1:116" ht="15.95" customHeight="1" x14ac:dyDescent="0.15">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row>
    <row r="660" spans="1:116" ht="15.95" customHeight="1" x14ac:dyDescent="0.15">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row>
    <row r="661" spans="1:116" ht="15.95" customHeight="1" x14ac:dyDescent="0.15">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row>
    <row r="662" spans="1:116" ht="15.95" customHeight="1" x14ac:dyDescent="0.15">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row>
    <row r="663" spans="1:116" ht="15.95" customHeight="1" x14ac:dyDescent="0.15">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row>
    <row r="664" spans="1:116" ht="15.95" customHeight="1" x14ac:dyDescent="0.15">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row>
    <row r="665" spans="1:116" ht="15.95" customHeight="1" x14ac:dyDescent="0.15">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row>
    <row r="666" spans="1:116" ht="15.95" customHeight="1" x14ac:dyDescent="0.15">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row>
    <row r="667" spans="1:116" ht="15.95" customHeight="1" x14ac:dyDescent="0.15">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row>
    <row r="668" spans="1:116" ht="15.95" customHeight="1" x14ac:dyDescent="0.15">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row>
    <row r="669" spans="1:116" ht="15.95" customHeight="1" x14ac:dyDescent="0.15">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row>
    <row r="670" spans="1:116" ht="15.95" customHeight="1" x14ac:dyDescent="0.15">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row>
    <row r="671" spans="1:116" ht="15.95" customHeight="1" x14ac:dyDescent="0.15">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row>
    <row r="672" spans="1:116" ht="15.95" customHeight="1" x14ac:dyDescent="0.15">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row>
    <row r="673" spans="1:116" ht="15.95" customHeight="1" x14ac:dyDescent="0.15">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row>
    <row r="674" spans="1:116" ht="15.95" customHeight="1" x14ac:dyDescent="0.15">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row>
    <row r="675" spans="1:116" ht="15.95" customHeight="1" x14ac:dyDescent="0.15">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row>
    <row r="676" spans="1:116" ht="15.95" customHeight="1" x14ac:dyDescent="0.15">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row>
    <row r="677" spans="1:116" ht="15.95" customHeight="1" x14ac:dyDescent="0.15">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row>
    <row r="678" spans="1:116" ht="15.95" customHeight="1" x14ac:dyDescent="0.15">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row>
    <row r="679" spans="1:116" ht="15.95" customHeight="1" x14ac:dyDescent="0.15">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row>
    <row r="680" spans="1:116" ht="15.95" customHeight="1" x14ac:dyDescent="0.15">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row>
    <row r="681" spans="1:116" ht="15.95" customHeight="1" x14ac:dyDescent="0.15">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row>
    <row r="682" spans="1:116" ht="15.95" customHeight="1" x14ac:dyDescent="0.15">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row>
    <row r="683" spans="1:116" ht="15.95" customHeight="1" x14ac:dyDescent="0.15">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row>
    <row r="684" spans="1:116" ht="15.95" customHeight="1" x14ac:dyDescent="0.15">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row>
    <row r="685" spans="1:116" ht="15.95" customHeight="1" x14ac:dyDescent="0.15">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row>
    <row r="686" spans="1:116" ht="15.95" customHeight="1" x14ac:dyDescent="0.15">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row>
    <row r="687" spans="1:116" ht="15.95" customHeight="1" x14ac:dyDescent="0.15">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row>
    <row r="688" spans="1:116" ht="15.95" customHeight="1" x14ac:dyDescent="0.15">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row>
    <row r="689" spans="1:116" ht="15.95" customHeight="1" x14ac:dyDescent="0.15">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row>
    <row r="690" spans="1:116" ht="15.95" customHeight="1" x14ac:dyDescent="0.15">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row>
    <row r="691" spans="1:116" ht="15.95" customHeight="1" x14ac:dyDescent="0.15">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row>
    <row r="692" spans="1:116" ht="15.95" customHeight="1" x14ac:dyDescent="0.15">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row>
    <row r="693" spans="1:116" ht="15.95" customHeight="1" x14ac:dyDescent="0.15">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row>
    <row r="694" spans="1:116" ht="15.95" customHeight="1" x14ac:dyDescent="0.15">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row>
    <row r="695" spans="1:116" ht="15.95" customHeight="1" x14ac:dyDescent="0.15">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row>
    <row r="696" spans="1:116" ht="15.95" customHeight="1" x14ac:dyDescent="0.15">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row>
    <row r="697" spans="1:116" ht="15.95" customHeight="1" x14ac:dyDescent="0.15">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row>
    <row r="698" spans="1:116" ht="15.95" customHeight="1" x14ac:dyDescent="0.15">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row>
    <row r="699" spans="1:116" ht="15.95" customHeight="1" x14ac:dyDescent="0.15">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row>
    <row r="700" spans="1:116" ht="15.95" customHeight="1" x14ac:dyDescent="0.15">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row>
    <row r="701" spans="1:116" ht="15.95" customHeight="1" x14ac:dyDescent="0.15">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row>
    <row r="702" spans="1:116" ht="15.95" customHeight="1" x14ac:dyDescent="0.15">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row>
    <row r="703" spans="1:116" ht="15.95" customHeight="1" x14ac:dyDescent="0.15">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row>
    <row r="704" spans="1:116" ht="15.95" customHeight="1" x14ac:dyDescent="0.15">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row>
    <row r="705" spans="1:116" ht="15.95" customHeight="1" x14ac:dyDescent="0.15">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row>
    <row r="706" spans="1:116" ht="15.95" customHeight="1" x14ac:dyDescent="0.15">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row>
    <row r="707" spans="1:116" ht="15.95" customHeight="1" x14ac:dyDescent="0.15">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row>
    <row r="708" spans="1:116" ht="15.95" customHeight="1" x14ac:dyDescent="0.15">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row>
    <row r="709" spans="1:116" ht="15.95" customHeight="1" x14ac:dyDescent="0.15">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row>
    <row r="710" spans="1:116" ht="15.95" customHeight="1" x14ac:dyDescent="0.15">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row>
    <row r="711" spans="1:116" ht="15.95" customHeight="1" x14ac:dyDescent="0.15">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row>
    <row r="712" spans="1:116" ht="15.95" customHeight="1" x14ac:dyDescent="0.15">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row>
    <row r="713" spans="1:116" ht="15.95" customHeight="1" x14ac:dyDescent="0.15">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row>
    <row r="714" spans="1:116" ht="15.95" customHeight="1" x14ac:dyDescent="0.15">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row>
    <row r="715" spans="1:116" ht="15.95" customHeight="1" x14ac:dyDescent="0.15">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row>
    <row r="716" spans="1:116" ht="15.95" customHeight="1" x14ac:dyDescent="0.15">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row>
    <row r="717" spans="1:116" ht="15.95" customHeight="1" x14ac:dyDescent="0.15">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row>
    <row r="718" spans="1:116" ht="15.95" customHeight="1" x14ac:dyDescent="0.15">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row>
    <row r="719" spans="1:116" ht="15.95" customHeight="1" x14ac:dyDescent="0.15">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row>
    <row r="720" spans="1:116" ht="15.95" customHeight="1" x14ac:dyDescent="0.15">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row>
    <row r="721" spans="1:116" ht="15.95" customHeight="1" x14ac:dyDescent="0.15">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row>
    <row r="722" spans="1:116" ht="15.95" customHeight="1" x14ac:dyDescent="0.15">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row>
    <row r="723" spans="1:116" ht="15.95" customHeight="1" x14ac:dyDescent="0.15">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row>
    <row r="724" spans="1:116" ht="15.95" customHeight="1" x14ac:dyDescent="0.15">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row>
    <row r="725" spans="1:116" ht="15.95" customHeight="1" x14ac:dyDescent="0.15">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row>
    <row r="726" spans="1:116" ht="15.95" customHeight="1" x14ac:dyDescent="0.15">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row>
    <row r="727" spans="1:116" ht="15.95" customHeight="1" x14ac:dyDescent="0.15">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row>
    <row r="728" spans="1:116" ht="15.95" customHeight="1" x14ac:dyDescent="0.15">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row>
    <row r="729" spans="1:116" ht="15.95" customHeight="1" x14ac:dyDescent="0.15">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row>
    <row r="730" spans="1:116" ht="15.95" customHeight="1" x14ac:dyDescent="0.15">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row>
    <row r="731" spans="1:116" ht="15.95" customHeight="1" x14ac:dyDescent="0.15">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row>
    <row r="732" spans="1:116" ht="15.95" customHeight="1" x14ac:dyDescent="0.15">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row>
    <row r="733" spans="1:116" ht="15.95" customHeight="1" x14ac:dyDescent="0.15">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row>
    <row r="734" spans="1:116" ht="15.95" customHeight="1" x14ac:dyDescent="0.15">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row>
    <row r="735" spans="1:116" ht="15.95" customHeight="1" x14ac:dyDescent="0.15">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row>
    <row r="736" spans="1:116" ht="15.95" customHeight="1" x14ac:dyDescent="0.15">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row>
    <row r="737" spans="1:116" ht="15.95" customHeight="1" x14ac:dyDescent="0.15">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row>
    <row r="738" spans="1:116" ht="15.95" customHeight="1" x14ac:dyDescent="0.15">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row>
    <row r="739" spans="1:116" ht="15.95" customHeight="1" x14ac:dyDescent="0.15">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row>
    <row r="740" spans="1:116" ht="15.95" customHeight="1" x14ac:dyDescent="0.15">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row>
    <row r="741" spans="1:116" ht="15.95" customHeight="1" x14ac:dyDescent="0.15">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row>
    <row r="742" spans="1:116" ht="15.95" customHeight="1" x14ac:dyDescent="0.15">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row>
    <row r="743" spans="1:116" ht="15.95" customHeight="1" x14ac:dyDescent="0.15">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row>
    <row r="744" spans="1:116" ht="15.95" customHeight="1" x14ac:dyDescent="0.15">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row>
    <row r="745" spans="1:116" ht="15.95" customHeight="1" x14ac:dyDescent="0.15">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row>
    <row r="746" spans="1:116" ht="15.95" customHeight="1" x14ac:dyDescent="0.15">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row>
    <row r="747" spans="1:116" ht="15.95" customHeight="1" x14ac:dyDescent="0.15">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row>
    <row r="748" spans="1:116" ht="15.95" customHeight="1" x14ac:dyDescent="0.15">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row>
    <row r="749" spans="1:116" ht="15.95" customHeight="1" x14ac:dyDescent="0.15">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row>
    <row r="750" spans="1:116" ht="15.95" customHeight="1" x14ac:dyDescent="0.15">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row>
    <row r="751" spans="1:116" ht="15.95" customHeight="1" x14ac:dyDescent="0.15">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row>
    <row r="752" spans="1:116" ht="15.95" customHeight="1" x14ac:dyDescent="0.15">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row>
    <row r="753" spans="1:116" ht="15.95" customHeight="1" x14ac:dyDescent="0.15">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row>
    <row r="754" spans="1:116" ht="15.95" customHeight="1" x14ac:dyDescent="0.15">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row>
    <row r="755" spans="1:116" ht="15.95" customHeight="1" x14ac:dyDescent="0.15">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row>
    <row r="756" spans="1:116" ht="15.95" customHeight="1" x14ac:dyDescent="0.15">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row>
    <row r="757" spans="1:116" ht="15.95" customHeight="1" x14ac:dyDescent="0.15">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row>
    <row r="758" spans="1:116" ht="15.95" customHeight="1" x14ac:dyDescent="0.15">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row>
    <row r="759" spans="1:116" ht="15.95" customHeight="1" x14ac:dyDescent="0.15">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row>
    <row r="760" spans="1:116" ht="15.95" customHeight="1" x14ac:dyDescent="0.15">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row>
    <row r="761" spans="1:116" ht="15.95" customHeight="1" x14ac:dyDescent="0.15">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row>
    <row r="762" spans="1:116" ht="15.95" customHeight="1" x14ac:dyDescent="0.15">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row>
    <row r="763" spans="1:116" ht="15.95" customHeight="1" x14ac:dyDescent="0.15">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row>
    <row r="764" spans="1:116" ht="15.95" customHeight="1" x14ac:dyDescent="0.15">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row>
    <row r="765" spans="1:116" ht="15.95" customHeight="1" x14ac:dyDescent="0.15">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row>
    <row r="766" spans="1:116" ht="15.95" customHeight="1" x14ac:dyDescent="0.15">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row>
    <row r="767" spans="1:116" ht="15.95" customHeight="1" x14ac:dyDescent="0.15">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row>
    <row r="768" spans="1:116" ht="15.95" customHeight="1" x14ac:dyDescent="0.15">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row>
    <row r="769" spans="1:116" ht="15.95" customHeight="1" x14ac:dyDescent="0.15">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row>
    <row r="770" spans="1:116" ht="15.95" customHeight="1" x14ac:dyDescent="0.15">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row>
    <row r="771" spans="1:116" ht="15.95" customHeight="1" x14ac:dyDescent="0.15">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row>
    <row r="772" spans="1:116" ht="15.95" customHeight="1" x14ac:dyDescent="0.15">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row>
    <row r="773" spans="1:116" ht="15.95" customHeight="1" x14ac:dyDescent="0.15">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row>
    <row r="774" spans="1:116" ht="15.95" customHeight="1" x14ac:dyDescent="0.15">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row>
    <row r="775" spans="1:116" ht="15.95" customHeight="1" x14ac:dyDescent="0.15">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row>
    <row r="776" spans="1:116" ht="15.95" customHeight="1" x14ac:dyDescent="0.15">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row>
    <row r="777" spans="1:116" ht="15.95" customHeight="1" x14ac:dyDescent="0.15">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row>
    <row r="778" spans="1:116" ht="15.95" customHeight="1" x14ac:dyDescent="0.15">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row>
    <row r="779" spans="1:116" ht="15.95" customHeight="1" x14ac:dyDescent="0.15">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row>
    <row r="780" spans="1:116" ht="15.95" customHeight="1" x14ac:dyDescent="0.15">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row>
    <row r="781" spans="1:116" ht="15.95" customHeight="1" x14ac:dyDescent="0.15">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row>
    <row r="782" spans="1:116" ht="15.95" customHeight="1" x14ac:dyDescent="0.15">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row>
    <row r="783" spans="1:116" ht="15.95" customHeight="1" x14ac:dyDescent="0.15">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row>
    <row r="784" spans="1:116" ht="15.95" customHeight="1" x14ac:dyDescent="0.15">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row>
    <row r="785" spans="1:116" ht="15.95" customHeight="1" x14ac:dyDescent="0.15">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row>
    <row r="786" spans="1:116" ht="15.95" customHeight="1" x14ac:dyDescent="0.15">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row>
    <row r="787" spans="1:116" ht="15.95" customHeight="1" x14ac:dyDescent="0.15">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row>
    <row r="788" spans="1:116" ht="15.95" customHeight="1" x14ac:dyDescent="0.15">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row>
    <row r="789" spans="1:116" ht="15.95" customHeight="1" x14ac:dyDescent="0.15">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row>
    <row r="790" spans="1:116" ht="15.95" customHeight="1" x14ac:dyDescent="0.15">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row>
    <row r="791" spans="1:116" ht="15.95" customHeight="1" x14ac:dyDescent="0.15">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row>
    <row r="792" spans="1:116" ht="15.95" customHeight="1" x14ac:dyDescent="0.15">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row>
    <row r="793" spans="1:116" ht="15.95" customHeight="1" x14ac:dyDescent="0.15">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row>
    <row r="794" spans="1:116" ht="15.95" customHeight="1" x14ac:dyDescent="0.15">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row>
    <row r="795" spans="1:116" ht="15.95" customHeight="1" x14ac:dyDescent="0.15">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row>
    <row r="796" spans="1:116" ht="15.95" customHeight="1" x14ac:dyDescent="0.15">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row>
    <row r="797" spans="1:116" ht="15.95" customHeight="1" x14ac:dyDescent="0.15">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row>
    <row r="798" spans="1:116" ht="15.95" customHeight="1" x14ac:dyDescent="0.15">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row>
    <row r="799" spans="1:116" ht="15.95" customHeight="1" x14ac:dyDescent="0.15">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row>
    <row r="800" spans="1:116" ht="15.95" customHeight="1" x14ac:dyDescent="0.15">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row>
    <row r="801" spans="1:116" ht="15.95" customHeight="1" x14ac:dyDescent="0.15">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row>
    <row r="802" spans="1:116" ht="15.95" customHeight="1" x14ac:dyDescent="0.15">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row>
    <row r="803" spans="1:116" ht="15.95" customHeight="1" x14ac:dyDescent="0.15">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row>
    <row r="804" spans="1:116" ht="15.95" customHeight="1" x14ac:dyDescent="0.15">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row>
    <row r="805" spans="1:116" ht="15.95" customHeight="1" x14ac:dyDescent="0.15">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row>
    <row r="806" spans="1:116" ht="15.95" customHeight="1" x14ac:dyDescent="0.15">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row>
    <row r="807" spans="1:116" ht="15.95" customHeight="1" x14ac:dyDescent="0.15">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row>
    <row r="808" spans="1:116" ht="15.95" customHeight="1" x14ac:dyDescent="0.15">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row>
    <row r="809" spans="1:116" ht="15.95" customHeight="1" x14ac:dyDescent="0.15">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row>
    <row r="810" spans="1:116" ht="15.95" customHeight="1" x14ac:dyDescent="0.15">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row>
    <row r="811" spans="1:116" ht="15.95" customHeight="1" x14ac:dyDescent="0.15">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row>
    <row r="812" spans="1:116" ht="15.95" customHeight="1" x14ac:dyDescent="0.15">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row>
    <row r="813" spans="1:116" ht="15.95" customHeight="1" x14ac:dyDescent="0.15">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row>
    <row r="814" spans="1:116" ht="15.95" customHeight="1" x14ac:dyDescent="0.15">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row>
    <row r="815" spans="1:116" ht="15.95" customHeight="1" x14ac:dyDescent="0.15">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row>
    <row r="816" spans="1:116" ht="15.95" customHeight="1" x14ac:dyDescent="0.15">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row>
    <row r="817" spans="1:116" ht="15.95" customHeight="1" x14ac:dyDescent="0.15">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row>
    <row r="818" spans="1:116" ht="15.95" customHeight="1" x14ac:dyDescent="0.15">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row>
    <row r="819" spans="1:116" ht="15.95" customHeight="1" x14ac:dyDescent="0.15">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row>
    <row r="820" spans="1:116" ht="15.95" customHeight="1" x14ac:dyDescent="0.15">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row>
    <row r="821" spans="1:116" ht="15.95" customHeight="1" x14ac:dyDescent="0.15">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row>
    <row r="822" spans="1:116" ht="15.95" customHeight="1" x14ac:dyDescent="0.15">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row>
    <row r="823" spans="1:116" ht="15.95" customHeight="1" x14ac:dyDescent="0.15">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row>
    <row r="824" spans="1:116" ht="15.95" customHeight="1" x14ac:dyDescent="0.15">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row>
    <row r="825" spans="1:116" ht="15.95" customHeight="1" x14ac:dyDescent="0.15">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row>
    <row r="826" spans="1:116" ht="15.95" customHeight="1" x14ac:dyDescent="0.15">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row>
    <row r="827" spans="1:116" ht="15.95" customHeight="1" x14ac:dyDescent="0.15">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row>
    <row r="828" spans="1:116" ht="15.95" customHeight="1" x14ac:dyDescent="0.15">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row>
    <row r="829" spans="1:116" ht="15.95" customHeight="1" x14ac:dyDescent="0.15">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row>
    <row r="830" spans="1:116" ht="15.95" customHeight="1" x14ac:dyDescent="0.15">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row>
    <row r="831" spans="1:116" ht="15.95" customHeight="1" x14ac:dyDescent="0.15">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row>
    <row r="832" spans="1:116" ht="15.95" customHeight="1" x14ac:dyDescent="0.15">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row>
    <row r="833" spans="1:116" ht="15.95" customHeight="1" x14ac:dyDescent="0.15">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row>
    <row r="834" spans="1:116" ht="15.95" customHeight="1" x14ac:dyDescent="0.15">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row>
    <row r="835" spans="1:116" ht="15.95" customHeight="1" x14ac:dyDescent="0.15">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row>
    <row r="836" spans="1:116" ht="15.95" customHeight="1" x14ac:dyDescent="0.15">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row>
    <row r="837" spans="1:116" ht="15.95" customHeight="1" x14ac:dyDescent="0.15">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row>
    <row r="838" spans="1:116" ht="15.95" customHeight="1" x14ac:dyDescent="0.15">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row>
    <row r="839" spans="1:116" ht="15.95" customHeight="1" x14ac:dyDescent="0.15">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row>
    <row r="840" spans="1:116" ht="15.95" customHeight="1" x14ac:dyDescent="0.15">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row>
    <row r="841" spans="1:116" ht="15.95" customHeight="1" x14ac:dyDescent="0.15">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row>
    <row r="842" spans="1:116" ht="15.95" customHeight="1" x14ac:dyDescent="0.15">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row>
    <row r="843" spans="1:116" ht="15.95" customHeight="1" x14ac:dyDescent="0.15">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row>
    <row r="844" spans="1:116" ht="15.95" customHeight="1" x14ac:dyDescent="0.15">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row>
    <row r="845" spans="1:116" ht="15.95" customHeight="1" x14ac:dyDescent="0.15">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row>
    <row r="846" spans="1:116" ht="15.95" customHeight="1" x14ac:dyDescent="0.15">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row>
    <row r="847" spans="1:116" ht="15.95" customHeight="1" x14ac:dyDescent="0.15">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row>
    <row r="848" spans="1:116" ht="15.95" customHeight="1" x14ac:dyDescent="0.15">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row>
    <row r="849" spans="1:116" ht="15.95" customHeight="1" x14ac:dyDescent="0.15">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row>
    <row r="850" spans="1:116" ht="15.95" customHeight="1" x14ac:dyDescent="0.15">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row>
    <row r="851" spans="1:116" ht="15.95" customHeight="1" x14ac:dyDescent="0.15">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row>
    <row r="852" spans="1:116" ht="15.95" customHeight="1" x14ac:dyDescent="0.15">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row>
    <row r="853" spans="1:116" ht="15.95" customHeight="1" x14ac:dyDescent="0.15">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row>
    <row r="854" spans="1:116" ht="15.95" customHeight="1" x14ac:dyDescent="0.15">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row>
    <row r="855" spans="1:116" ht="15.95" customHeight="1" x14ac:dyDescent="0.15">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row>
    <row r="856" spans="1:116" ht="15.95" customHeight="1" x14ac:dyDescent="0.15">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row>
    <row r="857" spans="1:116" ht="15.95" customHeight="1" x14ac:dyDescent="0.15">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row>
    <row r="858" spans="1:116" ht="15.95" customHeight="1" x14ac:dyDescent="0.15">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row>
    <row r="859" spans="1:116" ht="15.95" customHeight="1" x14ac:dyDescent="0.15">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row>
    <row r="860" spans="1:116" ht="15.95" customHeight="1" x14ac:dyDescent="0.15">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row>
    <row r="861" spans="1:116" ht="15.95" customHeight="1" x14ac:dyDescent="0.15">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row>
    <row r="862" spans="1:116" ht="15.95" customHeight="1" x14ac:dyDescent="0.15">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row>
    <row r="863" spans="1:116" ht="15.95" customHeight="1" x14ac:dyDescent="0.15">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row>
    <row r="864" spans="1:116" ht="15.95" customHeight="1" x14ac:dyDescent="0.15">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row>
    <row r="865" spans="1:116" ht="15.95" customHeight="1" x14ac:dyDescent="0.15">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row>
    <row r="866" spans="1:116" ht="15.95" customHeight="1" x14ac:dyDescent="0.15">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row>
    <row r="867" spans="1:116" ht="15.95" customHeight="1" x14ac:dyDescent="0.15">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row>
    <row r="868" spans="1:116" ht="15.95" customHeight="1" x14ac:dyDescent="0.15">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row>
    <row r="869" spans="1:116" ht="15.95" customHeight="1" x14ac:dyDescent="0.15">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row>
    <row r="870" spans="1:116" ht="15.95" customHeight="1" x14ac:dyDescent="0.15">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row>
    <row r="871" spans="1:116" ht="15.95" customHeight="1" x14ac:dyDescent="0.15">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row>
    <row r="872" spans="1:116" ht="15.95" customHeight="1" x14ac:dyDescent="0.15">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row>
    <row r="873" spans="1:116" ht="15.95" customHeight="1" x14ac:dyDescent="0.15">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row>
    <row r="874" spans="1:116" ht="15.95" customHeight="1" x14ac:dyDescent="0.15">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row>
    <row r="875" spans="1:116" ht="15.95" customHeight="1" x14ac:dyDescent="0.15">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row>
    <row r="876" spans="1:116" ht="15.95" customHeight="1" x14ac:dyDescent="0.15">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row>
    <row r="877" spans="1:116" ht="15.95" customHeight="1" x14ac:dyDescent="0.15">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row>
    <row r="878" spans="1:116" ht="15.95" customHeight="1" x14ac:dyDescent="0.15">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row>
    <row r="879" spans="1:116" ht="15.95" customHeight="1" x14ac:dyDescent="0.15">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row>
    <row r="880" spans="1:116" ht="15.95" customHeight="1" x14ac:dyDescent="0.15">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row>
    <row r="881" spans="1:116" ht="15.95" customHeight="1" x14ac:dyDescent="0.15">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row>
    <row r="882" spans="1:116" ht="15.95" customHeight="1" x14ac:dyDescent="0.15">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row>
    <row r="883" spans="1:116" ht="15.95" customHeight="1" x14ac:dyDescent="0.15">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row>
    <row r="884" spans="1:116" ht="15.95" customHeight="1" x14ac:dyDescent="0.15">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row>
    <row r="885" spans="1:116" ht="15.95" customHeight="1" x14ac:dyDescent="0.15">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row>
    <row r="886" spans="1:116" ht="15.95" customHeight="1" x14ac:dyDescent="0.15">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row>
    <row r="887" spans="1:116" ht="15.95" customHeight="1" x14ac:dyDescent="0.15">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row>
    <row r="888" spans="1:116" ht="15.95" customHeight="1" x14ac:dyDescent="0.15">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row>
    <row r="889" spans="1:116" ht="15.95" customHeight="1" x14ac:dyDescent="0.15">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row>
    <row r="890" spans="1:116" ht="15.95" customHeight="1" x14ac:dyDescent="0.15">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row>
    <row r="891" spans="1:116" ht="15.95" customHeight="1" x14ac:dyDescent="0.15">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row>
    <row r="892" spans="1:116" ht="15.95" customHeight="1" x14ac:dyDescent="0.15">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row>
    <row r="893" spans="1:116" ht="15.95" customHeight="1" x14ac:dyDescent="0.15">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row>
    <row r="894" spans="1:116" ht="15.95" customHeight="1" x14ac:dyDescent="0.15">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row>
    <row r="895" spans="1:116" ht="15.95" customHeight="1" x14ac:dyDescent="0.15">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row>
    <row r="896" spans="1:116" ht="15.95" customHeight="1" x14ac:dyDescent="0.15">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row>
    <row r="897" spans="1:116" ht="15.95" customHeight="1" x14ac:dyDescent="0.15">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row>
    <row r="898" spans="1:116" ht="15.95" customHeight="1" x14ac:dyDescent="0.15">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row>
    <row r="899" spans="1:116" ht="15.95" customHeight="1" x14ac:dyDescent="0.15">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row>
    <row r="900" spans="1:116" ht="15.95" customHeight="1" x14ac:dyDescent="0.15">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row>
    <row r="901" spans="1:116" ht="15.95" customHeight="1" x14ac:dyDescent="0.15">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c r="CN901" s="189"/>
      <c r="CO901" s="189"/>
      <c r="CP901" s="189"/>
      <c r="CQ901" s="189"/>
      <c r="CR901" s="189"/>
      <c r="CS901" s="189"/>
      <c r="CT901" s="189"/>
      <c r="CU901" s="189"/>
      <c r="CV901" s="189"/>
      <c r="CW901" s="189"/>
      <c r="CX901" s="189"/>
      <c r="CY901" s="189"/>
      <c r="CZ901" s="189"/>
      <c r="DA901" s="189"/>
      <c r="DB901" s="189"/>
      <c r="DC901" s="189"/>
      <c r="DD901" s="189"/>
      <c r="DE901" s="189"/>
      <c r="DF901" s="189"/>
      <c r="DG901" s="189"/>
      <c r="DH901" s="189"/>
      <c r="DI901" s="189"/>
      <c r="DJ901" s="189"/>
      <c r="DK901" s="189"/>
      <c r="DL901" s="189"/>
    </row>
    <row r="902" spans="1:116" ht="15.95" customHeight="1" x14ac:dyDescent="0.15">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c r="CN902" s="189"/>
      <c r="CO902" s="189"/>
      <c r="CP902" s="189"/>
      <c r="CQ902" s="189"/>
      <c r="CR902" s="189"/>
      <c r="CS902" s="189"/>
      <c r="CT902" s="189"/>
      <c r="CU902" s="189"/>
      <c r="CV902" s="189"/>
      <c r="CW902" s="189"/>
      <c r="CX902" s="189"/>
      <c r="CY902" s="189"/>
      <c r="CZ902" s="189"/>
      <c r="DA902" s="189"/>
      <c r="DB902" s="189"/>
      <c r="DC902" s="189"/>
      <c r="DD902" s="189"/>
      <c r="DE902" s="189"/>
      <c r="DF902" s="189"/>
      <c r="DG902" s="189"/>
      <c r="DH902" s="189"/>
      <c r="DI902" s="189"/>
      <c r="DJ902" s="189"/>
      <c r="DK902" s="189"/>
      <c r="DL902" s="189"/>
    </row>
    <row r="903" spans="1:116" ht="15.95" customHeight="1" x14ac:dyDescent="0.15">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c r="CN903" s="189"/>
      <c r="CO903" s="189"/>
      <c r="CP903" s="189"/>
      <c r="CQ903" s="189"/>
      <c r="CR903" s="189"/>
      <c r="CS903" s="189"/>
      <c r="CT903" s="189"/>
      <c r="CU903" s="189"/>
      <c r="CV903" s="189"/>
      <c r="CW903" s="189"/>
      <c r="CX903" s="189"/>
      <c r="CY903" s="189"/>
      <c r="CZ903" s="189"/>
      <c r="DA903" s="189"/>
      <c r="DB903" s="189"/>
      <c r="DC903" s="189"/>
      <c r="DD903" s="189"/>
      <c r="DE903" s="189"/>
      <c r="DF903" s="189"/>
      <c r="DG903" s="189"/>
      <c r="DH903" s="189"/>
      <c r="DI903" s="189"/>
      <c r="DJ903" s="189"/>
      <c r="DK903" s="189"/>
      <c r="DL903" s="189"/>
    </row>
    <row r="904" spans="1:116" ht="15.95" customHeight="1" x14ac:dyDescent="0.15">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c r="CN904" s="189"/>
      <c r="CO904" s="189"/>
      <c r="CP904" s="189"/>
      <c r="CQ904" s="189"/>
      <c r="CR904" s="189"/>
      <c r="CS904" s="189"/>
      <c r="CT904" s="189"/>
      <c r="CU904" s="189"/>
      <c r="CV904" s="189"/>
      <c r="CW904" s="189"/>
      <c r="CX904" s="189"/>
      <c r="CY904" s="189"/>
      <c r="CZ904" s="189"/>
      <c r="DA904" s="189"/>
      <c r="DB904" s="189"/>
      <c r="DC904" s="189"/>
      <c r="DD904" s="189"/>
      <c r="DE904" s="189"/>
      <c r="DF904" s="189"/>
      <c r="DG904" s="189"/>
      <c r="DH904" s="189"/>
      <c r="DI904" s="189"/>
      <c r="DJ904" s="189"/>
      <c r="DK904" s="189"/>
      <c r="DL904" s="189"/>
    </row>
    <row r="905" spans="1:116" ht="15.95" customHeight="1" x14ac:dyDescent="0.15">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c r="DA905" s="189"/>
      <c r="DB905" s="189"/>
      <c r="DC905" s="189"/>
      <c r="DD905" s="189"/>
      <c r="DE905" s="189"/>
      <c r="DF905" s="189"/>
      <c r="DG905" s="189"/>
      <c r="DH905" s="189"/>
      <c r="DI905" s="189"/>
      <c r="DJ905" s="189"/>
      <c r="DK905" s="189"/>
      <c r="DL905" s="189"/>
    </row>
    <row r="906" spans="1:116" ht="15.95" customHeight="1" x14ac:dyDescent="0.15">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row>
    <row r="907" spans="1:116" ht="15.95" customHeight="1" x14ac:dyDescent="0.15">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row>
    <row r="908" spans="1:116" ht="15.95" customHeight="1" x14ac:dyDescent="0.15">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c r="DA908" s="189"/>
      <c r="DB908" s="189"/>
      <c r="DC908" s="189"/>
      <c r="DD908" s="189"/>
      <c r="DE908" s="189"/>
      <c r="DF908" s="189"/>
      <c r="DG908" s="189"/>
      <c r="DH908" s="189"/>
      <c r="DI908" s="189"/>
      <c r="DJ908" s="189"/>
      <c r="DK908" s="189"/>
      <c r="DL908" s="189"/>
    </row>
    <row r="909" spans="1:116" ht="15.95" customHeight="1" x14ac:dyDescent="0.15">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c r="DA909" s="189"/>
      <c r="DB909" s="189"/>
      <c r="DC909" s="189"/>
      <c r="DD909" s="189"/>
      <c r="DE909" s="189"/>
      <c r="DF909" s="189"/>
      <c r="DG909" s="189"/>
      <c r="DH909" s="189"/>
      <c r="DI909" s="189"/>
      <c r="DJ909" s="189"/>
      <c r="DK909" s="189"/>
      <c r="DL909" s="189"/>
    </row>
    <row r="910" spans="1:116" ht="15.95" customHeight="1" x14ac:dyDescent="0.15">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c r="DA910" s="189"/>
      <c r="DB910" s="189"/>
      <c r="DC910" s="189"/>
      <c r="DD910" s="189"/>
      <c r="DE910" s="189"/>
      <c r="DF910" s="189"/>
      <c r="DG910" s="189"/>
      <c r="DH910" s="189"/>
      <c r="DI910" s="189"/>
      <c r="DJ910" s="189"/>
      <c r="DK910" s="189"/>
      <c r="DL910" s="189"/>
    </row>
    <row r="911" spans="1:116" ht="15.95" customHeight="1" x14ac:dyDescent="0.15">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c r="DA911" s="189"/>
      <c r="DB911" s="189"/>
      <c r="DC911" s="189"/>
      <c r="DD911" s="189"/>
      <c r="DE911" s="189"/>
      <c r="DF911" s="189"/>
      <c r="DG911" s="189"/>
      <c r="DH911" s="189"/>
      <c r="DI911" s="189"/>
      <c r="DJ911" s="189"/>
      <c r="DK911" s="189"/>
      <c r="DL911" s="189"/>
    </row>
    <row r="912" spans="1:116" ht="15.95" customHeight="1" x14ac:dyDescent="0.15">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c r="DA912" s="189"/>
      <c r="DB912" s="189"/>
      <c r="DC912" s="189"/>
      <c r="DD912" s="189"/>
      <c r="DE912" s="189"/>
      <c r="DF912" s="189"/>
      <c r="DG912" s="189"/>
      <c r="DH912" s="189"/>
      <c r="DI912" s="189"/>
      <c r="DJ912" s="189"/>
      <c r="DK912" s="189"/>
      <c r="DL912" s="189"/>
    </row>
    <row r="913" spans="1:116" ht="15.95" customHeight="1" x14ac:dyDescent="0.15">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c r="CN913" s="189"/>
      <c r="CO913" s="189"/>
      <c r="CP913" s="189"/>
      <c r="CQ913" s="189"/>
      <c r="CR913" s="189"/>
      <c r="CS913" s="189"/>
      <c r="CT913" s="189"/>
      <c r="CU913" s="189"/>
      <c r="CV913" s="189"/>
      <c r="CW913" s="189"/>
      <c r="CX913" s="189"/>
      <c r="CY913" s="189"/>
      <c r="CZ913" s="189"/>
      <c r="DA913" s="189"/>
      <c r="DB913" s="189"/>
      <c r="DC913" s="189"/>
      <c r="DD913" s="189"/>
      <c r="DE913" s="189"/>
      <c r="DF913" s="189"/>
      <c r="DG913" s="189"/>
      <c r="DH913" s="189"/>
      <c r="DI913" s="189"/>
      <c r="DJ913" s="189"/>
      <c r="DK913" s="189"/>
      <c r="DL913" s="189"/>
    </row>
    <row r="914" spans="1:116" ht="15.95" customHeight="1" x14ac:dyDescent="0.15">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c r="CN914" s="189"/>
      <c r="CO914" s="189"/>
      <c r="CP914" s="189"/>
      <c r="CQ914" s="189"/>
      <c r="CR914" s="189"/>
      <c r="CS914" s="189"/>
      <c r="CT914" s="189"/>
      <c r="CU914" s="189"/>
      <c r="CV914" s="189"/>
      <c r="CW914" s="189"/>
      <c r="CX914" s="189"/>
      <c r="CY914" s="189"/>
      <c r="CZ914" s="189"/>
      <c r="DA914" s="189"/>
      <c r="DB914" s="189"/>
      <c r="DC914" s="189"/>
      <c r="DD914" s="189"/>
      <c r="DE914" s="189"/>
      <c r="DF914" s="189"/>
      <c r="DG914" s="189"/>
      <c r="DH914" s="189"/>
      <c r="DI914" s="189"/>
      <c r="DJ914" s="189"/>
      <c r="DK914" s="189"/>
      <c r="DL914" s="189"/>
    </row>
    <row r="915" spans="1:116" ht="15.95" customHeight="1" x14ac:dyDescent="0.15">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c r="CN915" s="189"/>
      <c r="CO915" s="189"/>
      <c r="CP915" s="189"/>
      <c r="CQ915" s="189"/>
      <c r="CR915" s="189"/>
      <c r="CS915" s="189"/>
      <c r="CT915" s="189"/>
      <c r="CU915" s="189"/>
      <c r="CV915" s="189"/>
      <c r="CW915" s="189"/>
      <c r="CX915" s="189"/>
      <c r="CY915" s="189"/>
      <c r="CZ915" s="189"/>
      <c r="DA915" s="189"/>
      <c r="DB915" s="189"/>
      <c r="DC915" s="189"/>
      <c r="DD915" s="189"/>
      <c r="DE915" s="189"/>
      <c r="DF915" s="189"/>
      <c r="DG915" s="189"/>
      <c r="DH915" s="189"/>
      <c r="DI915" s="189"/>
      <c r="DJ915" s="189"/>
      <c r="DK915" s="189"/>
      <c r="DL915" s="189"/>
    </row>
    <row r="916" spans="1:116" ht="15.95" customHeight="1" x14ac:dyDescent="0.15">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c r="CN916" s="189"/>
      <c r="CO916" s="189"/>
      <c r="CP916" s="189"/>
      <c r="CQ916" s="189"/>
      <c r="CR916" s="189"/>
      <c r="CS916" s="189"/>
      <c r="CT916" s="189"/>
      <c r="CU916" s="189"/>
      <c r="CV916" s="189"/>
      <c r="CW916" s="189"/>
      <c r="CX916" s="189"/>
      <c r="CY916" s="189"/>
      <c r="CZ916" s="189"/>
      <c r="DA916" s="189"/>
      <c r="DB916" s="189"/>
      <c r="DC916" s="189"/>
      <c r="DD916" s="189"/>
      <c r="DE916" s="189"/>
      <c r="DF916" s="189"/>
      <c r="DG916" s="189"/>
      <c r="DH916" s="189"/>
      <c r="DI916" s="189"/>
      <c r="DJ916" s="189"/>
      <c r="DK916" s="189"/>
      <c r="DL916" s="189"/>
    </row>
    <row r="917" spans="1:116" ht="15.95" customHeight="1" x14ac:dyDescent="0.15">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c r="CN917" s="189"/>
      <c r="CO917" s="189"/>
      <c r="CP917" s="189"/>
      <c r="CQ917" s="189"/>
      <c r="CR917" s="189"/>
      <c r="CS917" s="189"/>
      <c r="CT917" s="189"/>
      <c r="CU917" s="189"/>
      <c r="CV917" s="189"/>
      <c r="CW917" s="189"/>
      <c r="CX917" s="189"/>
      <c r="CY917" s="189"/>
      <c r="CZ917" s="189"/>
      <c r="DA917" s="189"/>
      <c r="DB917" s="189"/>
      <c r="DC917" s="189"/>
      <c r="DD917" s="189"/>
      <c r="DE917" s="189"/>
      <c r="DF917" s="189"/>
      <c r="DG917" s="189"/>
      <c r="DH917" s="189"/>
      <c r="DI917" s="189"/>
      <c r="DJ917" s="189"/>
      <c r="DK917" s="189"/>
      <c r="DL917" s="189"/>
    </row>
    <row r="918" spans="1:116" ht="15.95" customHeight="1" x14ac:dyDescent="0.15">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c r="CN918" s="189"/>
      <c r="CO918" s="189"/>
      <c r="CP918" s="189"/>
      <c r="CQ918" s="189"/>
      <c r="CR918" s="189"/>
      <c r="CS918" s="189"/>
      <c r="CT918" s="189"/>
      <c r="CU918" s="189"/>
      <c r="CV918" s="189"/>
      <c r="CW918" s="189"/>
      <c r="CX918" s="189"/>
      <c r="CY918" s="189"/>
      <c r="CZ918" s="189"/>
      <c r="DA918" s="189"/>
      <c r="DB918" s="189"/>
      <c r="DC918" s="189"/>
      <c r="DD918" s="189"/>
      <c r="DE918" s="189"/>
      <c r="DF918" s="189"/>
      <c r="DG918" s="189"/>
      <c r="DH918" s="189"/>
      <c r="DI918" s="189"/>
      <c r="DJ918" s="189"/>
      <c r="DK918" s="189"/>
      <c r="DL918" s="189"/>
    </row>
    <row r="919" spans="1:116" ht="15.95" customHeight="1" x14ac:dyDescent="0.15">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c r="CN919" s="189"/>
      <c r="CO919" s="189"/>
      <c r="CP919" s="189"/>
      <c r="CQ919" s="189"/>
      <c r="CR919" s="189"/>
      <c r="CS919" s="189"/>
      <c r="CT919" s="189"/>
      <c r="CU919" s="189"/>
      <c r="CV919" s="189"/>
      <c r="CW919" s="189"/>
      <c r="CX919" s="189"/>
      <c r="CY919" s="189"/>
      <c r="CZ919" s="189"/>
      <c r="DA919" s="189"/>
      <c r="DB919" s="189"/>
      <c r="DC919" s="189"/>
      <c r="DD919" s="189"/>
      <c r="DE919" s="189"/>
      <c r="DF919" s="189"/>
      <c r="DG919" s="189"/>
      <c r="DH919" s="189"/>
      <c r="DI919" s="189"/>
      <c r="DJ919" s="189"/>
      <c r="DK919" s="189"/>
      <c r="DL919" s="189"/>
    </row>
    <row r="920" spans="1:116" ht="15.95" customHeight="1" x14ac:dyDescent="0.15">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c r="CN920" s="189"/>
      <c r="CO920" s="189"/>
      <c r="CP920" s="189"/>
      <c r="CQ920" s="189"/>
      <c r="CR920" s="189"/>
      <c r="CS920" s="189"/>
      <c r="CT920" s="189"/>
      <c r="CU920" s="189"/>
      <c r="CV920" s="189"/>
      <c r="CW920" s="189"/>
      <c r="CX920" s="189"/>
      <c r="CY920" s="189"/>
      <c r="CZ920" s="189"/>
      <c r="DA920" s="189"/>
      <c r="DB920" s="189"/>
      <c r="DC920" s="189"/>
      <c r="DD920" s="189"/>
      <c r="DE920" s="189"/>
      <c r="DF920" s="189"/>
      <c r="DG920" s="189"/>
      <c r="DH920" s="189"/>
      <c r="DI920" s="189"/>
      <c r="DJ920" s="189"/>
      <c r="DK920" s="189"/>
      <c r="DL920" s="189"/>
    </row>
    <row r="921" spans="1:116" ht="15.95" customHeight="1" x14ac:dyDescent="0.15">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c r="CN921" s="189"/>
      <c r="CO921" s="189"/>
      <c r="CP921" s="189"/>
      <c r="CQ921" s="189"/>
      <c r="CR921" s="189"/>
      <c r="CS921" s="189"/>
      <c r="CT921" s="189"/>
      <c r="CU921" s="189"/>
      <c r="CV921" s="189"/>
      <c r="CW921" s="189"/>
      <c r="CX921" s="189"/>
      <c r="CY921" s="189"/>
      <c r="CZ921" s="189"/>
      <c r="DA921" s="189"/>
      <c r="DB921" s="189"/>
      <c r="DC921" s="189"/>
      <c r="DD921" s="189"/>
      <c r="DE921" s="189"/>
      <c r="DF921" s="189"/>
      <c r="DG921" s="189"/>
      <c r="DH921" s="189"/>
      <c r="DI921" s="189"/>
      <c r="DJ921" s="189"/>
      <c r="DK921" s="189"/>
      <c r="DL921" s="189"/>
    </row>
    <row r="922" spans="1:116" ht="15.95" customHeight="1" x14ac:dyDescent="0.15">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c r="CN922" s="189"/>
      <c r="CO922" s="189"/>
      <c r="CP922" s="189"/>
      <c r="CQ922" s="189"/>
      <c r="CR922" s="189"/>
      <c r="CS922" s="189"/>
      <c r="CT922" s="189"/>
      <c r="CU922" s="189"/>
      <c r="CV922" s="189"/>
      <c r="CW922" s="189"/>
      <c r="CX922" s="189"/>
      <c r="CY922" s="189"/>
      <c r="CZ922" s="189"/>
      <c r="DA922" s="189"/>
      <c r="DB922" s="189"/>
      <c r="DC922" s="189"/>
      <c r="DD922" s="189"/>
      <c r="DE922" s="189"/>
      <c r="DF922" s="189"/>
      <c r="DG922" s="189"/>
      <c r="DH922" s="189"/>
      <c r="DI922" s="189"/>
      <c r="DJ922" s="189"/>
      <c r="DK922" s="189"/>
      <c r="DL922" s="189"/>
    </row>
    <row r="923" spans="1:116" ht="15.95" customHeight="1" x14ac:dyDescent="0.15">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c r="CN923" s="189"/>
      <c r="CO923" s="189"/>
      <c r="CP923" s="189"/>
      <c r="CQ923" s="189"/>
      <c r="CR923" s="189"/>
      <c r="CS923" s="189"/>
      <c r="CT923" s="189"/>
      <c r="CU923" s="189"/>
      <c r="CV923" s="189"/>
      <c r="CW923" s="189"/>
      <c r="CX923" s="189"/>
      <c r="CY923" s="189"/>
      <c r="CZ923" s="189"/>
      <c r="DA923" s="189"/>
      <c r="DB923" s="189"/>
      <c r="DC923" s="189"/>
      <c r="DD923" s="189"/>
      <c r="DE923" s="189"/>
      <c r="DF923" s="189"/>
      <c r="DG923" s="189"/>
      <c r="DH923" s="189"/>
      <c r="DI923" s="189"/>
      <c r="DJ923" s="189"/>
      <c r="DK923" s="189"/>
      <c r="DL923" s="189"/>
    </row>
    <row r="924" spans="1:116" ht="15.95" customHeight="1" x14ac:dyDescent="0.15">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c r="CN924" s="189"/>
      <c r="CO924" s="189"/>
      <c r="CP924" s="189"/>
      <c r="CQ924" s="189"/>
      <c r="CR924" s="189"/>
      <c r="CS924" s="189"/>
      <c r="CT924" s="189"/>
      <c r="CU924" s="189"/>
      <c r="CV924" s="189"/>
      <c r="CW924" s="189"/>
      <c r="CX924" s="189"/>
      <c r="CY924" s="189"/>
      <c r="CZ924" s="189"/>
      <c r="DA924" s="189"/>
      <c r="DB924" s="189"/>
      <c r="DC924" s="189"/>
      <c r="DD924" s="189"/>
      <c r="DE924" s="189"/>
      <c r="DF924" s="189"/>
      <c r="DG924" s="189"/>
      <c r="DH924" s="189"/>
      <c r="DI924" s="189"/>
      <c r="DJ924" s="189"/>
      <c r="DK924" s="189"/>
      <c r="DL924" s="189"/>
    </row>
    <row r="925" spans="1:116" ht="15.95" customHeight="1" x14ac:dyDescent="0.15">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c r="CN925" s="189"/>
      <c r="CO925" s="189"/>
      <c r="CP925" s="189"/>
      <c r="CQ925" s="189"/>
      <c r="CR925" s="189"/>
      <c r="CS925" s="189"/>
      <c r="CT925" s="189"/>
      <c r="CU925" s="189"/>
      <c r="CV925" s="189"/>
      <c r="CW925" s="189"/>
      <c r="CX925" s="189"/>
      <c r="CY925" s="189"/>
      <c r="CZ925" s="189"/>
      <c r="DA925" s="189"/>
      <c r="DB925" s="189"/>
      <c r="DC925" s="189"/>
      <c r="DD925" s="189"/>
      <c r="DE925" s="189"/>
      <c r="DF925" s="189"/>
      <c r="DG925" s="189"/>
      <c r="DH925" s="189"/>
      <c r="DI925" s="189"/>
      <c r="DJ925" s="189"/>
      <c r="DK925" s="189"/>
      <c r="DL925" s="189"/>
    </row>
    <row r="926" spans="1:116" ht="15.95" customHeight="1" x14ac:dyDescent="0.15">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c r="CN926" s="189"/>
      <c r="CO926" s="189"/>
      <c r="CP926" s="189"/>
      <c r="CQ926" s="189"/>
      <c r="CR926" s="189"/>
      <c r="CS926" s="189"/>
      <c r="CT926" s="189"/>
      <c r="CU926" s="189"/>
      <c r="CV926" s="189"/>
      <c r="CW926" s="189"/>
      <c r="CX926" s="189"/>
      <c r="CY926" s="189"/>
      <c r="CZ926" s="189"/>
      <c r="DA926" s="189"/>
      <c r="DB926" s="189"/>
      <c r="DC926" s="189"/>
      <c r="DD926" s="189"/>
      <c r="DE926" s="189"/>
      <c r="DF926" s="189"/>
      <c r="DG926" s="189"/>
      <c r="DH926" s="189"/>
      <c r="DI926" s="189"/>
      <c r="DJ926" s="189"/>
      <c r="DK926" s="189"/>
      <c r="DL926" s="189"/>
    </row>
    <row r="927" spans="1:116" ht="15.95" customHeight="1" x14ac:dyDescent="0.15">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c r="CN927" s="189"/>
      <c r="CO927" s="189"/>
      <c r="CP927" s="189"/>
      <c r="CQ927" s="189"/>
      <c r="CR927" s="189"/>
      <c r="CS927" s="189"/>
      <c r="CT927" s="189"/>
      <c r="CU927" s="189"/>
      <c r="CV927" s="189"/>
      <c r="CW927" s="189"/>
      <c r="CX927" s="189"/>
      <c r="CY927" s="189"/>
      <c r="CZ927" s="189"/>
      <c r="DA927" s="189"/>
      <c r="DB927" s="189"/>
      <c r="DC927" s="189"/>
      <c r="DD927" s="189"/>
      <c r="DE927" s="189"/>
      <c r="DF927" s="189"/>
      <c r="DG927" s="189"/>
      <c r="DH927" s="189"/>
      <c r="DI927" s="189"/>
      <c r="DJ927" s="189"/>
      <c r="DK927" s="189"/>
      <c r="DL927" s="189"/>
    </row>
    <row r="928" spans="1:116" ht="15.95" customHeight="1" x14ac:dyDescent="0.15">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c r="CN928" s="189"/>
      <c r="CO928" s="189"/>
      <c r="CP928" s="189"/>
      <c r="CQ928" s="189"/>
      <c r="CR928" s="189"/>
      <c r="CS928" s="189"/>
      <c r="CT928" s="189"/>
      <c r="CU928" s="189"/>
      <c r="CV928" s="189"/>
      <c r="CW928" s="189"/>
      <c r="CX928" s="189"/>
      <c r="CY928" s="189"/>
      <c r="CZ928" s="189"/>
      <c r="DA928" s="189"/>
      <c r="DB928" s="189"/>
      <c r="DC928" s="189"/>
      <c r="DD928" s="189"/>
      <c r="DE928" s="189"/>
      <c r="DF928" s="189"/>
      <c r="DG928" s="189"/>
      <c r="DH928" s="189"/>
      <c r="DI928" s="189"/>
      <c r="DJ928" s="189"/>
      <c r="DK928" s="189"/>
      <c r="DL928" s="189"/>
    </row>
    <row r="929" spans="1:116" ht="15.95" customHeight="1" x14ac:dyDescent="0.15">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c r="CN929" s="189"/>
      <c r="CO929" s="189"/>
      <c r="CP929" s="189"/>
      <c r="CQ929" s="189"/>
      <c r="CR929" s="189"/>
      <c r="CS929" s="189"/>
      <c r="CT929" s="189"/>
      <c r="CU929" s="189"/>
      <c r="CV929" s="189"/>
      <c r="CW929" s="189"/>
      <c r="CX929" s="189"/>
      <c r="CY929" s="189"/>
      <c r="CZ929" s="189"/>
      <c r="DA929" s="189"/>
      <c r="DB929" s="189"/>
      <c r="DC929" s="189"/>
      <c r="DD929" s="189"/>
      <c r="DE929" s="189"/>
      <c r="DF929" s="189"/>
      <c r="DG929" s="189"/>
      <c r="DH929" s="189"/>
      <c r="DI929" s="189"/>
      <c r="DJ929" s="189"/>
      <c r="DK929" s="189"/>
      <c r="DL929" s="189"/>
    </row>
    <row r="930" spans="1:116" ht="15.95" customHeight="1" x14ac:dyDescent="0.15">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c r="CN930" s="189"/>
      <c r="CO930" s="189"/>
      <c r="CP930" s="189"/>
      <c r="CQ930" s="189"/>
      <c r="CR930" s="189"/>
      <c r="CS930" s="189"/>
      <c r="CT930" s="189"/>
      <c r="CU930" s="189"/>
      <c r="CV930" s="189"/>
      <c r="CW930" s="189"/>
      <c r="CX930" s="189"/>
      <c r="CY930" s="189"/>
      <c r="CZ930" s="189"/>
      <c r="DA930" s="189"/>
      <c r="DB930" s="189"/>
      <c r="DC930" s="189"/>
      <c r="DD930" s="189"/>
      <c r="DE930" s="189"/>
      <c r="DF930" s="189"/>
      <c r="DG930" s="189"/>
      <c r="DH930" s="189"/>
      <c r="DI930" s="189"/>
      <c r="DJ930" s="189"/>
      <c r="DK930" s="189"/>
      <c r="DL930" s="189"/>
    </row>
    <row r="931" spans="1:116" ht="15.95" customHeight="1" x14ac:dyDescent="0.15">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c r="CN931" s="189"/>
      <c r="CO931" s="189"/>
      <c r="CP931" s="189"/>
      <c r="CQ931" s="189"/>
      <c r="CR931" s="189"/>
      <c r="CS931" s="189"/>
      <c r="CT931" s="189"/>
      <c r="CU931" s="189"/>
      <c r="CV931" s="189"/>
      <c r="CW931" s="189"/>
      <c r="CX931" s="189"/>
      <c r="CY931" s="189"/>
      <c r="CZ931" s="189"/>
      <c r="DA931" s="189"/>
      <c r="DB931" s="189"/>
      <c r="DC931" s="189"/>
      <c r="DD931" s="189"/>
      <c r="DE931" s="189"/>
      <c r="DF931" s="189"/>
      <c r="DG931" s="189"/>
      <c r="DH931" s="189"/>
      <c r="DI931" s="189"/>
      <c r="DJ931" s="189"/>
      <c r="DK931" s="189"/>
      <c r="DL931" s="189"/>
    </row>
    <row r="932" spans="1:116" ht="15.95" customHeight="1" x14ac:dyDescent="0.15">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c r="CN932" s="189"/>
      <c r="CO932" s="189"/>
      <c r="CP932" s="189"/>
      <c r="CQ932" s="189"/>
      <c r="CR932" s="189"/>
      <c r="CS932" s="189"/>
      <c r="CT932" s="189"/>
      <c r="CU932" s="189"/>
      <c r="CV932" s="189"/>
      <c r="CW932" s="189"/>
      <c r="CX932" s="189"/>
      <c r="CY932" s="189"/>
      <c r="CZ932" s="189"/>
      <c r="DA932" s="189"/>
      <c r="DB932" s="189"/>
      <c r="DC932" s="189"/>
      <c r="DD932" s="189"/>
      <c r="DE932" s="189"/>
      <c r="DF932" s="189"/>
      <c r="DG932" s="189"/>
      <c r="DH932" s="189"/>
      <c r="DI932" s="189"/>
      <c r="DJ932" s="189"/>
      <c r="DK932" s="189"/>
      <c r="DL932" s="189"/>
    </row>
    <row r="933" spans="1:116" ht="15.95" customHeight="1" x14ac:dyDescent="0.15">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row>
    <row r="934" spans="1:116" ht="15.95" customHeight="1" x14ac:dyDescent="0.15">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row>
    <row r="935" spans="1:116" ht="15.95" customHeight="1" x14ac:dyDescent="0.15">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c r="CN935" s="189"/>
      <c r="CO935" s="189"/>
      <c r="CP935" s="189"/>
      <c r="CQ935" s="189"/>
      <c r="CR935" s="189"/>
      <c r="CS935" s="189"/>
      <c r="CT935" s="189"/>
      <c r="CU935" s="189"/>
      <c r="CV935" s="189"/>
      <c r="CW935" s="189"/>
      <c r="CX935" s="189"/>
      <c r="CY935" s="189"/>
      <c r="CZ935" s="189"/>
      <c r="DA935" s="189"/>
      <c r="DB935" s="189"/>
      <c r="DC935" s="189"/>
      <c r="DD935" s="189"/>
      <c r="DE935" s="189"/>
      <c r="DF935" s="189"/>
      <c r="DG935" s="189"/>
      <c r="DH935" s="189"/>
      <c r="DI935" s="189"/>
      <c r="DJ935" s="189"/>
      <c r="DK935" s="189"/>
      <c r="DL935" s="189"/>
    </row>
    <row r="936" spans="1:116" ht="15.95" customHeight="1" x14ac:dyDescent="0.15">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c r="CN936" s="189"/>
      <c r="CO936" s="189"/>
      <c r="CP936" s="189"/>
      <c r="CQ936" s="189"/>
      <c r="CR936" s="189"/>
      <c r="CS936" s="189"/>
      <c r="CT936" s="189"/>
      <c r="CU936" s="189"/>
      <c r="CV936" s="189"/>
      <c r="CW936" s="189"/>
      <c r="CX936" s="189"/>
      <c r="CY936" s="189"/>
      <c r="CZ936" s="189"/>
      <c r="DA936" s="189"/>
      <c r="DB936" s="189"/>
      <c r="DC936" s="189"/>
      <c r="DD936" s="189"/>
      <c r="DE936" s="189"/>
      <c r="DF936" s="189"/>
      <c r="DG936" s="189"/>
      <c r="DH936" s="189"/>
      <c r="DI936" s="189"/>
      <c r="DJ936" s="189"/>
      <c r="DK936" s="189"/>
      <c r="DL936" s="189"/>
    </row>
    <row r="937" spans="1:116" ht="15.95" customHeight="1" x14ac:dyDescent="0.15">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c r="CN937" s="189"/>
      <c r="CO937" s="189"/>
      <c r="CP937" s="189"/>
      <c r="CQ937" s="189"/>
      <c r="CR937" s="189"/>
      <c r="CS937" s="189"/>
      <c r="CT937" s="189"/>
      <c r="CU937" s="189"/>
      <c r="CV937" s="189"/>
      <c r="CW937" s="189"/>
      <c r="CX937" s="189"/>
      <c r="CY937" s="189"/>
      <c r="CZ937" s="189"/>
      <c r="DA937" s="189"/>
      <c r="DB937" s="189"/>
      <c r="DC937" s="189"/>
      <c r="DD937" s="189"/>
      <c r="DE937" s="189"/>
      <c r="DF937" s="189"/>
      <c r="DG937" s="189"/>
      <c r="DH937" s="189"/>
      <c r="DI937" s="189"/>
      <c r="DJ937" s="189"/>
      <c r="DK937" s="189"/>
      <c r="DL937" s="189"/>
    </row>
    <row r="938" spans="1:116" ht="15.95" customHeight="1" x14ac:dyDescent="0.15">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c r="CN938" s="189"/>
      <c r="CO938" s="189"/>
      <c r="CP938" s="189"/>
      <c r="CQ938" s="189"/>
      <c r="CR938" s="189"/>
      <c r="CS938" s="189"/>
      <c r="CT938" s="189"/>
      <c r="CU938" s="189"/>
      <c r="CV938" s="189"/>
      <c r="CW938" s="189"/>
      <c r="CX938" s="189"/>
      <c r="CY938" s="189"/>
      <c r="CZ938" s="189"/>
      <c r="DA938" s="189"/>
      <c r="DB938" s="189"/>
      <c r="DC938" s="189"/>
      <c r="DD938" s="189"/>
      <c r="DE938" s="189"/>
      <c r="DF938" s="189"/>
      <c r="DG938" s="189"/>
      <c r="DH938" s="189"/>
      <c r="DI938" s="189"/>
      <c r="DJ938" s="189"/>
      <c r="DK938" s="189"/>
      <c r="DL938" s="189"/>
    </row>
    <row r="939" spans="1:116" ht="15.95" customHeight="1" x14ac:dyDescent="0.15">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c r="CN939" s="189"/>
      <c r="CO939" s="189"/>
      <c r="CP939" s="189"/>
      <c r="CQ939" s="189"/>
      <c r="CR939" s="189"/>
      <c r="CS939" s="189"/>
      <c r="CT939" s="189"/>
      <c r="CU939" s="189"/>
      <c r="CV939" s="189"/>
      <c r="CW939" s="189"/>
      <c r="CX939" s="189"/>
      <c r="CY939" s="189"/>
      <c r="CZ939" s="189"/>
      <c r="DA939" s="189"/>
      <c r="DB939" s="189"/>
      <c r="DC939" s="189"/>
      <c r="DD939" s="189"/>
      <c r="DE939" s="189"/>
      <c r="DF939" s="189"/>
      <c r="DG939" s="189"/>
      <c r="DH939" s="189"/>
      <c r="DI939" s="189"/>
      <c r="DJ939" s="189"/>
      <c r="DK939" s="189"/>
      <c r="DL939" s="189"/>
    </row>
    <row r="940" spans="1:116" ht="15.95" customHeight="1" x14ac:dyDescent="0.15">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c r="CN940" s="189"/>
      <c r="CO940" s="189"/>
      <c r="CP940" s="189"/>
      <c r="CQ940" s="189"/>
      <c r="CR940" s="189"/>
      <c r="CS940" s="189"/>
      <c r="CT940" s="189"/>
      <c r="CU940" s="189"/>
      <c r="CV940" s="189"/>
      <c r="CW940" s="189"/>
      <c r="CX940" s="189"/>
      <c r="CY940" s="189"/>
      <c r="CZ940" s="189"/>
      <c r="DA940" s="189"/>
      <c r="DB940" s="189"/>
      <c r="DC940" s="189"/>
      <c r="DD940" s="189"/>
      <c r="DE940" s="189"/>
      <c r="DF940" s="189"/>
      <c r="DG940" s="189"/>
      <c r="DH940" s="189"/>
      <c r="DI940" s="189"/>
      <c r="DJ940" s="189"/>
      <c r="DK940" s="189"/>
      <c r="DL940" s="189"/>
    </row>
    <row r="941" spans="1:116" ht="15.95" customHeight="1" x14ac:dyDescent="0.15">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c r="CN941" s="189"/>
      <c r="CO941" s="189"/>
      <c r="CP941" s="189"/>
      <c r="CQ941" s="189"/>
      <c r="CR941" s="189"/>
      <c r="CS941" s="189"/>
      <c r="CT941" s="189"/>
      <c r="CU941" s="189"/>
      <c r="CV941" s="189"/>
      <c r="CW941" s="189"/>
      <c r="CX941" s="189"/>
      <c r="CY941" s="189"/>
      <c r="CZ941" s="189"/>
      <c r="DA941" s="189"/>
      <c r="DB941" s="189"/>
      <c r="DC941" s="189"/>
      <c r="DD941" s="189"/>
      <c r="DE941" s="189"/>
      <c r="DF941" s="189"/>
      <c r="DG941" s="189"/>
      <c r="DH941" s="189"/>
      <c r="DI941" s="189"/>
      <c r="DJ941" s="189"/>
      <c r="DK941" s="189"/>
      <c r="DL941" s="189"/>
    </row>
    <row r="942" spans="1:116" ht="15.95" customHeight="1" x14ac:dyDescent="0.15">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c r="CN942" s="189"/>
      <c r="CO942" s="189"/>
      <c r="CP942" s="189"/>
      <c r="CQ942" s="189"/>
      <c r="CR942" s="189"/>
      <c r="CS942" s="189"/>
      <c r="CT942" s="189"/>
      <c r="CU942" s="189"/>
      <c r="CV942" s="189"/>
      <c r="CW942" s="189"/>
      <c r="CX942" s="189"/>
      <c r="CY942" s="189"/>
      <c r="CZ942" s="189"/>
      <c r="DA942" s="189"/>
      <c r="DB942" s="189"/>
      <c r="DC942" s="189"/>
      <c r="DD942" s="189"/>
      <c r="DE942" s="189"/>
      <c r="DF942" s="189"/>
      <c r="DG942" s="189"/>
      <c r="DH942" s="189"/>
      <c r="DI942" s="189"/>
      <c r="DJ942" s="189"/>
      <c r="DK942" s="189"/>
      <c r="DL942" s="189"/>
    </row>
    <row r="943" spans="1:116" ht="15.95" customHeight="1" x14ac:dyDescent="0.15">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c r="CN943" s="189"/>
      <c r="CO943" s="189"/>
      <c r="CP943" s="189"/>
      <c r="CQ943" s="189"/>
      <c r="CR943" s="189"/>
      <c r="CS943" s="189"/>
      <c r="CT943" s="189"/>
      <c r="CU943" s="189"/>
      <c r="CV943" s="189"/>
      <c r="CW943" s="189"/>
      <c r="CX943" s="189"/>
      <c r="CY943" s="189"/>
      <c r="CZ943" s="189"/>
      <c r="DA943" s="189"/>
      <c r="DB943" s="189"/>
      <c r="DC943" s="189"/>
      <c r="DD943" s="189"/>
      <c r="DE943" s="189"/>
      <c r="DF943" s="189"/>
      <c r="DG943" s="189"/>
      <c r="DH943" s="189"/>
      <c r="DI943" s="189"/>
      <c r="DJ943" s="189"/>
      <c r="DK943" s="189"/>
      <c r="DL943" s="189"/>
    </row>
    <row r="944" spans="1:116" ht="15.95" customHeight="1" x14ac:dyDescent="0.15">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c r="CN944" s="189"/>
      <c r="CO944" s="189"/>
      <c r="CP944" s="189"/>
      <c r="CQ944" s="189"/>
      <c r="CR944" s="189"/>
      <c r="CS944" s="189"/>
      <c r="CT944" s="189"/>
      <c r="CU944" s="189"/>
      <c r="CV944" s="189"/>
      <c r="CW944" s="189"/>
      <c r="CX944" s="189"/>
      <c r="CY944" s="189"/>
      <c r="CZ944" s="189"/>
      <c r="DA944" s="189"/>
      <c r="DB944" s="189"/>
      <c r="DC944" s="189"/>
      <c r="DD944" s="189"/>
      <c r="DE944" s="189"/>
      <c r="DF944" s="189"/>
      <c r="DG944" s="189"/>
      <c r="DH944" s="189"/>
      <c r="DI944" s="189"/>
      <c r="DJ944" s="189"/>
      <c r="DK944" s="189"/>
      <c r="DL944" s="189"/>
    </row>
    <row r="945" spans="1:116" ht="15.95" customHeight="1" x14ac:dyDescent="0.15">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c r="CN945" s="189"/>
      <c r="CO945" s="189"/>
      <c r="CP945" s="189"/>
      <c r="CQ945" s="189"/>
      <c r="CR945" s="189"/>
      <c r="CS945" s="189"/>
      <c r="CT945" s="189"/>
      <c r="CU945" s="189"/>
      <c r="CV945" s="189"/>
      <c r="CW945" s="189"/>
      <c r="CX945" s="189"/>
      <c r="CY945" s="189"/>
      <c r="CZ945" s="189"/>
      <c r="DA945" s="189"/>
      <c r="DB945" s="189"/>
      <c r="DC945" s="189"/>
      <c r="DD945" s="189"/>
      <c r="DE945" s="189"/>
      <c r="DF945" s="189"/>
      <c r="DG945" s="189"/>
      <c r="DH945" s="189"/>
      <c r="DI945" s="189"/>
      <c r="DJ945" s="189"/>
      <c r="DK945" s="189"/>
      <c r="DL945" s="189"/>
    </row>
    <row r="946" spans="1:116" ht="15.95" customHeight="1" x14ac:dyDescent="0.15">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c r="CN946" s="189"/>
      <c r="CO946" s="189"/>
      <c r="CP946" s="189"/>
      <c r="CQ946" s="189"/>
      <c r="CR946" s="189"/>
      <c r="CS946" s="189"/>
      <c r="CT946" s="189"/>
      <c r="CU946" s="189"/>
      <c r="CV946" s="189"/>
      <c r="CW946" s="189"/>
      <c r="CX946" s="189"/>
      <c r="CY946" s="189"/>
      <c r="CZ946" s="189"/>
      <c r="DA946" s="189"/>
      <c r="DB946" s="189"/>
      <c r="DC946" s="189"/>
      <c r="DD946" s="189"/>
      <c r="DE946" s="189"/>
      <c r="DF946" s="189"/>
      <c r="DG946" s="189"/>
      <c r="DH946" s="189"/>
      <c r="DI946" s="189"/>
      <c r="DJ946" s="189"/>
      <c r="DK946" s="189"/>
      <c r="DL946" s="189"/>
    </row>
    <row r="947" spans="1:116" ht="15.95" customHeight="1" x14ac:dyDescent="0.15">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c r="CN947" s="189"/>
      <c r="CO947" s="189"/>
      <c r="CP947" s="189"/>
      <c r="CQ947" s="189"/>
      <c r="CR947" s="189"/>
      <c r="CS947" s="189"/>
      <c r="CT947" s="189"/>
      <c r="CU947" s="189"/>
      <c r="CV947" s="189"/>
      <c r="CW947" s="189"/>
      <c r="CX947" s="189"/>
      <c r="CY947" s="189"/>
      <c r="CZ947" s="189"/>
      <c r="DA947" s="189"/>
      <c r="DB947" s="189"/>
      <c r="DC947" s="189"/>
      <c r="DD947" s="189"/>
      <c r="DE947" s="189"/>
      <c r="DF947" s="189"/>
      <c r="DG947" s="189"/>
      <c r="DH947" s="189"/>
      <c r="DI947" s="189"/>
      <c r="DJ947" s="189"/>
      <c r="DK947" s="189"/>
      <c r="DL947" s="189"/>
    </row>
    <row r="948" spans="1:116" ht="15.95" customHeight="1" x14ac:dyDescent="0.15">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c r="CN948" s="189"/>
      <c r="CO948" s="189"/>
      <c r="CP948" s="189"/>
      <c r="CQ948" s="189"/>
      <c r="CR948" s="189"/>
      <c r="CS948" s="189"/>
      <c r="CT948" s="189"/>
      <c r="CU948" s="189"/>
      <c r="CV948" s="189"/>
      <c r="CW948" s="189"/>
      <c r="CX948" s="189"/>
      <c r="CY948" s="189"/>
      <c r="CZ948" s="189"/>
      <c r="DA948" s="189"/>
      <c r="DB948" s="189"/>
      <c r="DC948" s="189"/>
      <c r="DD948" s="189"/>
      <c r="DE948" s="189"/>
      <c r="DF948" s="189"/>
      <c r="DG948" s="189"/>
      <c r="DH948" s="189"/>
      <c r="DI948" s="189"/>
      <c r="DJ948" s="189"/>
      <c r="DK948" s="189"/>
      <c r="DL948" s="189"/>
    </row>
    <row r="949" spans="1:116" ht="15.95" customHeight="1" x14ac:dyDescent="0.15">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c r="CN949" s="189"/>
      <c r="CO949" s="189"/>
      <c r="CP949" s="189"/>
      <c r="CQ949" s="189"/>
      <c r="CR949" s="189"/>
      <c r="CS949" s="189"/>
      <c r="CT949" s="189"/>
      <c r="CU949" s="189"/>
      <c r="CV949" s="189"/>
      <c r="CW949" s="189"/>
      <c r="CX949" s="189"/>
      <c r="CY949" s="189"/>
      <c r="CZ949" s="189"/>
      <c r="DA949" s="189"/>
      <c r="DB949" s="189"/>
      <c r="DC949" s="189"/>
      <c r="DD949" s="189"/>
      <c r="DE949" s="189"/>
      <c r="DF949" s="189"/>
      <c r="DG949" s="189"/>
      <c r="DH949" s="189"/>
      <c r="DI949" s="189"/>
      <c r="DJ949" s="189"/>
      <c r="DK949" s="189"/>
      <c r="DL949" s="189"/>
    </row>
    <row r="950" spans="1:116" ht="15.95" customHeight="1" x14ac:dyDescent="0.15">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c r="CN950" s="189"/>
      <c r="CO950" s="189"/>
      <c r="CP950" s="189"/>
      <c r="CQ950" s="189"/>
      <c r="CR950" s="189"/>
      <c r="CS950" s="189"/>
      <c r="CT950" s="189"/>
      <c r="CU950" s="189"/>
      <c r="CV950" s="189"/>
      <c r="CW950" s="189"/>
      <c r="CX950" s="189"/>
      <c r="CY950" s="189"/>
      <c r="CZ950" s="189"/>
      <c r="DA950" s="189"/>
      <c r="DB950" s="189"/>
      <c r="DC950" s="189"/>
      <c r="DD950" s="189"/>
      <c r="DE950" s="189"/>
      <c r="DF950" s="189"/>
      <c r="DG950" s="189"/>
      <c r="DH950" s="189"/>
      <c r="DI950" s="189"/>
      <c r="DJ950" s="189"/>
      <c r="DK950" s="189"/>
      <c r="DL950" s="189"/>
    </row>
    <row r="951" spans="1:116" ht="15.95" customHeight="1" x14ac:dyDescent="0.15">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c r="CN951" s="189"/>
      <c r="CO951" s="189"/>
      <c r="CP951" s="189"/>
      <c r="CQ951" s="189"/>
      <c r="CR951" s="189"/>
      <c r="CS951" s="189"/>
      <c r="CT951" s="189"/>
      <c r="CU951" s="189"/>
      <c r="CV951" s="189"/>
      <c r="CW951" s="189"/>
      <c r="CX951" s="189"/>
      <c r="CY951" s="189"/>
      <c r="CZ951" s="189"/>
      <c r="DA951" s="189"/>
      <c r="DB951" s="189"/>
      <c r="DC951" s="189"/>
      <c r="DD951" s="189"/>
      <c r="DE951" s="189"/>
      <c r="DF951" s="189"/>
      <c r="DG951" s="189"/>
      <c r="DH951" s="189"/>
      <c r="DI951" s="189"/>
      <c r="DJ951" s="189"/>
      <c r="DK951" s="189"/>
      <c r="DL951" s="189"/>
    </row>
    <row r="952" spans="1:116" ht="15.95" customHeight="1" x14ac:dyDescent="0.15">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c r="CN952" s="189"/>
      <c r="CO952" s="189"/>
      <c r="CP952" s="189"/>
      <c r="CQ952" s="189"/>
      <c r="CR952" s="189"/>
      <c r="CS952" s="189"/>
      <c r="CT952" s="189"/>
      <c r="CU952" s="189"/>
      <c r="CV952" s="189"/>
      <c r="CW952" s="189"/>
      <c r="CX952" s="189"/>
      <c r="CY952" s="189"/>
      <c r="CZ952" s="189"/>
      <c r="DA952" s="189"/>
      <c r="DB952" s="189"/>
      <c r="DC952" s="189"/>
      <c r="DD952" s="189"/>
      <c r="DE952" s="189"/>
      <c r="DF952" s="189"/>
      <c r="DG952" s="189"/>
      <c r="DH952" s="189"/>
      <c r="DI952" s="189"/>
      <c r="DJ952" s="189"/>
      <c r="DK952" s="189"/>
      <c r="DL952" s="189"/>
    </row>
    <row r="953" spans="1:116" ht="15.95" customHeight="1" x14ac:dyDescent="0.15">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c r="CN953" s="189"/>
      <c r="CO953" s="189"/>
      <c r="CP953" s="189"/>
      <c r="CQ953" s="189"/>
      <c r="CR953" s="189"/>
      <c r="CS953" s="189"/>
      <c r="CT953" s="189"/>
      <c r="CU953" s="189"/>
      <c r="CV953" s="189"/>
      <c r="CW953" s="189"/>
      <c r="CX953" s="189"/>
      <c r="CY953" s="189"/>
      <c r="CZ953" s="189"/>
      <c r="DA953" s="189"/>
      <c r="DB953" s="189"/>
      <c r="DC953" s="189"/>
      <c r="DD953" s="189"/>
      <c r="DE953" s="189"/>
      <c r="DF953" s="189"/>
      <c r="DG953" s="189"/>
      <c r="DH953" s="189"/>
      <c r="DI953" s="189"/>
      <c r="DJ953" s="189"/>
      <c r="DK953" s="189"/>
      <c r="DL953" s="189"/>
    </row>
    <row r="954" spans="1:116" ht="15.95" customHeight="1" x14ac:dyDescent="0.15">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c r="CN954" s="189"/>
      <c r="CO954" s="189"/>
      <c r="CP954" s="189"/>
      <c r="CQ954" s="189"/>
      <c r="CR954" s="189"/>
      <c r="CS954" s="189"/>
      <c r="CT954" s="189"/>
      <c r="CU954" s="189"/>
      <c r="CV954" s="189"/>
      <c r="CW954" s="189"/>
      <c r="CX954" s="189"/>
      <c r="CY954" s="189"/>
      <c r="CZ954" s="189"/>
      <c r="DA954" s="189"/>
      <c r="DB954" s="189"/>
      <c r="DC954" s="189"/>
      <c r="DD954" s="189"/>
      <c r="DE954" s="189"/>
      <c r="DF954" s="189"/>
      <c r="DG954" s="189"/>
      <c r="DH954" s="189"/>
      <c r="DI954" s="189"/>
      <c r="DJ954" s="189"/>
      <c r="DK954" s="189"/>
      <c r="DL954" s="189"/>
    </row>
    <row r="955" spans="1:116" ht="15.95" customHeight="1" x14ac:dyDescent="0.15">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c r="CN955" s="189"/>
      <c r="CO955" s="189"/>
      <c r="CP955" s="189"/>
      <c r="CQ955" s="189"/>
      <c r="CR955" s="189"/>
      <c r="CS955" s="189"/>
      <c r="CT955" s="189"/>
      <c r="CU955" s="189"/>
      <c r="CV955" s="189"/>
      <c r="CW955" s="189"/>
      <c r="CX955" s="189"/>
      <c r="CY955" s="189"/>
      <c r="CZ955" s="189"/>
      <c r="DA955" s="189"/>
      <c r="DB955" s="189"/>
      <c r="DC955" s="189"/>
      <c r="DD955" s="189"/>
      <c r="DE955" s="189"/>
      <c r="DF955" s="189"/>
      <c r="DG955" s="189"/>
      <c r="DH955" s="189"/>
      <c r="DI955" s="189"/>
      <c r="DJ955" s="189"/>
      <c r="DK955" s="189"/>
      <c r="DL955" s="189"/>
    </row>
    <row r="956" spans="1:116" ht="15.95" customHeight="1" x14ac:dyDescent="0.15">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c r="CN956" s="189"/>
      <c r="CO956" s="189"/>
      <c r="CP956" s="189"/>
      <c r="CQ956" s="189"/>
      <c r="CR956" s="189"/>
      <c r="CS956" s="189"/>
      <c r="CT956" s="189"/>
      <c r="CU956" s="189"/>
      <c r="CV956" s="189"/>
      <c r="CW956" s="189"/>
      <c r="CX956" s="189"/>
      <c r="CY956" s="189"/>
      <c r="CZ956" s="189"/>
      <c r="DA956" s="189"/>
      <c r="DB956" s="189"/>
      <c r="DC956" s="189"/>
      <c r="DD956" s="189"/>
      <c r="DE956" s="189"/>
      <c r="DF956" s="189"/>
      <c r="DG956" s="189"/>
      <c r="DH956" s="189"/>
      <c r="DI956" s="189"/>
      <c r="DJ956" s="189"/>
      <c r="DK956" s="189"/>
      <c r="DL956" s="189"/>
    </row>
    <row r="957" spans="1:116" ht="15.95" customHeight="1" x14ac:dyDescent="0.15">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c r="CN957" s="189"/>
      <c r="CO957" s="189"/>
      <c r="CP957" s="189"/>
      <c r="CQ957" s="189"/>
      <c r="CR957" s="189"/>
      <c r="CS957" s="189"/>
      <c r="CT957" s="189"/>
      <c r="CU957" s="189"/>
      <c r="CV957" s="189"/>
      <c r="CW957" s="189"/>
      <c r="CX957" s="189"/>
      <c r="CY957" s="189"/>
      <c r="CZ957" s="189"/>
      <c r="DA957" s="189"/>
      <c r="DB957" s="189"/>
      <c r="DC957" s="189"/>
      <c r="DD957" s="189"/>
      <c r="DE957" s="189"/>
      <c r="DF957" s="189"/>
      <c r="DG957" s="189"/>
      <c r="DH957" s="189"/>
      <c r="DI957" s="189"/>
      <c r="DJ957" s="189"/>
      <c r="DK957" s="189"/>
      <c r="DL957" s="189"/>
    </row>
    <row r="958" spans="1:116" ht="15.95" customHeight="1" x14ac:dyDescent="0.15">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c r="CN958" s="189"/>
      <c r="CO958" s="189"/>
      <c r="CP958" s="189"/>
      <c r="CQ958" s="189"/>
      <c r="CR958" s="189"/>
      <c r="CS958" s="189"/>
      <c r="CT958" s="189"/>
      <c r="CU958" s="189"/>
      <c r="CV958" s="189"/>
      <c r="CW958" s="189"/>
      <c r="CX958" s="189"/>
      <c r="CY958" s="189"/>
      <c r="CZ958" s="189"/>
      <c r="DA958" s="189"/>
      <c r="DB958" s="189"/>
      <c r="DC958" s="189"/>
      <c r="DD958" s="189"/>
      <c r="DE958" s="189"/>
      <c r="DF958" s="189"/>
      <c r="DG958" s="189"/>
      <c r="DH958" s="189"/>
      <c r="DI958" s="189"/>
      <c r="DJ958" s="189"/>
      <c r="DK958" s="189"/>
      <c r="DL958" s="189"/>
    </row>
    <row r="959" spans="1:116" ht="15.95" customHeight="1" x14ac:dyDescent="0.15">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c r="CN959" s="189"/>
      <c r="CO959" s="189"/>
      <c r="CP959" s="189"/>
      <c r="CQ959" s="189"/>
      <c r="CR959" s="189"/>
      <c r="CS959" s="189"/>
      <c r="CT959" s="189"/>
      <c r="CU959" s="189"/>
      <c r="CV959" s="189"/>
      <c r="CW959" s="189"/>
      <c r="CX959" s="189"/>
      <c r="CY959" s="189"/>
      <c r="CZ959" s="189"/>
      <c r="DA959" s="189"/>
      <c r="DB959" s="189"/>
      <c r="DC959" s="189"/>
      <c r="DD959" s="189"/>
      <c r="DE959" s="189"/>
      <c r="DF959" s="189"/>
      <c r="DG959" s="189"/>
      <c r="DH959" s="189"/>
      <c r="DI959" s="189"/>
      <c r="DJ959" s="189"/>
      <c r="DK959" s="189"/>
      <c r="DL959" s="189"/>
    </row>
    <row r="960" spans="1:116" ht="15.95" customHeight="1" x14ac:dyDescent="0.15">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row>
    <row r="961" spans="1:116" ht="15.95" customHeight="1" x14ac:dyDescent="0.15">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row>
    <row r="962" spans="1:116" ht="15.95" customHeight="1" x14ac:dyDescent="0.15">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c r="CN962" s="189"/>
      <c r="CO962" s="189"/>
      <c r="CP962" s="189"/>
      <c r="CQ962" s="189"/>
      <c r="CR962" s="189"/>
      <c r="CS962" s="189"/>
      <c r="CT962" s="189"/>
      <c r="CU962" s="189"/>
      <c r="CV962" s="189"/>
      <c r="CW962" s="189"/>
      <c r="CX962" s="189"/>
      <c r="CY962" s="189"/>
      <c r="CZ962" s="189"/>
      <c r="DA962" s="189"/>
      <c r="DB962" s="189"/>
      <c r="DC962" s="189"/>
      <c r="DD962" s="189"/>
      <c r="DE962" s="189"/>
      <c r="DF962" s="189"/>
      <c r="DG962" s="189"/>
      <c r="DH962" s="189"/>
      <c r="DI962" s="189"/>
      <c r="DJ962" s="189"/>
      <c r="DK962" s="189"/>
      <c r="DL962" s="189"/>
    </row>
    <row r="963" spans="1:116" ht="15.95" customHeight="1" x14ac:dyDescent="0.15">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c r="CN963" s="189"/>
      <c r="CO963" s="189"/>
      <c r="CP963" s="189"/>
      <c r="CQ963" s="189"/>
      <c r="CR963" s="189"/>
      <c r="CS963" s="189"/>
      <c r="CT963" s="189"/>
      <c r="CU963" s="189"/>
      <c r="CV963" s="189"/>
      <c r="CW963" s="189"/>
      <c r="CX963" s="189"/>
      <c r="CY963" s="189"/>
      <c r="CZ963" s="189"/>
      <c r="DA963" s="189"/>
      <c r="DB963" s="189"/>
      <c r="DC963" s="189"/>
      <c r="DD963" s="189"/>
      <c r="DE963" s="189"/>
      <c r="DF963" s="189"/>
      <c r="DG963" s="189"/>
      <c r="DH963" s="189"/>
      <c r="DI963" s="189"/>
      <c r="DJ963" s="189"/>
      <c r="DK963" s="189"/>
      <c r="DL963" s="189"/>
    </row>
    <row r="964" spans="1:116" ht="15.95" customHeight="1" x14ac:dyDescent="0.15">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c r="CN964" s="189"/>
      <c r="CO964" s="189"/>
      <c r="CP964" s="189"/>
      <c r="CQ964" s="189"/>
      <c r="CR964" s="189"/>
      <c r="CS964" s="189"/>
      <c r="CT964" s="189"/>
      <c r="CU964" s="189"/>
      <c r="CV964" s="189"/>
      <c r="CW964" s="189"/>
      <c r="CX964" s="189"/>
      <c r="CY964" s="189"/>
      <c r="CZ964" s="189"/>
      <c r="DA964" s="189"/>
      <c r="DB964" s="189"/>
      <c r="DC964" s="189"/>
      <c r="DD964" s="189"/>
      <c r="DE964" s="189"/>
      <c r="DF964" s="189"/>
      <c r="DG964" s="189"/>
      <c r="DH964" s="189"/>
      <c r="DI964" s="189"/>
      <c r="DJ964" s="189"/>
      <c r="DK964" s="189"/>
      <c r="DL964" s="189"/>
    </row>
    <row r="965" spans="1:116" ht="15.95" customHeight="1" x14ac:dyDescent="0.15">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c r="CN965" s="189"/>
      <c r="CO965" s="189"/>
      <c r="CP965" s="189"/>
      <c r="CQ965" s="189"/>
      <c r="CR965" s="189"/>
      <c r="CS965" s="189"/>
      <c r="CT965" s="189"/>
      <c r="CU965" s="189"/>
      <c r="CV965" s="189"/>
      <c r="CW965" s="189"/>
      <c r="CX965" s="189"/>
      <c r="CY965" s="189"/>
      <c r="CZ965" s="189"/>
      <c r="DA965" s="189"/>
      <c r="DB965" s="189"/>
      <c r="DC965" s="189"/>
      <c r="DD965" s="189"/>
      <c r="DE965" s="189"/>
      <c r="DF965" s="189"/>
      <c r="DG965" s="189"/>
      <c r="DH965" s="189"/>
      <c r="DI965" s="189"/>
      <c r="DJ965" s="189"/>
      <c r="DK965" s="189"/>
      <c r="DL965" s="189"/>
    </row>
    <row r="966" spans="1:116" ht="15.95" customHeight="1" x14ac:dyDescent="0.15">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c r="CN966" s="189"/>
      <c r="CO966" s="189"/>
      <c r="CP966" s="189"/>
      <c r="CQ966" s="189"/>
      <c r="CR966" s="189"/>
      <c r="CS966" s="189"/>
      <c r="CT966" s="189"/>
      <c r="CU966" s="189"/>
      <c r="CV966" s="189"/>
      <c r="CW966" s="189"/>
      <c r="CX966" s="189"/>
      <c r="CY966" s="189"/>
      <c r="CZ966" s="189"/>
      <c r="DA966" s="189"/>
      <c r="DB966" s="189"/>
      <c r="DC966" s="189"/>
      <c r="DD966" s="189"/>
      <c r="DE966" s="189"/>
      <c r="DF966" s="189"/>
      <c r="DG966" s="189"/>
      <c r="DH966" s="189"/>
      <c r="DI966" s="189"/>
      <c r="DJ966" s="189"/>
      <c r="DK966" s="189"/>
      <c r="DL966" s="189"/>
    </row>
    <row r="967" spans="1:116" ht="15.95" customHeight="1" x14ac:dyDescent="0.15">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c r="CN967" s="189"/>
      <c r="CO967" s="189"/>
      <c r="CP967" s="189"/>
      <c r="CQ967" s="189"/>
      <c r="CR967" s="189"/>
      <c r="CS967" s="189"/>
      <c r="CT967" s="189"/>
      <c r="CU967" s="189"/>
      <c r="CV967" s="189"/>
      <c r="CW967" s="189"/>
      <c r="CX967" s="189"/>
      <c r="CY967" s="189"/>
      <c r="CZ967" s="189"/>
      <c r="DA967" s="189"/>
      <c r="DB967" s="189"/>
      <c r="DC967" s="189"/>
      <c r="DD967" s="189"/>
      <c r="DE967" s="189"/>
      <c r="DF967" s="189"/>
      <c r="DG967" s="189"/>
      <c r="DH967" s="189"/>
      <c r="DI967" s="189"/>
      <c r="DJ967" s="189"/>
      <c r="DK967" s="189"/>
      <c r="DL967" s="189"/>
    </row>
    <row r="968" spans="1:116" ht="15.95" customHeight="1" x14ac:dyDescent="0.15">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c r="CN968" s="189"/>
      <c r="CO968" s="189"/>
      <c r="CP968" s="189"/>
      <c r="CQ968" s="189"/>
      <c r="CR968" s="189"/>
      <c r="CS968" s="189"/>
      <c r="CT968" s="189"/>
      <c r="CU968" s="189"/>
      <c r="CV968" s="189"/>
      <c r="CW968" s="189"/>
      <c r="CX968" s="189"/>
      <c r="CY968" s="189"/>
      <c r="CZ968" s="189"/>
      <c r="DA968" s="189"/>
      <c r="DB968" s="189"/>
      <c r="DC968" s="189"/>
      <c r="DD968" s="189"/>
      <c r="DE968" s="189"/>
      <c r="DF968" s="189"/>
      <c r="DG968" s="189"/>
      <c r="DH968" s="189"/>
      <c r="DI968" s="189"/>
      <c r="DJ968" s="189"/>
      <c r="DK968" s="189"/>
      <c r="DL968" s="189"/>
    </row>
    <row r="969" spans="1:116" ht="15.95" customHeight="1" x14ac:dyDescent="0.15">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c r="CN969" s="189"/>
      <c r="CO969" s="189"/>
      <c r="CP969" s="189"/>
      <c r="CQ969" s="189"/>
      <c r="CR969" s="189"/>
      <c r="CS969" s="189"/>
      <c r="CT969" s="189"/>
      <c r="CU969" s="189"/>
      <c r="CV969" s="189"/>
      <c r="CW969" s="189"/>
      <c r="CX969" s="189"/>
      <c r="CY969" s="189"/>
      <c r="CZ969" s="189"/>
      <c r="DA969" s="189"/>
      <c r="DB969" s="189"/>
      <c r="DC969" s="189"/>
      <c r="DD969" s="189"/>
      <c r="DE969" s="189"/>
      <c r="DF969" s="189"/>
      <c r="DG969" s="189"/>
      <c r="DH969" s="189"/>
      <c r="DI969" s="189"/>
      <c r="DJ969" s="189"/>
      <c r="DK969" s="189"/>
      <c r="DL969" s="189"/>
    </row>
    <row r="970" spans="1:116" ht="15.95" customHeight="1" x14ac:dyDescent="0.15">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c r="CN970" s="189"/>
      <c r="CO970" s="189"/>
      <c r="CP970" s="189"/>
      <c r="CQ970" s="189"/>
      <c r="CR970" s="189"/>
      <c r="CS970" s="189"/>
      <c r="CT970" s="189"/>
      <c r="CU970" s="189"/>
      <c r="CV970" s="189"/>
      <c r="CW970" s="189"/>
      <c r="CX970" s="189"/>
      <c r="CY970" s="189"/>
      <c r="CZ970" s="189"/>
      <c r="DA970" s="189"/>
      <c r="DB970" s="189"/>
      <c r="DC970" s="189"/>
      <c r="DD970" s="189"/>
      <c r="DE970" s="189"/>
      <c r="DF970" s="189"/>
      <c r="DG970" s="189"/>
      <c r="DH970" s="189"/>
      <c r="DI970" s="189"/>
      <c r="DJ970" s="189"/>
      <c r="DK970" s="189"/>
      <c r="DL970" s="189"/>
    </row>
    <row r="971" spans="1:116" ht="15.95" customHeight="1" x14ac:dyDescent="0.15">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c r="CN971" s="189"/>
      <c r="CO971" s="189"/>
      <c r="CP971" s="189"/>
      <c r="CQ971" s="189"/>
      <c r="CR971" s="189"/>
      <c r="CS971" s="189"/>
      <c r="CT971" s="189"/>
      <c r="CU971" s="189"/>
      <c r="CV971" s="189"/>
      <c r="CW971" s="189"/>
      <c r="CX971" s="189"/>
      <c r="CY971" s="189"/>
      <c r="CZ971" s="189"/>
      <c r="DA971" s="189"/>
      <c r="DB971" s="189"/>
      <c r="DC971" s="189"/>
      <c r="DD971" s="189"/>
      <c r="DE971" s="189"/>
      <c r="DF971" s="189"/>
      <c r="DG971" s="189"/>
      <c r="DH971" s="189"/>
      <c r="DI971" s="189"/>
      <c r="DJ971" s="189"/>
      <c r="DK971" s="189"/>
      <c r="DL971" s="189"/>
    </row>
    <row r="972" spans="1:116" ht="15.95" customHeight="1" x14ac:dyDescent="0.15">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c r="CN972" s="189"/>
      <c r="CO972" s="189"/>
      <c r="CP972" s="189"/>
      <c r="CQ972" s="189"/>
      <c r="CR972" s="189"/>
      <c r="CS972" s="189"/>
      <c r="CT972" s="189"/>
      <c r="CU972" s="189"/>
      <c r="CV972" s="189"/>
      <c r="CW972" s="189"/>
      <c r="CX972" s="189"/>
      <c r="CY972" s="189"/>
      <c r="CZ972" s="189"/>
      <c r="DA972" s="189"/>
      <c r="DB972" s="189"/>
      <c r="DC972" s="189"/>
      <c r="DD972" s="189"/>
      <c r="DE972" s="189"/>
      <c r="DF972" s="189"/>
      <c r="DG972" s="189"/>
      <c r="DH972" s="189"/>
      <c r="DI972" s="189"/>
      <c r="DJ972" s="189"/>
      <c r="DK972" s="189"/>
      <c r="DL972" s="189"/>
    </row>
    <row r="973" spans="1:116" ht="15.95" customHeight="1" x14ac:dyDescent="0.15">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c r="CN973" s="189"/>
      <c r="CO973" s="189"/>
      <c r="CP973" s="189"/>
      <c r="CQ973" s="189"/>
      <c r="CR973" s="189"/>
      <c r="CS973" s="189"/>
      <c r="CT973" s="189"/>
      <c r="CU973" s="189"/>
      <c r="CV973" s="189"/>
      <c r="CW973" s="189"/>
      <c r="CX973" s="189"/>
      <c r="CY973" s="189"/>
      <c r="CZ973" s="189"/>
      <c r="DA973" s="189"/>
      <c r="DB973" s="189"/>
      <c r="DC973" s="189"/>
      <c r="DD973" s="189"/>
      <c r="DE973" s="189"/>
      <c r="DF973" s="189"/>
      <c r="DG973" s="189"/>
      <c r="DH973" s="189"/>
      <c r="DI973" s="189"/>
      <c r="DJ973" s="189"/>
      <c r="DK973" s="189"/>
      <c r="DL973" s="189"/>
    </row>
    <row r="974" spans="1:116" ht="15.95" customHeight="1" x14ac:dyDescent="0.15">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c r="CN974" s="189"/>
      <c r="CO974" s="189"/>
      <c r="CP974" s="189"/>
      <c r="CQ974" s="189"/>
      <c r="CR974" s="189"/>
      <c r="CS974" s="189"/>
      <c r="CT974" s="189"/>
      <c r="CU974" s="189"/>
      <c r="CV974" s="189"/>
      <c r="CW974" s="189"/>
      <c r="CX974" s="189"/>
      <c r="CY974" s="189"/>
      <c r="CZ974" s="189"/>
      <c r="DA974" s="189"/>
      <c r="DB974" s="189"/>
      <c r="DC974" s="189"/>
      <c r="DD974" s="189"/>
      <c r="DE974" s="189"/>
      <c r="DF974" s="189"/>
      <c r="DG974" s="189"/>
      <c r="DH974" s="189"/>
      <c r="DI974" s="189"/>
      <c r="DJ974" s="189"/>
      <c r="DK974" s="189"/>
      <c r="DL974" s="189"/>
    </row>
    <row r="975" spans="1:116" ht="15.95" customHeight="1" x14ac:dyDescent="0.15">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c r="CN975" s="189"/>
      <c r="CO975" s="189"/>
      <c r="CP975" s="189"/>
      <c r="CQ975" s="189"/>
      <c r="CR975" s="189"/>
      <c r="CS975" s="189"/>
      <c r="CT975" s="189"/>
      <c r="CU975" s="189"/>
      <c r="CV975" s="189"/>
      <c r="CW975" s="189"/>
      <c r="CX975" s="189"/>
      <c r="CY975" s="189"/>
      <c r="CZ975" s="189"/>
      <c r="DA975" s="189"/>
      <c r="DB975" s="189"/>
      <c r="DC975" s="189"/>
      <c r="DD975" s="189"/>
      <c r="DE975" s="189"/>
      <c r="DF975" s="189"/>
      <c r="DG975" s="189"/>
      <c r="DH975" s="189"/>
      <c r="DI975" s="189"/>
      <c r="DJ975" s="189"/>
      <c r="DK975" s="189"/>
      <c r="DL975" s="189"/>
    </row>
    <row r="976" spans="1:116" ht="15.95" customHeight="1" x14ac:dyDescent="0.15">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c r="CN976" s="189"/>
      <c r="CO976" s="189"/>
      <c r="CP976" s="189"/>
      <c r="CQ976" s="189"/>
      <c r="CR976" s="189"/>
      <c r="CS976" s="189"/>
      <c r="CT976" s="189"/>
      <c r="CU976" s="189"/>
      <c r="CV976" s="189"/>
      <c r="CW976" s="189"/>
      <c r="CX976" s="189"/>
      <c r="CY976" s="189"/>
      <c r="CZ976" s="189"/>
      <c r="DA976" s="189"/>
      <c r="DB976" s="189"/>
      <c r="DC976" s="189"/>
      <c r="DD976" s="189"/>
      <c r="DE976" s="189"/>
      <c r="DF976" s="189"/>
      <c r="DG976" s="189"/>
      <c r="DH976" s="189"/>
      <c r="DI976" s="189"/>
      <c r="DJ976" s="189"/>
      <c r="DK976" s="189"/>
      <c r="DL976" s="189"/>
    </row>
    <row r="977" spans="1:116" ht="15.95" customHeight="1" x14ac:dyDescent="0.15">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c r="CN977" s="189"/>
      <c r="CO977" s="189"/>
      <c r="CP977" s="189"/>
      <c r="CQ977" s="189"/>
      <c r="CR977" s="189"/>
      <c r="CS977" s="189"/>
      <c r="CT977" s="189"/>
      <c r="CU977" s="189"/>
      <c r="CV977" s="189"/>
      <c r="CW977" s="189"/>
      <c r="CX977" s="189"/>
      <c r="CY977" s="189"/>
      <c r="CZ977" s="189"/>
      <c r="DA977" s="189"/>
      <c r="DB977" s="189"/>
      <c r="DC977" s="189"/>
      <c r="DD977" s="189"/>
      <c r="DE977" s="189"/>
      <c r="DF977" s="189"/>
      <c r="DG977" s="189"/>
      <c r="DH977" s="189"/>
      <c r="DI977" s="189"/>
      <c r="DJ977" s="189"/>
      <c r="DK977" s="189"/>
      <c r="DL977" s="189"/>
    </row>
    <row r="978" spans="1:116" ht="15.95" customHeight="1" x14ac:dyDescent="0.15">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c r="CN978" s="189"/>
      <c r="CO978" s="189"/>
      <c r="CP978" s="189"/>
      <c r="CQ978" s="189"/>
      <c r="CR978" s="189"/>
      <c r="CS978" s="189"/>
      <c r="CT978" s="189"/>
      <c r="CU978" s="189"/>
      <c r="CV978" s="189"/>
      <c r="CW978" s="189"/>
      <c r="CX978" s="189"/>
      <c r="CY978" s="189"/>
      <c r="CZ978" s="189"/>
      <c r="DA978" s="189"/>
      <c r="DB978" s="189"/>
      <c r="DC978" s="189"/>
      <c r="DD978" s="189"/>
      <c r="DE978" s="189"/>
      <c r="DF978" s="189"/>
      <c r="DG978" s="189"/>
      <c r="DH978" s="189"/>
      <c r="DI978" s="189"/>
      <c r="DJ978" s="189"/>
      <c r="DK978" s="189"/>
      <c r="DL978" s="189"/>
    </row>
    <row r="979" spans="1:116" ht="15.95" customHeight="1" x14ac:dyDescent="0.15">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c r="CN979" s="189"/>
      <c r="CO979" s="189"/>
      <c r="CP979" s="189"/>
      <c r="CQ979" s="189"/>
      <c r="CR979" s="189"/>
      <c r="CS979" s="189"/>
      <c r="CT979" s="189"/>
      <c r="CU979" s="189"/>
      <c r="CV979" s="189"/>
      <c r="CW979" s="189"/>
      <c r="CX979" s="189"/>
      <c r="CY979" s="189"/>
      <c r="CZ979" s="189"/>
      <c r="DA979" s="189"/>
      <c r="DB979" s="189"/>
      <c r="DC979" s="189"/>
      <c r="DD979" s="189"/>
      <c r="DE979" s="189"/>
      <c r="DF979" s="189"/>
      <c r="DG979" s="189"/>
      <c r="DH979" s="189"/>
      <c r="DI979" s="189"/>
      <c r="DJ979" s="189"/>
      <c r="DK979" s="189"/>
      <c r="DL979" s="189"/>
    </row>
    <row r="980" spans="1:116" ht="15.95" customHeight="1" x14ac:dyDescent="0.15">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c r="CN980" s="189"/>
      <c r="CO980" s="189"/>
      <c r="CP980" s="189"/>
      <c r="CQ980" s="189"/>
      <c r="CR980" s="189"/>
      <c r="CS980" s="189"/>
      <c r="CT980" s="189"/>
      <c r="CU980" s="189"/>
      <c r="CV980" s="189"/>
      <c r="CW980" s="189"/>
      <c r="CX980" s="189"/>
      <c r="CY980" s="189"/>
      <c r="CZ980" s="189"/>
      <c r="DA980" s="189"/>
      <c r="DB980" s="189"/>
      <c r="DC980" s="189"/>
      <c r="DD980" s="189"/>
      <c r="DE980" s="189"/>
      <c r="DF980" s="189"/>
      <c r="DG980" s="189"/>
      <c r="DH980" s="189"/>
      <c r="DI980" s="189"/>
      <c r="DJ980" s="189"/>
      <c r="DK980" s="189"/>
      <c r="DL980" s="189"/>
    </row>
    <row r="981" spans="1:116" ht="15.95" customHeight="1" x14ac:dyDescent="0.15">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c r="CN981" s="189"/>
      <c r="CO981" s="189"/>
      <c r="CP981" s="189"/>
      <c r="CQ981" s="189"/>
      <c r="CR981" s="189"/>
      <c r="CS981" s="189"/>
      <c r="CT981" s="189"/>
      <c r="CU981" s="189"/>
      <c r="CV981" s="189"/>
      <c r="CW981" s="189"/>
      <c r="CX981" s="189"/>
      <c r="CY981" s="189"/>
      <c r="CZ981" s="189"/>
      <c r="DA981" s="189"/>
      <c r="DB981" s="189"/>
      <c r="DC981" s="189"/>
      <c r="DD981" s="189"/>
      <c r="DE981" s="189"/>
      <c r="DF981" s="189"/>
      <c r="DG981" s="189"/>
      <c r="DH981" s="189"/>
      <c r="DI981" s="189"/>
      <c r="DJ981" s="189"/>
      <c r="DK981" s="189"/>
      <c r="DL981" s="189"/>
    </row>
    <row r="982" spans="1:116" ht="15.95" customHeight="1" x14ac:dyDescent="0.15">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c r="CN982" s="189"/>
      <c r="CO982" s="189"/>
      <c r="CP982" s="189"/>
      <c r="CQ982" s="189"/>
      <c r="CR982" s="189"/>
      <c r="CS982" s="189"/>
      <c r="CT982" s="189"/>
      <c r="CU982" s="189"/>
      <c r="CV982" s="189"/>
      <c r="CW982" s="189"/>
      <c r="CX982" s="189"/>
      <c r="CY982" s="189"/>
      <c r="CZ982" s="189"/>
      <c r="DA982" s="189"/>
      <c r="DB982" s="189"/>
      <c r="DC982" s="189"/>
      <c r="DD982" s="189"/>
      <c r="DE982" s="189"/>
      <c r="DF982" s="189"/>
      <c r="DG982" s="189"/>
      <c r="DH982" s="189"/>
      <c r="DI982" s="189"/>
      <c r="DJ982" s="189"/>
      <c r="DK982" s="189"/>
      <c r="DL982" s="189"/>
    </row>
    <row r="983" spans="1:116" ht="15.95" customHeight="1" x14ac:dyDescent="0.15">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c r="CN983" s="189"/>
      <c r="CO983" s="189"/>
      <c r="CP983" s="189"/>
      <c r="CQ983" s="189"/>
      <c r="CR983" s="189"/>
      <c r="CS983" s="189"/>
      <c r="CT983" s="189"/>
      <c r="CU983" s="189"/>
      <c r="CV983" s="189"/>
      <c r="CW983" s="189"/>
      <c r="CX983" s="189"/>
      <c r="CY983" s="189"/>
      <c r="CZ983" s="189"/>
      <c r="DA983" s="189"/>
      <c r="DB983" s="189"/>
      <c r="DC983" s="189"/>
      <c r="DD983" s="189"/>
      <c r="DE983" s="189"/>
      <c r="DF983" s="189"/>
      <c r="DG983" s="189"/>
      <c r="DH983" s="189"/>
      <c r="DI983" s="189"/>
      <c r="DJ983" s="189"/>
      <c r="DK983" s="189"/>
      <c r="DL983" s="189"/>
    </row>
    <row r="984" spans="1:116" ht="15.95" customHeight="1" x14ac:dyDescent="0.15">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c r="CN984" s="189"/>
      <c r="CO984" s="189"/>
      <c r="CP984" s="189"/>
      <c r="CQ984" s="189"/>
      <c r="CR984" s="189"/>
      <c r="CS984" s="189"/>
      <c r="CT984" s="189"/>
      <c r="CU984" s="189"/>
      <c r="CV984" s="189"/>
      <c r="CW984" s="189"/>
      <c r="CX984" s="189"/>
      <c r="CY984" s="189"/>
      <c r="CZ984" s="189"/>
      <c r="DA984" s="189"/>
      <c r="DB984" s="189"/>
      <c r="DC984" s="189"/>
      <c r="DD984" s="189"/>
      <c r="DE984" s="189"/>
      <c r="DF984" s="189"/>
      <c r="DG984" s="189"/>
      <c r="DH984" s="189"/>
      <c r="DI984" s="189"/>
      <c r="DJ984" s="189"/>
      <c r="DK984" s="189"/>
      <c r="DL984" s="189"/>
    </row>
    <row r="985" spans="1:116" ht="15.95" customHeight="1" x14ac:dyDescent="0.15">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c r="CN985" s="189"/>
      <c r="CO985" s="189"/>
      <c r="CP985" s="189"/>
      <c r="CQ985" s="189"/>
      <c r="CR985" s="189"/>
      <c r="CS985" s="189"/>
      <c r="CT985" s="189"/>
      <c r="CU985" s="189"/>
      <c r="CV985" s="189"/>
      <c r="CW985" s="189"/>
      <c r="CX985" s="189"/>
      <c r="CY985" s="189"/>
      <c r="CZ985" s="189"/>
      <c r="DA985" s="189"/>
      <c r="DB985" s="189"/>
      <c r="DC985" s="189"/>
      <c r="DD985" s="189"/>
      <c r="DE985" s="189"/>
      <c r="DF985" s="189"/>
      <c r="DG985" s="189"/>
      <c r="DH985" s="189"/>
      <c r="DI985" s="189"/>
      <c r="DJ985" s="189"/>
      <c r="DK985" s="189"/>
      <c r="DL985" s="189"/>
    </row>
    <row r="986" spans="1:116" ht="15.95" customHeight="1" x14ac:dyDescent="0.15">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c r="CN986" s="189"/>
      <c r="CO986" s="189"/>
      <c r="CP986" s="189"/>
      <c r="CQ986" s="189"/>
      <c r="CR986" s="189"/>
      <c r="CS986" s="189"/>
      <c r="CT986" s="189"/>
      <c r="CU986" s="189"/>
      <c r="CV986" s="189"/>
      <c r="CW986" s="189"/>
      <c r="CX986" s="189"/>
      <c r="CY986" s="189"/>
      <c r="CZ986" s="189"/>
      <c r="DA986" s="189"/>
      <c r="DB986" s="189"/>
      <c r="DC986" s="189"/>
      <c r="DD986" s="189"/>
      <c r="DE986" s="189"/>
      <c r="DF986" s="189"/>
      <c r="DG986" s="189"/>
      <c r="DH986" s="189"/>
      <c r="DI986" s="189"/>
      <c r="DJ986" s="189"/>
      <c r="DK986" s="189"/>
      <c r="DL986" s="189"/>
    </row>
    <row r="987" spans="1:116" ht="15.95" customHeight="1" x14ac:dyDescent="0.15">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row>
    <row r="988" spans="1:116" ht="15.95" customHeight="1" x14ac:dyDescent="0.15">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c r="CN988" s="189"/>
      <c r="CO988" s="189"/>
      <c r="CP988" s="189"/>
      <c r="CQ988" s="189"/>
      <c r="CR988" s="189"/>
      <c r="CS988" s="189"/>
      <c r="CT988" s="189"/>
      <c r="CU988" s="189"/>
      <c r="CV988" s="189"/>
      <c r="CW988" s="189"/>
      <c r="CX988" s="189"/>
      <c r="CY988" s="189"/>
      <c r="CZ988" s="189"/>
      <c r="DA988" s="189"/>
      <c r="DB988" s="189"/>
      <c r="DC988" s="189"/>
      <c r="DD988" s="189"/>
      <c r="DE988" s="189"/>
      <c r="DF988" s="189"/>
      <c r="DG988" s="189"/>
      <c r="DH988" s="189"/>
      <c r="DI988" s="189"/>
      <c r="DJ988" s="189"/>
      <c r="DK988" s="189"/>
      <c r="DL988" s="189"/>
    </row>
    <row r="989" spans="1:116" ht="15.95" customHeight="1" x14ac:dyDescent="0.15">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c r="CN989" s="189"/>
      <c r="CO989" s="189"/>
      <c r="CP989" s="189"/>
      <c r="CQ989" s="189"/>
      <c r="CR989" s="189"/>
      <c r="CS989" s="189"/>
      <c r="CT989" s="189"/>
      <c r="CU989" s="189"/>
      <c r="CV989" s="189"/>
      <c r="CW989" s="189"/>
      <c r="CX989" s="189"/>
      <c r="CY989" s="189"/>
      <c r="CZ989" s="189"/>
      <c r="DA989" s="189"/>
      <c r="DB989" s="189"/>
      <c r="DC989" s="189"/>
      <c r="DD989" s="189"/>
      <c r="DE989" s="189"/>
      <c r="DF989" s="189"/>
      <c r="DG989" s="189"/>
      <c r="DH989" s="189"/>
      <c r="DI989" s="189"/>
      <c r="DJ989" s="189"/>
      <c r="DK989" s="189"/>
      <c r="DL989" s="189"/>
    </row>
    <row r="990" spans="1:116" ht="15.95" customHeight="1" x14ac:dyDescent="0.15">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c r="CN990" s="189"/>
      <c r="CO990" s="189"/>
      <c r="CP990" s="189"/>
      <c r="CQ990" s="189"/>
      <c r="CR990" s="189"/>
      <c r="CS990" s="189"/>
      <c r="CT990" s="189"/>
      <c r="CU990" s="189"/>
      <c r="CV990" s="189"/>
      <c r="CW990" s="189"/>
      <c r="CX990" s="189"/>
      <c r="CY990" s="189"/>
      <c r="CZ990" s="189"/>
      <c r="DA990" s="189"/>
      <c r="DB990" s="189"/>
      <c r="DC990" s="189"/>
      <c r="DD990" s="189"/>
      <c r="DE990" s="189"/>
      <c r="DF990" s="189"/>
      <c r="DG990" s="189"/>
      <c r="DH990" s="189"/>
      <c r="DI990" s="189"/>
      <c r="DJ990" s="189"/>
      <c r="DK990" s="189"/>
      <c r="DL990" s="189"/>
    </row>
    <row r="991" spans="1:116" ht="15.95" customHeight="1" x14ac:dyDescent="0.15">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c r="CN991" s="189"/>
      <c r="CO991" s="189"/>
      <c r="CP991" s="189"/>
      <c r="CQ991" s="189"/>
      <c r="CR991" s="189"/>
      <c r="CS991" s="189"/>
      <c r="CT991" s="189"/>
      <c r="CU991" s="189"/>
      <c r="CV991" s="189"/>
      <c r="CW991" s="189"/>
      <c r="CX991" s="189"/>
      <c r="CY991" s="189"/>
      <c r="CZ991" s="189"/>
      <c r="DA991" s="189"/>
      <c r="DB991" s="189"/>
      <c r="DC991" s="189"/>
      <c r="DD991" s="189"/>
      <c r="DE991" s="189"/>
      <c r="DF991" s="189"/>
      <c r="DG991" s="189"/>
      <c r="DH991" s="189"/>
      <c r="DI991" s="189"/>
      <c r="DJ991" s="189"/>
      <c r="DK991" s="189"/>
      <c r="DL991" s="189"/>
    </row>
    <row r="992" spans="1:116" ht="15.95" customHeight="1" x14ac:dyDescent="0.15">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c r="CN992" s="189"/>
      <c r="CO992" s="189"/>
      <c r="CP992" s="189"/>
      <c r="CQ992" s="189"/>
      <c r="CR992" s="189"/>
      <c r="CS992" s="189"/>
      <c r="CT992" s="189"/>
      <c r="CU992" s="189"/>
      <c r="CV992" s="189"/>
      <c r="CW992" s="189"/>
      <c r="CX992" s="189"/>
      <c r="CY992" s="189"/>
      <c r="CZ992" s="189"/>
      <c r="DA992" s="189"/>
      <c r="DB992" s="189"/>
      <c r="DC992" s="189"/>
      <c r="DD992" s="189"/>
      <c r="DE992" s="189"/>
      <c r="DF992" s="189"/>
      <c r="DG992" s="189"/>
      <c r="DH992" s="189"/>
      <c r="DI992" s="189"/>
      <c r="DJ992" s="189"/>
      <c r="DK992" s="189"/>
      <c r="DL992" s="189"/>
    </row>
    <row r="993" spans="1:116" ht="15.95" customHeight="1" x14ac:dyDescent="0.15">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c r="CN993" s="189"/>
      <c r="CO993" s="189"/>
      <c r="CP993" s="189"/>
      <c r="CQ993" s="189"/>
      <c r="CR993" s="189"/>
      <c r="CS993" s="189"/>
      <c r="CT993" s="189"/>
      <c r="CU993" s="189"/>
      <c r="CV993" s="189"/>
      <c r="CW993" s="189"/>
      <c r="CX993" s="189"/>
      <c r="CY993" s="189"/>
      <c r="CZ993" s="189"/>
      <c r="DA993" s="189"/>
      <c r="DB993" s="189"/>
      <c r="DC993" s="189"/>
      <c r="DD993" s="189"/>
      <c r="DE993" s="189"/>
      <c r="DF993" s="189"/>
      <c r="DG993" s="189"/>
      <c r="DH993" s="189"/>
      <c r="DI993" s="189"/>
      <c r="DJ993" s="189"/>
      <c r="DK993" s="189"/>
      <c r="DL993" s="189"/>
    </row>
    <row r="994" spans="1:116" ht="15.95" customHeight="1" x14ac:dyDescent="0.15">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c r="CN994" s="189"/>
      <c r="CO994" s="189"/>
      <c r="CP994" s="189"/>
      <c r="CQ994" s="189"/>
      <c r="CR994" s="189"/>
      <c r="CS994" s="189"/>
      <c r="CT994" s="189"/>
      <c r="CU994" s="189"/>
      <c r="CV994" s="189"/>
      <c r="CW994" s="189"/>
      <c r="CX994" s="189"/>
      <c r="CY994" s="189"/>
      <c r="CZ994" s="189"/>
      <c r="DA994" s="189"/>
      <c r="DB994" s="189"/>
      <c r="DC994" s="189"/>
      <c r="DD994" s="189"/>
      <c r="DE994" s="189"/>
      <c r="DF994" s="189"/>
      <c r="DG994" s="189"/>
      <c r="DH994" s="189"/>
      <c r="DI994" s="189"/>
      <c r="DJ994" s="189"/>
      <c r="DK994" s="189"/>
      <c r="DL994" s="189"/>
    </row>
    <row r="995" spans="1:116" ht="15.95" customHeight="1" x14ac:dyDescent="0.15">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c r="CN995" s="189"/>
      <c r="CO995" s="189"/>
      <c r="CP995" s="189"/>
      <c r="CQ995" s="189"/>
      <c r="CR995" s="189"/>
      <c r="CS995" s="189"/>
      <c r="CT995" s="189"/>
      <c r="CU995" s="189"/>
      <c r="CV995" s="189"/>
      <c r="CW995" s="189"/>
      <c r="CX995" s="189"/>
      <c r="CY995" s="189"/>
      <c r="CZ995" s="189"/>
      <c r="DA995" s="189"/>
      <c r="DB995" s="189"/>
      <c r="DC995" s="189"/>
      <c r="DD995" s="189"/>
      <c r="DE995" s="189"/>
      <c r="DF995" s="189"/>
      <c r="DG995" s="189"/>
      <c r="DH995" s="189"/>
      <c r="DI995" s="189"/>
      <c r="DJ995" s="189"/>
      <c r="DK995" s="189"/>
      <c r="DL995" s="189"/>
    </row>
    <row r="996" spans="1:116" ht="15.95" customHeight="1" x14ac:dyDescent="0.15">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c r="CN996" s="189"/>
      <c r="CO996" s="189"/>
      <c r="CP996" s="189"/>
      <c r="CQ996" s="189"/>
      <c r="CR996" s="189"/>
      <c r="CS996" s="189"/>
      <c r="CT996" s="189"/>
      <c r="CU996" s="189"/>
      <c r="CV996" s="189"/>
      <c r="CW996" s="189"/>
      <c r="CX996" s="189"/>
      <c r="CY996" s="189"/>
      <c r="CZ996" s="189"/>
      <c r="DA996" s="189"/>
      <c r="DB996" s="189"/>
      <c r="DC996" s="189"/>
      <c r="DD996" s="189"/>
      <c r="DE996" s="189"/>
      <c r="DF996" s="189"/>
      <c r="DG996" s="189"/>
      <c r="DH996" s="189"/>
      <c r="DI996" s="189"/>
      <c r="DJ996" s="189"/>
      <c r="DK996" s="189"/>
      <c r="DL996" s="189"/>
    </row>
    <row r="997" spans="1:116" ht="15.95" customHeight="1" x14ac:dyDescent="0.15">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c r="CN997" s="189"/>
      <c r="CO997" s="189"/>
      <c r="CP997" s="189"/>
      <c r="CQ997" s="189"/>
      <c r="CR997" s="189"/>
      <c r="CS997" s="189"/>
      <c r="CT997" s="189"/>
      <c r="CU997" s="189"/>
      <c r="CV997" s="189"/>
      <c r="CW997" s="189"/>
      <c r="CX997" s="189"/>
      <c r="CY997" s="189"/>
      <c r="CZ997" s="189"/>
      <c r="DA997" s="189"/>
      <c r="DB997" s="189"/>
      <c r="DC997" s="189"/>
      <c r="DD997" s="189"/>
      <c r="DE997" s="189"/>
      <c r="DF997" s="189"/>
      <c r="DG997" s="189"/>
      <c r="DH997" s="189"/>
      <c r="DI997" s="189"/>
      <c r="DJ997" s="189"/>
      <c r="DK997" s="189"/>
      <c r="DL997" s="189"/>
    </row>
    <row r="998" spans="1:116" ht="15.95" customHeight="1" x14ac:dyDescent="0.15">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c r="CN998" s="189"/>
      <c r="CO998" s="189"/>
      <c r="CP998" s="189"/>
      <c r="CQ998" s="189"/>
      <c r="CR998" s="189"/>
      <c r="CS998" s="189"/>
      <c r="CT998" s="189"/>
      <c r="CU998" s="189"/>
      <c r="CV998" s="189"/>
      <c r="CW998" s="189"/>
      <c r="CX998" s="189"/>
      <c r="CY998" s="189"/>
      <c r="CZ998" s="189"/>
      <c r="DA998" s="189"/>
      <c r="DB998" s="189"/>
      <c r="DC998" s="189"/>
      <c r="DD998" s="189"/>
      <c r="DE998" s="189"/>
      <c r="DF998" s="189"/>
      <c r="DG998" s="189"/>
      <c r="DH998" s="189"/>
      <c r="DI998" s="189"/>
      <c r="DJ998" s="189"/>
      <c r="DK998" s="189"/>
      <c r="DL998" s="189"/>
    </row>
    <row r="999" spans="1:116" ht="15.95" customHeight="1" x14ac:dyDescent="0.15">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c r="CN999" s="189"/>
      <c r="CO999" s="189"/>
      <c r="CP999" s="189"/>
      <c r="CQ999" s="189"/>
      <c r="CR999" s="189"/>
      <c r="CS999" s="189"/>
      <c r="CT999" s="189"/>
      <c r="CU999" s="189"/>
      <c r="CV999" s="189"/>
      <c r="CW999" s="189"/>
      <c r="CX999" s="189"/>
      <c r="CY999" s="189"/>
      <c r="CZ999" s="189"/>
      <c r="DA999" s="189"/>
      <c r="DB999" s="189"/>
      <c r="DC999" s="189"/>
      <c r="DD999" s="189"/>
      <c r="DE999" s="189"/>
      <c r="DF999" s="189"/>
      <c r="DG999" s="189"/>
      <c r="DH999" s="189"/>
      <c r="DI999" s="189"/>
      <c r="DJ999" s="189"/>
      <c r="DK999" s="189"/>
      <c r="DL999" s="189"/>
    </row>
    <row r="1000" spans="1:116" ht="15.95" customHeight="1" x14ac:dyDescent="0.15">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c r="CN1000" s="189"/>
      <c r="CO1000" s="189"/>
      <c r="CP1000" s="189"/>
      <c r="CQ1000" s="189"/>
      <c r="CR1000" s="189"/>
      <c r="CS1000" s="189"/>
      <c r="CT1000" s="189"/>
      <c r="CU1000" s="189"/>
      <c r="CV1000" s="189"/>
      <c r="CW1000" s="189"/>
      <c r="CX1000" s="189"/>
      <c r="CY1000" s="189"/>
      <c r="CZ1000" s="189"/>
      <c r="DA1000" s="189"/>
      <c r="DB1000" s="189"/>
      <c r="DC1000" s="189"/>
      <c r="DD1000" s="189"/>
      <c r="DE1000" s="189"/>
      <c r="DF1000" s="189"/>
      <c r="DG1000" s="189"/>
      <c r="DH1000" s="189"/>
      <c r="DI1000" s="189"/>
      <c r="DJ1000" s="189"/>
      <c r="DK1000" s="189"/>
      <c r="DL1000" s="189"/>
    </row>
    <row r="1001" spans="1:116" ht="15.95" customHeight="1" x14ac:dyDescent="0.15">
      <c r="A1001" s="189"/>
      <c r="B1001" s="189"/>
      <c r="C1001" s="189"/>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c r="AD1001" s="189"/>
      <c r="AE1001" s="189"/>
      <c r="AF1001" s="189"/>
      <c r="AG1001" s="189"/>
      <c r="AH1001" s="189"/>
      <c r="AI1001" s="189"/>
      <c r="AJ1001" s="189"/>
      <c r="AK1001" s="189"/>
      <c r="AL1001" s="189"/>
      <c r="AM1001" s="189"/>
      <c r="AN1001" s="189"/>
      <c r="AO1001" s="189"/>
      <c r="AP1001" s="189"/>
      <c r="AQ1001" s="189"/>
      <c r="AR1001" s="189"/>
      <c r="AS1001" s="189"/>
      <c r="AT1001" s="189"/>
      <c r="AU1001" s="189"/>
      <c r="AV1001" s="189"/>
      <c r="AW1001" s="189"/>
      <c r="AX1001" s="189"/>
      <c r="AY1001" s="189"/>
      <c r="AZ1001" s="189"/>
      <c r="BA1001" s="189"/>
      <c r="BB1001" s="189"/>
      <c r="BC1001" s="189"/>
      <c r="BD1001" s="189"/>
      <c r="BE1001" s="189"/>
      <c r="BF1001" s="189"/>
      <c r="BG1001" s="189"/>
      <c r="BH1001" s="189"/>
      <c r="BI1001" s="189"/>
      <c r="BJ1001" s="189"/>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c r="CN1001" s="189"/>
      <c r="CO1001" s="189"/>
      <c r="CP1001" s="189"/>
      <c r="CQ1001" s="189"/>
      <c r="CR1001" s="189"/>
      <c r="CS1001" s="189"/>
      <c r="CT1001" s="189"/>
      <c r="CU1001" s="189"/>
      <c r="CV1001" s="189"/>
      <c r="CW1001" s="189"/>
      <c r="CX1001" s="189"/>
      <c r="CY1001" s="189"/>
      <c r="CZ1001" s="189"/>
      <c r="DA1001" s="189"/>
      <c r="DB1001" s="189"/>
      <c r="DC1001" s="189"/>
      <c r="DD1001" s="189"/>
      <c r="DE1001" s="189"/>
      <c r="DF1001" s="189"/>
      <c r="DG1001" s="189"/>
      <c r="DH1001" s="189"/>
      <c r="DI1001" s="189"/>
      <c r="DJ1001" s="189"/>
      <c r="DK1001" s="189"/>
      <c r="DL1001" s="189"/>
    </row>
    <row r="1002" spans="1:116" ht="15.95" customHeight="1" x14ac:dyDescent="0.15">
      <c r="A1002" s="189"/>
      <c r="B1002" s="189"/>
      <c r="C1002" s="189"/>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c r="CN1002" s="189"/>
      <c r="CO1002" s="189"/>
      <c r="CP1002" s="189"/>
      <c r="CQ1002" s="189"/>
      <c r="CR1002" s="189"/>
      <c r="CS1002" s="189"/>
      <c r="CT1002" s="189"/>
      <c r="CU1002" s="189"/>
      <c r="CV1002" s="189"/>
      <c r="CW1002" s="189"/>
      <c r="CX1002" s="189"/>
      <c r="CY1002" s="189"/>
      <c r="CZ1002" s="189"/>
      <c r="DA1002" s="189"/>
      <c r="DB1002" s="189"/>
      <c r="DC1002" s="189"/>
      <c r="DD1002" s="189"/>
      <c r="DE1002" s="189"/>
      <c r="DF1002" s="189"/>
      <c r="DG1002" s="189"/>
      <c r="DH1002" s="189"/>
      <c r="DI1002" s="189"/>
      <c r="DJ1002" s="189"/>
      <c r="DK1002" s="189"/>
      <c r="DL1002" s="189"/>
    </row>
    <row r="1003" spans="1:116" ht="15.95" customHeight="1" x14ac:dyDescent="0.15">
      <c r="A1003" s="189"/>
      <c r="B1003" s="189"/>
      <c r="C1003" s="189"/>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c r="AD1003" s="189"/>
      <c r="AE1003" s="189"/>
      <c r="AF1003" s="189"/>
      <c r="AG1003" s="189"/>
      <c r="AH1003" s="189"/>
      <c r="AI1003" s="189"/>
      <c r="AJ1003" s="189"/>
      <c r="AK1003" s="189"/>
      <c r="AL1003" s="189"/>
      <c r="AM1003" s="189"/>
      <c r="AN1003" s="189"/>
      <c r="AO1003" s="189"/>
      <c r="AP1003" s="189"/>
      <c r="AQ1003" s="189"/>
      <c r="AR1003" s="189"/>
      <c r="AS1003" s="189"/>
      <c r="AT1003" s="189"/>
      <c r="AU1003" s="189"/>
      <c r="AV1003" s="189"/>
      <c r="AW1003" s="189"/>
      <c r="AX1003" s="189"/>
      <c r="AY1003" s="189"/>
      <c r="AZ1003" s="189"/>
      <c r="BA1003" s="189"/>
      <c r="BB1003" s="189"/>
      <c r="BC1003" s="189"/>
      <c r="BD1003" s="189"/>
      <c r="BE1003" s="189"/>
      <c r="BF1003" s="189"/>
      <c r="BG1003" s="189"/>
      <c r="BH1003" s="189"/>
      <c r="BI1003" s="189"/>
      <c r="BJ1003" s="189"/>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c r="CN1003" s="189"/>
      <c r="CO1003" s="189"/>
      <c r="CP1003" s="189"/>
      <c r="CQ1003" s="189"/>
      <c r="CR1003" s="189"/>
      <c r="CS1003" s="189"/>
      <c r="CT1003" s="189"/>
      <c r="CU1003" s="189"/>
      <c r="CV1003" s="189"/>
      <c r="CW1003" s="189"/>
      <c r="CX1003" s="189"/>
      <c r="CY1003" s="189"/>
      <c r="CZ1003" s="189"/>
      <c r="DA1003" s="189"/>
      <c r="DB1003" s="189"/>
      <c r="DC1003" s="189"/>
      <c r="DD1003" s="189"/>
      <c r="DE1003" s="189"/>
      <c r="DF1003" s="189"/>
      <c r="DG1003" s="189"/>
      <c r="DH1003" s="189"/>
      <c r="DI1003" s="189"/>
      <c r="DJ1003" s="189"/>
      <c r="DK1003" s="189"/>
      <c r="DL1003" s="189"/>
    </row>
    <row r="1004" spans="1:116" ht="15.95" customHeight="1" x14ac:dyDescent="0.15">
      <c r="A1004" s="189"/>
      <c r="B1004" s="189"/>
      <c r="C1004" s="189"/>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c r="CN1004" s="189"/>
      <c r="CO1004" s="189"/>
      <c r="CP1004" s="189"/>
      <c r="CQ1004" s="189"/>
      <c r="CR1004" s="189"/>
      <c r="CS1004" s="189"/>
      <c r="CT1004" s="189"/>
      <c r="CU1004" s="189"/>
      <c r="CV1004" s="189"/>
      <c r="CW1004" s="189"/>
      <c r="CX1004" s="189"/>
      <c r="CY1004" s="189"/>
      <c r="CZ1004" s="189"/>
      <c r="DA1004" s="189"/>
      <c r="DB1004" s="189"/>
      <c r="DC1004" s="189"/>
      <c r="DD1004" s="189"/>
      <c r="DE1004" s="189"/>
      <c r="DF1004" s="189"/>
      <c r="DG1004" s="189"/>
      <c r="DH1004" s="189"/>
      <c r="DI1004" s="189"/>
      <c r="DJ1004" s="189"/>
      <c r="DK1004" s="189"/>
      <c r="DL1004" s="189"/>
    </row>
    <row r="1005" spans="1:116" ht="15.95" customHeight="1" x14ac:dyDescent="0.15">
      <c r="A1005" s="189"/>
      <c r="B1005" s="189"/>
      <c r="C1005" s="189"/>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c r="CN1005" s="189"/>
      <c r="CO1005" s="189"/>
      <c r="CP1005" s="189"/>
      <c r="CQ1005" s="189"/>
      <c r="CR1005" s="189"/>
      <c r="CS1005" s="189"/>
      <c r="CT1005" s="189"/>
      <c r="CU1005" s="189"/>
      <c r="CV1005" s="189"/>
      <c r="CW1005" s="189"/>
      <c r="CX1005" s="189"/>
      <c r="CY1005" s="189"/>
      <c r="CZ1005" s="189"/>
      <c r="DA1005" s="189"/>
      <c r="DB1005" s="189"/>
      <c r="DC1005" s="189"/>
      <c r="DD1005" s="189"/>
      <c r="DE1005" s="189"/>
      <c r="DF1005" s="189"/>
      <c r="DG1005" s="189"/>
      <c r="DH1005" s="189"/>
      <c r="DI1005" s="189"/>
      <c r="DJ1005" s="189"/>
      <c r="DK1005" s="189"/>
      <c r="DL1005" s="189"/>
    </row>
    <row r="1006" spans="1:116" ht="15.95" customHeight="1" x14ac:dyDescent="0.15">
      <c r="A1006" s="189"/>
      <c r="B1006" s="189"/>
      <c r="C1006" s="189"/>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c r="CN1006" s="189"/>
      <c r="CO1006" s="189"/>
      <c r="CP1006" s="189"/>
      <c r="CQ1006" s="189"/>
      <c r="CR1006" s="189"/>
      <c r="CS1006" s="189"/>
      <c r="CT1006" s="189"/>
      <c r="CU1006" s="189"/>
      <c r="CV1006" s="189"/>
      <c r="CW1006" s="189"/>
      <c r="CX1006" s="189"/>
      <c r="CY1006" s="189"/>
      <c r="CZ1006" s="189"/>
      <c r="DA1006" s="189"/>
      <c r="DB1006" s="189"/>
      <c r="DC1006" s="189"/>
      <c r="DD1006" s="189"/>
      <c r="DE1006" s="189"/>
      <c r="DF1006" s="189"/>
      <c r="DG1006" s="189"/>
      <c r="DH1006" s="189"/>
      <c r="DI1006" s="189"/>
      <c r="DJ1006" s="189"/>
      <c r="DK1006" s="189"/>
      <c r="DL1006" s="189"/>
    </row>
    <row r="1007" spans="1:116" ht="15.95" customHeight="1" x14ac:dyDescent="0.15">
      <c r="A1007" s="189"/>
      <c r="B1007" s="189"/>
      <c r="C1007" s="189"/>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c r="CN1007" s="189"/>
      <c r="CO1007" s="189"/>
      <c r="CP1007" s="189"/>
      <c r="CQ1007" s="189"/>
      <c r="CR1007" s="189"/>
      <c r="CS1007" s="189"/>
      <c r="CT1007" s="189"/>
      <c r="CU1007" s="189"/>
      <c r="CV1007" s="189"/>
      <c r="CW1007" s="189"/>
      <c r="CX1007" s="189"/>
      <c r="CY1007" s="189"/>
      <c r="CZ1007" s="189"/>
      <c r="DA1007" s="189"/>
      <c r="DB1007" s="189"/>
      <c r="DC1007" s="189"/>
      <c r="DD1007" s="189"/>
      <c r="DE1007" s="189"/>
      <c r="DF1007" s="189"/>
      <c r="DG1007" s="189"/>
      <c r="DH1007" s="189"/>
      <c r="DI1007" s="189"/>
      <c r="DJ1007" s="189"/>
      <c r="DK1007" s="189"/>
      <c r="DL1007" s="189"/>
    </row>
    <row r="1008" spans="1:116" ht="15.95" customHeight="1" x14ac:dyDescent="0.15">
      <c r="A1008" s="189"/>
      <c r="B1008" s="189"/>
      <c r="C1008" s="189"/>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c r="CN1008" s="189"/>
      <c r="CO1008" s="189"/>
      <c r="CP1008" s="189"/>
      <c r="CQ1008" s="189"/>
      <c r="CR1008" s="189"/>
      <c r="CS1008" s="189"/>
      <c r="CT1008" s="189"/>
      <c r="CU1008" s="189"/>
      <c r="CV1008" s="189"/>
      <c r="CW1008" s="189"/>
      <c r="CX1008" s="189"/>
      <c r="CY1008" s="189"/>
      <c r="CZ1008" s="189"/>
      <c r="DA1008" s="189"/>
      <c r="DB1008" s="189"/>
      <c r="DC1008" s="189"/>
      <c r="DD1008" s="189"/>
      <c r="DE1008" s="189"/>
      <c r="DF1008" s="189"/>
      <c r="DG1008" s="189"/>
      <c r="DH1008" s="189"/>
      <c r="DI1008" s="189"/>
      <c r="DJ1008" s="189"/>
      <c r="DK1008" s="189"/>
      <c r="DL1008" s="189"/>
    </row>
    <row r="1009" spans="1:116" ht="15.95" customHeight="1" x14ac:dyDescent="0.15">
      <c r="A1009" s="189"/>
      <c r="B1009" s="189"/>
      <c r="C1009" s="189"/>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c r="CN1009" s="189"/>
      <c r="CO1009" s="189"/>
      <c r="CP1009" s="189"/>
      <c r="CQ1009" s="189"/>
      <c r="CR1009" s="189"/>
      <c r="CS1009" s="189"/>
      <c r="CT1009" s="189"/>
      <c r="CU1009" s="189"/>
      <c r="CV1009" s="189"/>
      <c r="CW1009" s="189"/>
      <c r="CX1009" s="189"/>
      <c r="CY1009" s="189"/>
      <c r="CZ1009" s="189"/>
      <c r="DA1009" s="189"/>
      <c r="DB1009" s="189"/>
      <c r="DC1009" s="189"/>
      <c r="DD1009" s="189"/>
      <c r="DE1009" s="189"/>
      <c r="DF1009" s="189"/>
      <c r="DG1009" s="189"/>
      <c r="DH1009" s="189"/>
      <c r="DI1009" s="189"/>
      <c r="DJ1009" s="189"/>
      <c r="DK1009" s="189"/>
      <c r="DL1009" s="189"/>
    </row>
    <row r="1010" spans="1:116" ht="15.95" customHeight="1" x14ac:dyDescent="0.15">
      <c r="A1010" s="189"/>
      <c r="B1010" s="189"/>
      <c r="C1010" s="189"/>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c r="CN1010" s="189"/>
      <c r="CO1010" s="189"/>
      <c r="CP1010" s="189"/>
      <c r="CQ1010" s="189"/>
      <c r="CR1010" s="189"/>
      <c r="CS1010" s="189"/>
      <c r="CT1010" s="189"/>
      <c r="CU1010" s="189"/>
      <c r="CV1010" s="189"/>
      <c r="CW1010" s="189"/>
      <c r="CX1010" s="189"/>
      <c r="CY1010" s="189"/>
      <c r="CZ1010" s="189"/>
      <c r="DA1010" s="189"/>
      <c r="DB1010" s="189"/>
      <c r="DC1010" s="189"/>
      <c r="DD1010" s="189"/>
      <c r="DE1010" s="189"/>
      <c r="DF1010" s="189"/>
      <c r="DG1010" s="189"/>
      <c r="DH1010" s="189"/>
      <c r="DI1010" s="189"/>
      <c r="DJ1010" s="189"/>
      <c r="DK1010" s="189"/>
      <c r="DL1010" s="189"/>
    </row>
    <row r="1011" spans="1:116" ht="15.95" customHeight="1" x14ac:dyDescent="0.15">
      <c r="A1011" s="189"/>
      <c r="B1011" s="189"/>
      <c r="C1011" s="189"/>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c r="CN1011" s="189"/>
      <c r="CO1011" s="189"/>
      <c r="CP1011" s="189"/>
      <c r="CQ1011" s="189"/>
      <c r="CR1011" s="189"/>
      <c r="CS1011" s="189"/>
      <c r="CT1011" s="189"/>
      <c r="CU1011" s="189"/>
      <c r="CV1011" s="189"/>
      <c r="CW1011" s="189"/>
      <c r="CX1011" s="189"/>
      <c r="CY1011" s="189"/>
      <c r="CZ1011" s="189"/>
      <c r="DA1011" s="189"/>
      <c r="DB1011" s="189"/>
      <c r="DC1011" s="189"/>
      <c r="DD1011" s="189"/>
      <c r="DE1011" s="189"/>
      <c r="DF1011" s="189"/>
      <c r="DG1011" s="189"/>
      <c r="DH1011" s="189"/>
      <c r="DI1011" s="189"/>
      <c r="DJ1011" s="189"/>
      <c r="DK1011" s="189"/>
      <c r="DL1011" s="189"/>
    </row>
    <row r="1012" spans="1:116" ht="15.95" customHeight="1" x14ac:dyDescent="0.15">
      <c r="A1012" s="189"/>
      <c r="B1012" s="189"/>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c r="CN1012" s="189"/>
      <c r="CO1012" s="189"/>
      <c r="CP1012" s="189"/>
      <c r="CQ1012" s="189"/>
      <c r="CR1012" s="189"/>
      <c r="CS1012" s="189"/>
      <c r="CT1012" s="189"/>
      <c r="CU1012" s="189"/>
      <c r="CV1012" s="189"/>
      <c r="CW1012" s="189"/>
      <c r="CX1012" s="189"/>
      <c r="CY1012" s="189"/>
      <c r="CZ1012" s="189"/>
      <c r="DA1012" s="189"/>
      <c r="DB1012" s="189"/>
      <c r="DC1012" s="189"/>
      <c r="DD1012" s="189"/>
      <c r="DE1012" s="189"/>
      <c r="DF1012" s="189"/>
      <c r="DG1012" s="189"/>
      <c r="DH1012" s="189"/>
      <c r="DI1012" s="189"/>
      <c r="DJ1012" s="189"/>
      <c r="DK1012" s="189"/>
      <c r="DL1012" s="189"/>
    </row>
    <row r="1013" spans="1:116" ht="15.95" customHeight="1" x14ac:dyDescent="0.15">
      <c r="A1013" s="189"/>
      <c r="B1013" s="189"/>
      <c r="C1013" s="189"/>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c r="CN1013" s="189"/>
      <c r="CO1013" s="189"/>
      <c r="CP1013" s="189"/>
      <c r="CQ1013" s="189"/>
      <c r="CR1013" s="189"/>
      <c r="CS1013" s="189"/>
      <c r="CT1013" s="189"/>
      <c r="CU1013" s="189"/>
      <c r="CV1013" s="189"/>
      <c r="CW1013" s="189"/>
      <c r="CX1013" s="189"/>
      <c r="CY1013" s="189"/>
      <c r="CZ1013" s="189"/>
      <c r="DA1013" s="189"/>
      <c r="DB1013" s="189"/>
      <c r="DC1013" s="189"/>
      <c r="DD1013" s="189"/>
      <c r="DE1013" s="189"/>
      <c r="DF1013" s="189"/>
      <c r="DG1013" s="189"/>
      <c r="DH1013" s="189"/>
      <c r="DI1013" s="189"/>
      <c r="DJ1013" s="189"/>
      <c r="DK1013" s="189"/>
      <c r="DL1013" s="189"/>
    </row>
    <row r="1014" spans="1:116" ht="15.95" customHeight="1" x14ac:dyDescent="0.15">
      <c r="A1014" s="189"/>
      <c r="B1014" s="189"/>
      <c r="C1014" s="189"/>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row>
    <row r="1015" spans="1:116" ht="15.95" customHeight="1" x14ac:dyDescent="0.15">
      <c r="A1015" s="189"/>
      <c r="B1015" s="189"/>
      <c r="C1015" s="189"/>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189"/>
      <c r="CU1015" s="189"/>
      <c r="CV1015" s="189"/>
      <c r="CW1015" s="189"/>
      <c r="CX1015" s="189"/>
      <c r="CY1015" s="189"/>
      <c r="CZ1015" s="189"/>
      <c r="DA1015" s="189"/>
      <c r="DB1015" s="189"/>
      <c r="DC1015" s="189"/>
      <c r="DD1015" s="189"/>
      <c r="DE1015" s="189"/>
      <c r="DF1015" s="189"/>
      <c r="DG1015" s="189"/>
      <c r="DH1015" s="189"/>
      <c r="DI1015" s="189"/>
      <c r="DJ1015" s="189"/>
      <c r="DK1015" s="189"/>
      <c r="DL1015" s="189"/>
    </row>
    <row r="1016" spans="1:116" ht="15.95" customHeight="1" x14ac:dyDescent="0.15">
      <c r="A1016" s="189"/>
      <c r="B1016" s="189"/>
      <c r="C1016" s="189"/>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row>
    <row r="1017" spans="1:116" ht="15.95" customHeight="1" x14ac:dyDescent="0.15">
      <c r="A1017" s="189"/>
      <c r="B1017" s="189"/>
      <c r="C1017" s="189"/>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c r="CN1017" s="189"/>
      <c r="CO1017" s="189"/>
      <c r="CP1017" s="189"/>
      <c r="CQ1017" s="189"/>
      <c r="CR1017" s="189"/>
      <c r="CS1017" s="189"/>
      <c r="CT1017" s="189"/>
      <c r="CU1017" s="189"/>
      <c r="CV1017" s="189"/>
      <c r="CW1017" s="189"/>
      <c r="CX1017" s="189"/>
      <c r="CY1017" s="189"/>
      <c r="CZ1017" s="189"/>
      <c r="DA1017" s="189"/>
      <c r="DB1017" s="189"/>
      <c r="DC1017" s="189"/>
      <c r="DD1017" s="189"/>
      <c r="DE1017" s="189"/>
      <c r="DF1017" s="189"/>
      <c r="DG1017" s="189"/>
      <c r="DH1017" s="189"/>
      <c r="DI1017" s="189"/>
      <c r="DJ1017" s="189"/>
      <c r="DK1017" s="189"/>
      <c r="DL1017" s="189"/>
    </row>
    <row r="1018" spans="1:116" ht="15.95" customHeight="1" x14ac:dyDescent="0.15">
      <c r="A1018" s="189"/>
      <c r="B1018" s="189"/>
      <c r="C1018" s="189"/>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c r="CN1018" s="189"/>
      <c r="CO1018" s="189"/>
      <c r="CP1018" s="189"/>
      <c r="CQ1018" s="189"/>
      <c r="CR1018" s="189"/>
      <c r="CS1018" s="189"/>
      <c r="CT1018" s="189"/>
      <c r="CU1018" s="189"/>
      <c r="CV1018" s="189"/>
      <c r="CW1018" s="189"/>
      <c r="CX1018" s="189"/>
      <c r="CY1018" s="189"/>
      <c r="CZ1018" s="189"/>
      <c r="DA1018" s="189"/>
      <c r="DB1018" s="189"/>
      <c r="DC1018" s="189"/>
      <c r="DD1018" s="189"/>
      <c r="DE1018" s="189"/>
      <c r="DF1018" s="189"/>
      <c r="DG1018" s="189"/>
      <c r="DH1018" s="189"/>
      <c r="DI1018" s="189"/>
      <c r="DJ1018" s="189"/>
      <c r="DK1018" s="189"/>
      <c r="DL1018" s="189"/>
    </row>
    <row r="1019" spans="1:116" ht="15.95" customHeight="1" x14ac:dyDescent="0.15">
      <c r="A1019" s="189"/>
      <c r="B1019" s="189"/>
      <c r="C1019" s="189"/>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c r="CN1019" s="189"/>
      <c r="CO1019" s="189"/>
      <c r="CP1019" s="189"/>
      <c r="CQ1019" s="189"/>
      <c r="CR1019" s="189"/>
      <c r="CS1019" s="189"/>
      <c r="CT1019" s="189"/>
      <c r="CU1019" s="189"/>
      <c r="CV1019" s="189"/>
      <c r="CW1019" s="189"/>
      <c r="CX1019" s="189"/>
      <c r="CY1019" s="189"/>
      <c r="CZ1019" s="189"/>
      <c r="DA1019" s="189"/>
      <c r="DB1019" s="189"/>
      <c r="DC1019" s="189"/>
      <c r="DD1019" s="189"/>
      <c r="DE1019" s="189"/>
      <c r="DF1019" s="189"/>
      <c r="DG1019" s="189"/>
      <c r="DH1019" s="189"/>
      <c r="DI1019" s="189"/>
      <c r="DJ1019" s="189"/>
      <c r="DK1019" s="189"/>
      <c r="DL1019" s="189"/>
    </row>
    <row r="1020" spans="1:116" ht="15.95" customHeight="1" x14ac:dyDescent="0.15">
      <c r="A1020" s="189"/>
      <c r="B1020" s="189"/>
      <c r="C1020" s="189"/>
      <c r="D1020" s="189"/>
      <c r="E1020" s="189"/>
      <c r="F1020" s="189"/>
      <c r="G1020" s="189"/>
      <c r="H1020" s="189"/>
      <c r="I1020" s="189"/>
      <c r="J1020" s="189"/>
      <c r="K1020" s="189"/>
      <c r="L1020" s="189"/>
      <c r="M1020" s="189"/>
      <c r="N1020" s="189"/>
      <c r="O1020" s="189"/>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c r="CN1020" s="189"/>
      <c r="CO1020" s="189"/>
      <c r="CP1020" s="189"/>
      <c r="CQ1020" s="189"/>
      <c r="CR1020" s="189"/>
      <c r="CS1020" s="189"/>
      <c r="CT1020" s="189"/>
      <c r="CU1020" s="189"/>
      <c r="CV1020" s="189"/>
      <c r="CW1020" s="189"/>
      <c r="CX1020" s="189"/>
      <c r="CY1020" s="189"/>
      <c r="CZ1020" s="189"/>
      <c r="DA1020" s="189"/>
      <c r="DB1020" s="189"/>
      <c r="DC1020" s="189"/>
      <c r="DD1020" s="189"/>
      <c r="DE1020" s="189"/>
      <c r="DF1020" s="189"/>
      <c r="DG1020" s="189"/>
      <c r="DH1020" s="189"/>
      <c r="DI1020" s="189"/>
      <c r="DJ1020" s="189"/>
      <c r="DK1020" s="189"/>
      <c r="DL1020" s="189"/>
    </row>
    <row r="1021" spans="1:116" ht="15.95" customHeight="1" x14ac:dyDescent="0.15">
      <c r="A1021" s="189"/>
      <c r="B1021" s="189"/>
      <c r="C1021" s="189"/>
      <c r="D1021" s="189"/>
      <c r="E1021" s="189"/>
      <c r="F1021" s="189"/>
      <c r="G1021" s="189"/>
      <c r="H1021" s="189"/>
      <c r="I1021" s="189"/>
      <c r="J1021" s="189"/>
      <c r="K1021" s="189"/>
      <c r="L1021" s="189"/>
      <c r="M1021" s="189"/>
      <c r="N1021" s="189"/>
      <c r="O1021" s="189"/>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c r="CN1021" s="189"/>
      <c r="CO1021" s="189"/>
      <c r="CP1021" s="189"/>
      <c r="CQ1021" s="189"/>
      <c r="CR1021" s="189"/>
      <c r="CS1021" s="189"/>
      <c r="CT1021" s="189"/>
      <c r="CU1021" s="189"/>
      <c r="CV1021" s="189"/>
      <c r="CW1021" s="189"/>
      <c r="CX1021" s="189"/>
      <c r="CY1021" s="189"/>
      <c r="CZ1021" s="189"/>
      <c r="DA1021" s="189"/>
      <c r="DB1021" s="189"/>
      <c r="DC1021" s="189"/>
      <c r="DD1021" s="189"/>
      <c r="DE1021" s="189"/>
      <c r="DF1021" s="189"/>
      <c r="DG1021" s="189"/>
      <c r="DH1021" s="189"/>
      <c r="DI1021" s="189"/>
      <c r="DJ1021" s="189"/>
      <c r="DK1021" s="189"/>
      <c r="DL1021" s="189"/>
    </row>
    <row r="1022" spans="1:116" ht="15.95" customHeight="1" x14ac:dyDescent="0.15">
      <c r="A1022" s="189"/>
      <c r="B1022" s="189"/>
      <c r="C1022" s="189"/>
      <c r="D1022" s="189"/>
      <c r="E1022" s="189"/>
      <c r="F1022" s="189"/>
      <c r="G1022" s="189"/>
      <c r="H1022" s="189"/>
      <c r="I1022" s="189"/>
      <c r="J1022" s="189"/>
      <c r="K1022" s="189"/>
      <c r="L1022" s="189"/>
      <c r="M1022" s="189"/>
      <c r="N1022" s="189"/>
      <c r="O1022" s="189"/>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c r="CN1022" s="189"/>
      <c r="CO1022" s="189"/>
      <c r="CP1022" s="189"/>
      <c r="CQ1022" s="189"/>
      <c r="CR1022" s="189"/>
      <c r="CS1022" s="189"/>
      <c r="CT1022" s="189"/>
      <c r="CU1022" s="189"/>
      <c r="CV1022" s="189"/>
      <c r="CW1022" s="189"/>
      <c r="CX1022" s="189"/>
      <c r="CY1022" s="189"/>
      <c r="CZ1022" s="189"/>
      <c r="DA1022" s="189"/>
      <c r="DB1022" s="189"/>
      <c r="DC1022" s="189"/>
      <c r="DD1022" s="189"/>
      <c r="DE1022" s="189"/>
      <c r="DF1022" s="189"/>
      <c r="DG1022" s="189"/>
      <c r="DH1022" s="189"/>
      <c r="DI1022" s="189"/>
      <c r="DJ1022" s="189"/>
      <c r="DK1022" s="189"/>
      <c r="DL1022" s="189"/>
    </row>
    <row r="1023" spans="1:116" ht="15.95" customHeight="1" x14ac:dyDescent="0.15">
      <c r="A1023" s="189"/>
      <c r="B1023" s="189"/>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c r="CN1023" s="189"/>
      <c r="CO1023" s="189"/>
      <c r="CP1023" s="189"/>
      <c r="CQ1023" s="189"/>
      <c r="CR1023" s="189"/>
      <c r="CS1023" s="189"/>
      <c r="CT1023" s="189"/>
      <c r="CU1023" s="189"/>
      <c r="CV1023" s="189"/>
      <c r="CW1023" s="189"/>
      <c r="CX1023" s="189"/>
      <c r="CY1023" s="189"/>
      <c r="CZ1023" s="189"/>
      <c r="DA1023" s="189"/>
      <c r="DB1023" s="189"/>
      <c r="DC1023" s="189"/>
      <c r="DD1023" s="189"/>
      <c r="DE1023" s="189"/>
      <c r="DF1023" s="189"/>
      <c r="DG1023" s="189"/>
      <c r="DH1023" s="189"/>
      <c r="DI1023" s="189"/>
      <c r="DJ1023" s="189"/>
      <c r="DK1023" s="189"/>
      <c r="DL1023" s="189"/>
    </row>
    <row r="1024" spans="1:116" ht="15.95" customHeight="1" x14ac:dyDescent="0.15">
      <c r="A1024" s="189"/>
      <c r="B1024" s="189"/>
      <c r="C1024" s="189"/>
      <c r="D1024" s="189"/>
      <c r="E1024" s="189"/>
      <c r="F1024" s="189"/>
      <c r="G1024" s="189"/>
      <c r="H1024" s="189"/>
      <c r="I1024" s="189"/>
      <c r="J1024" s="189"/>
      <c r="K1024" s="189"/>
      <c r="L1024" s="189"/>
      <c r="M1024" s="189"/>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c r="CN1024" s="189"/>
      <c r="CO1024" s="189"/>
      <c r="CP1024" s="189"/>
      <c r="CQ1024" s="189"/>
      <c r="CR1024" s="189"/>
      <c r="CS1024" s="189"/>
      <c r="CT1024" s="189"/>
      <c r="CU1024" s="189"/>
      <c r="CV1024" s="189"/>
      <c r="CW1024" s="189"/>
      <c r="CX1024" s="189"/>
      <c r="CY1024" s="189"/>
      <c r="CZ1024" s="189"/>
      <c r="DA1024" s="189"/>
      <c r="DB1024" s="189"/>
      <c r="DC1024" s="189"/>
      <c r="DD1024" s="189"/>
      <c r="DE1024" s="189"/>
      <c r="DF1024" s="189"/>
      <c r="DG1024" s="189"/>
      <c r="DH1024" s="189"/>
      <c r="DI1024" s="189"/>
      <c r="DJ1024" s="189"/>
      <c r="DK1024" s="189"/>
      <c r="DL1024" s="189"/>
    </row>
    <row r="1025" spans="1:116" ht="15.95" customHeight="1" x14ac:dyDescent="0.15">
      <c r="A1025" s="189"/>
      <c r="B1025" s="189"/>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c r="CN1025" s="189"/>
      <c r="CO1025" s="189"/>
      <c r="CP1025" s="189"/>
      <c r="CQ1025" s="189"/>
      <c r="CR1025" s="189"/>
      <c r="CS1025" s="189"/>
      <c r="CT1025" s="189"/>
      <c r="CU1025" s="189"/>
      <c r="CV1025" s="189"/>
      <c r="CW1025" s="189"/>
      <c r="CX1025" s="189"/>
      <c r="CY1025" s="189"/>
      <c r="CZ1025" s="189"/>
      <c r="DA1025" s="189"/>
      <c r="DB1025" s="189"/>
      <c r="DC1025" s="189"/>
      <c r="DD1025" s="189"/>
      <c r="DE1025" s="189"/>
      <c r="DF1025" s="189"/>
      <c r="DG1025" s="189"/>
      <c r="DH1025" s="189"/>
      <c r="DI1025" s="189"/>
      <c r="DJ1025" s="189"/>
      <c r="DK1025" s="189"/>
      <c r="DL1025" s="189"/>
    </row>
    <row r="1026" spans="1:116" ht="15.95" customHeight="1" x14ac:dyDescent="0.15">
      <c r="A1026" s="189"/>
      <c r="B1026" s="189"/>
      <c r="C1026" s="189"/>
      <c r="D1026" s="189"/>
      <c r="E1026" s="189"/>
      <c r="F1026" s="189"/>
      <c r="G1026" s="189"/>
      <c r="H1026" s="189"/>
      <c r="I1026" s="189"/>
      <c r="J1026" s="189"/>
      <c r="K1026" s="189"/>
      <c r="L1026" s="189"/>
      <c r="M1026" s="18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c r="CN1026" s="189"/>
      <c r="CO1026" s="189"/>
      <c r="CP1026" s="189"/>
      <c r="CQ1026" s="189"/>
      <c r="CR1026" s="189"/>
      <c r="CS1026" s="189"/>
      <c r="CT1026" s="189"/>
      <c r="CU1026" s="189"/>
      <c r="CV1026" s="189"/>
      <c r="CW1026" s="189"/>
      <c r="CX1026" s="189"/>
      <c r="CY1026" s="189"/>
      <c r="CZ1026" s="189"/>
      <c r="DA1026" s="189"/>
      <c r="DB1026" s="189"/>
      <c r="DC1026" s="189"/>
      <c r="DD1026" s="189"/>
      <c r="DE1026" s="189"/>
      <c r="DF1026" s="189"/>
      <c r="DG1026" s="189"/>
      <c r="DH1026" s="189"/>
      <c r="DI1026" s="189"/>
      <c r="DJ1026" s="189"/>
      <c r="DK1026" s="189"/>
      <c r="DL1026" s="189"/>
    </row>
    <row r="1027" spans="1:116" ht="15.95" customHeight="1" x14ac:dyDescent="0.15">
      <c r="A1027" s="189"/>
      <c r="B1027" s="189"/>
      <c r="C1027" s="189"/>
      <c r="D1027" s="189"/>
      <c r="E1027" s="189"/>
      <c r="F1027" s="189"/>
      <c r="G1027" s="189"/>
      <c r="H1027" s="189"/>
      <c r="I1027" s="189"/>
      <c r="J1027" s="189"/>
      <c r="K1027" s="189"/>
      <c r="L1027" s="189"/>
      <c r="M1027" s="189"/>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c r="CN1027" s="189"/>
      <c r="CO1027" s="189"/>
      <c r="CP1027" s="189"/>
      <c r="CQ1027" s="189"/>
      <c r="CR1027" s="189"/>
      <c r="CS1027" s="189"/>
      <c r="CT1027" s="189"/>
      <c r="CU1027" s="189"/>
      <c r="CV1027" s="189"/>
      <c r="CW1027" s="189"/>
      <c r="CX1027" s="189"/>
      <c r="CY1027" s="189"/>
      <c r="CZ1027" s="189"/>
      <c r="DA1027" s="189"/>
      <c r="DB1027" s="189"/>
      <c r="DC1027" s="189"/>
      <c r="DD1027" s="189"/>
      <c r="DE1027" s="189"/>
      <c r="DF1027" s="189"/>
      <c r="DG1027" s="189"/>
      <c r="DH1027" s="189"/>
      <c r="DI1027" s="189"/>
      <c r="DJ1027" s="189"/>
      <c r="DK1027" s="189"/>
      <c r="DL1027" s="189"/>
    </row>
    <row r="1028" spans="1:116" ht="15.95" customHeight="1" x14ac:dyDescent="0.15">
      <c r="A1028" s="189"/>
      <c r="B1028" s="189"/>
      <c r="C1028" s="189"/>
      <c r="D1028" s="189"/>
      <c r="E1028" s="189"/>
      <c r="F1028" s="189"/>
      <c r="G1028" s="189"/>
      <c r="H1028" s="189"/>
      <c r="I1028" s="189"/>
      <c r="J1028" s="189"/>
      <c r="K1028" s="189"/>
      <c r="L1028" s="189"/>
      <c r="M1028" s="189"/>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c r="CN1028" s="189"/>
      <c r="CO1028" s="189"/>
      <c r="CP1028" s="189"/>
      <c r="CQ1028" s="189"/>
      <c r="CR1028" s="189"/>
      <c r="CS1028" s="189"/>
      <c r="CT1028" s="189"/>
      <c r="CU1028" s="189"/>
      <c r="CV1028" s="189"/>
      <c r="CW1028" s="189"/>
      <c r="CX1028" s="189"/>
      <c r="CY1028" s="189"/>
      <c r="CZ1028" s="189"/>
      <c r="DA1028" s="189"/>
      <c r="DB1028" s="189"/>
      <c r="DC1028" s="189"/>
      <c r="DD1028" s="189"/>
      <c r="DE1028" s="189"/>
      <c r="DF1028" s="189"/>
      <c r="DG1028" s="189"/>
      <c r="DH1028" s="189"/>
      <c r="DI1028" s="189"/>
      <c r="DJ1028" s="189"/>
      <c r="DK1028" s="189"/>
      <c r="DL1028" s="189"/>
    </row>
    <row r="1029" spans="1:116" ht="15.95" customHeight="1" x14ac:dyDescent="0.15">
      <c r="A1029" s="189"/>
      <c r="B1029" s="189"/>
      <c r="C1029" s="189"/>
      <c r="D1029" s="189"/>
      <c r="E1029" s="189"/>
      <c r="F1029" s="189"/>
      <c r="G1029" s="189"/>
      <c r="H1029" s="189"/>
      <c r="I1029" s="189"/>
      <c r="J1029" s="189"/>
      <c r="K1029" s="189"/>
      <c r="L1029" s="189"/>
      <c r="M1029" s="189"/>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c r="CN1029" s="189"/>
      <c r="CO1029" s="189"/>
      <c r="CP1029" s="189"/>
      <c r="CQ1029" s="189"/>
      <c r="CR1029" s="189"/>
      <c r="CS1029" s="189"/>
      <c r="CT1029" s="189"/>
      <c r="CU1029" s="189"/>
      <c r="CV1029" s="189"/>
      <c r="CW1029" s="189"/>
      <c r="CX1029" s="189"/>
      <c r="CY1029" s="189"/>
      <c r="CZ1029" s="189"/>
      <c r="DA1029" s="189"/>
      <c r="DB1029" s="189"/>
      <c r="DC1029" s="189"/>
      <c r="DD1029" s="189"/>
      <c r="DE1029" s="189"/>
      <c r="DF1029" s="189"/>
      <c r="DG1029" s="189"/>
      <c r="DH1029" s="189"/>
      <c r="DI1029" s="189"/>
      <c r="DJ1029" s="189"/>
      <c r="DK1029" s="189"/>
      <c r="DL1029" s="189"/>
    </row>
    <row r="1030" spans="1:116" ht="15.95" customHeight="1" x14ac:dyDescent="0.15">
      <c r="A1030" s="189"/>
      <c r="B1030" s="189"/>
      <c r="C1030" s="189"/>
      <c r="D1030" s="189"/>
      <c r="E1030" s="189"/>
      <c r="F1030" s="189"/>
      <c r="G1030" s="189"/>
      <c r="H1030" s="189"/>
      <c r="I1030" s="189"/>
      <c r="J1030" s="189"/>
      <c r="K1030" s="189"/>
      <c r="L1030" s="189"/>
      <c r="M1030" s="189"/>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c r="CN1030" s="189"/>
      <c r="CO1030" s="189"/>
      <c r="CP1030" s="189"/>
      <c r="CQ1030" s="189"/>
      <c r="CR1030" s="189"/>
      <c r="CS1030" s="189"/>
      <c r="CT1030" s="189"/>
      <c r="CU1030" s="189"/>
      <c r="CV1030" s="189"/>
      <c r="CW1030" s="189"/>
      <c r="CX1030" s="189"/>
      <c r="CY1030" s="189"/>
      <c r="CZ1030" s="189"/>
      <c r="DA1030" s="189"/>
      <c r="DB1030" s="189"/>
      <c r="DC1030" s="189"/>
      <c r="DD1030" s="189"/>
      <c r="DE1030" s="189"/>
      <c r="DF1030" s="189"/>
      <c r="DG1030" s="189"/>
      <c r="DH1030" s="189"/>
      <c r="DI1030" s="189"/>
      <c r="DJ1030" s="189"/>
      <c r="DK1030" s="189"/>
      <c r="DL1030" s="189"/>
    </row>
    <row r="1031" spans="1:116" ht="15.95" customHeight="1" x14ac:dyDescent="0.15">
      <c r="A1031" s="189"/>
      <c r="B1031" s="189"/>
      <c r="C1031" s="189"/>
      <c r="D1031" s="189"/>
      <c r="E1031" s="189"/>
      <c r="F1031" s="189"/>
      <c r="G1031" s="189"/>
      <c r="H1031" s="189"/>
      <c r="I1031" s="189"/>
      <c r="J1031" s="189"/>
      <c r="K1031" s="189"/>
      <c r="L1031" s="189"/>
      <c r="M1031" s="189"/>
      <c r="N1031" s="189"/>
      <c r="O1031" s="189"/>
      <c r="P1031" s="189"/>
      <c r="Q1031" s="189"/>
      <c r="R1031" s="189"/>
      <c r="S1031" s="189"/>
      <c r="T1031" s="189"/>
      <c r="U1031" s="189"/>
      <c r="V1031" s="189"/>
      <c r="W1031" s="189"/>
      <c r="X1031" s="189"/>
      <c r="Y1031" s="189"/>
      <c r="Z1031" s="189"/>
      <c r="AA1031" s="189"/>
      <c r="AB1031" s="189"/>
      <c r="AC1031" s="189"/>
      <c r="AD1031" s="189"/>
      <c r="AE1031" s="189"/>
      <c r="AF1031" s="189"/>
      <c r="AG1031" s="189"/>
      <c r="AH1031" s="189"/>
      <c r="AI1031" s="189"/>
      <c r="AJ1031" s="189"/>
      <c r="AK1031" s="189"/>
      <c r="AL1031" s="189"/>
      <c r="AM1031" s="189"/>
      <c r="AN1031" s="189"/>
      <c r="AO1031" s="189"/>
      <c r="AP1031" s="189"/>
      <c r="AQ1031" s="189"/>
      <c r="AR1031" s="189"/>
      <c r="AS1031" s="189"/>
      <c r="AT1031" s="189"/>
      <c r="AU1031" s="189"/>
      <c r="AV1031" s="189"/>
      <c r="AW1031" s="189"/>
      <c r="AX1031" s="189"/>
      <c r="AY1031" s="189"/>
      <c r="AZ1031" s="189"/>
      <c r="BA1031" s="189"/>
      <c r="BB1031" s="189"/>
      <c r="BC1031" s="189"/>
      <c r="BD1031" s="189"/>
      <c r="BE1031" s="189"/>
      <c r="BF1031" s="189"/>
      <c r="BG1031" s="189"/>
      <c r="BH1031" s="189"/>
      <c r="BI1031" s="189"/>
      <c r="BJ1031" s="189"/>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c r="CN1031" s="189"/>
      <c r="CO1031" s="189"/>
      <c r="CP1031" s="189"/>
      <c r="CQ1031" s="189"/>
      <c r="CR1031" s="189"/>
      <c r="CS1031" s="189"/>
      <c r="CT1031" s="189"/>
      <c r="CU1031" s="189"/>
      <c r="CV1031" s="189"/>
      <c r="CW1031" s="189"/>
      <c r="CX1031" s="189"/>
      <c r="CY1031" s="189"/>
      <c r="CZ1031" s="189"/>
      <c r="DA1031" s="189"/>
      <c r="DB1031" s="189"/>
      <c r="DC1031" s="189"/>
      <c r="DD1031" s="189"/>
      <c r="DE1031" s="189"/>
      <c r="DF1031" s="189"/>
      <c r="DG1031" s="189"/>
      <c r="DH1031" s="189"/>
      <c r="DI1031" s="189"/>
      <c r="DJ1031" s="189"/>
      <c r="DK1031" s="189"/>
      <c r="DL1031" s="189"/>
    </row>
    <row r="1032" spans="1:116" ht="15.95" customHeight="1" x14ac:dyDescent="0.15">
      <c r="A1032" s="189"/>
      <c r="B1032" s="189"/>
      <c r="C1032" s="189"/>
      <c r="D1032" s="189"/>
      <c r="E1032" s="189"/>
      <c r="F1032" s="189"/>
      <c r="G1032" s="189"/>
      <c r="H1032" s="189"/>
      <c r="I1032" s="189"/>
      <c r="J1032" s="189"/>
      <c r="K1032" s="189"/>
      <c r="L1032" s="189"/>
      <c r="M1032" s="189"/>
      <c r="N1032" s="189"/>
      <c r="O1032" s="189"/>
      <c r="P1032" s="189"/>
      <c r="Q1032" s="189"/>
      <c r="R1032" s="189"/>
      <c r="S1032" s="189"/>
      <c r="T1032" s="189"/>
      <c r="U1032" s="189"/>
      <c r="V1032" s="189"/>
      <c r="W1032" s="189"/>
      <c r="X1032" s="189"/>
      <c r="Y1032" s="189"/>
      <c r="Z1032" s="189"/>
      <c r="AA1032" s="189"/>
      <c r="AB1032" s="189"/>
      <c r="AC1032" s="189"/>
      <c r="AD1032" s="189"/>
      <c r="AE1032" s="189"/>
      <c r="AF1032" s="189"/>
      <c r="AG1032" s="189"/>
      <c r="AH1032" s="189"/>
      <c r="AI1032" s="189"/>
      <c r="AJ1032" s="189"/>
      <c r="AK1032" s="189"/>
      <c r="AL1032" s="189"/>
      <c r="AM1032" s="189"/>
      <c r="AN1032" s="189"/>
      <c r="AO1032" s="189"/>
      <c r="AP1032" s="189"/>
      <c r="AQ1032" s="189"/>
      <c r="AR1032" s="189"/>
      <c r="AS1032" s="189"/>
      <c r="AT1032" s="189"/>
      <c r="AU1032" s="189"/>
      <c r="AV1032" s="189"/>
      <c r="AW1032" s="189"/>
      <c r="AX1032" s="189"/>
      <c r="AY1032" s="189"/>
      <c r="AZ1032" s="189"/>
      <c r="BA1032" s="189"/>
      <c r="BB1032" s="189"/>
      <c r="BC1032" s="189"/>
      <c r="BD1032" s="189"/>
      <c r="BE1032" s="189"/>
      <c r="BF1032" s="189"/>
      <c r="BG1032" s="189"/>
      <c r="BH1032" s="189"/>
      <c r="BI1032" s="189"/>
      <c r="BJ1032" s="189"/>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c r="CN1032" s="189"/>
      <c r="CO1032" s="189"/>
      <c r="CP1032" s="189"/>
      <c r="CQ1032" s="189"/>
      <c r="CR1032" s="189"/>
      <c r="CS1032" s="189"/>
      <c r="CT1032" s="189"/>
      <c r="CU1032" s="189"/>
      <c r="CV1032" s="189"/>
      <c r="CW1032" s="189"/>
      <c r="CX1032" s="189"/>
      <c r="CY1032" s="189"/>
      <c r="CZ1032" s="189"/>
      <c r="DA1032" s="189"/>
      <c r="DB1032" s="189"/>
      <c r="DC1032" s="189"/>
      <c r="DD1032" s="189"/>
      <c r="DE1032" s="189"/>
      <c r="DF1032" s="189"/>
      <c r="DG1032" s="189"/>
      <c r="DH1032" s="189"/>
      <c r="DI1032" s="189"/>
      <c r="DJ1032" s="189"/>
      <c r="DK1032" s="189"/>
      <c r="DL1032" s="189"/>
    </row>
    <row r="1033" spans="1:116" ht="15.95" customHeight="1" x14ac:dyDescent="0.15">
      <c r="A1033" s="189"/>
      <c r="B1033" s="189"/>
      <c r="C1033" s="189"/>
      <c r="D1033" s="189"/>
      <c r="E1033" s="189"/>
      <c r="F1033" s="189"/>
      <c r="G1033" s="189"/>
      <c r="H1033" s="189"/>
      <c r="I1033" s="189"/>
      <c r="J1033" s="189"/>
      <c r="K1033" s="189"/>
      <c r="L1033" s="189"/>
      <c r="M1033" s="189"/>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c r="CN1033" s="189"/>
      <c r="CO1033" s="189"/>
      <c r="CP1033" s="189"/>
      <c r="CQ1033" s="189"/>
      <c r="CR1033" s="189"/>
      <c r="CS1033" s="189"/>
      <c r="CT1033" s="189"/>
      <c r="CU1033" s="189"/>
      <c r="CV1033" s="189"/>
      <c r="CW1033" s="189"/>
      <c r="CX1033" s="189"/>
      <c r="CY1033" s="189"/>
      <c r="CZ1033" s="189"/>
      <c r="DA1033" s="189"/>
      <c r="DB1033" s="189"/>
      <c r="DC1033" s="189"/>
      <c r="DD1033" s="189"/>
      <c r="DE1033" s="189"/>
      <c r="DF1033" s="189"/>
      <c r="DG1033" s="189"/>
      <c r="DH1033" s="189"/>
      <c r="DI1033" s="189"/>
      <c r="DJ1033" s="189"/>
      <c r="DK1033" s="189"/>
      <c r="DL1033" s="189"/>
    </row>
    <row r="1034" spans="1:116" ht="15.95" customHeight="1" x14ac:dyDescent="0.15">
      <c r="A1034" s="189"/>
      <c r="B1034" s="189"/>
      <c r="C1034" s="189"/>
      <c r="D1034" s="189"/>
      <c r="E1034" s="189"/>
      <c r="F1034" s="189"/>
      <c r="G1034" s="189"/>
      <c r="H1034" s="189"/>
      <c r="I1034" s="189"/>
      <c r="J1034" s="189"/>
      <c r="K1034" s="189"/>
      <c r="L1034" s="189"/>
      <c r="M1034" s="189"/>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c r="CN1034" s="189"/>
      <c r="CO1034" s="189"/>
      <c r="CP1034" s="189"/>
      <c r="CQ1034" s="189"/>
      <c r="CR1034" s="189"/>
      <c r="CS1034" s="189"/>
      <c r="CT1034" s="189"/>
      <c r="CU1034" s="189"/>
      <c r="CV1034" s="189"/>
      <c r="CW1034" s="189"/>
      <c r="CX1034" s="189"/>
      <c r="CY1034" s="189"/>
      <c r="CZ1034" s="189"/>
      <c r="DA1034" s="189"/>
      <c r="DB1034" s="189"/>
      <c r="DC1034" s="189"/>
      <c r="DD1034" s="189"/>
      <c r="DE1034" s="189"/>
      <c r="DF1034" s="189"/>
      <c r="DG1034" s="189"/>
      <c r="DH1034" s="189"/>
      <c r="DI1034" s="189"/>
      <c r="DJ1034" s="189"/>
      <c r="DK1034" s="189"/>
      <c r="DL1034" s="189"/>
    </row>
    <row r="1035" spans="1:116" ht="15.95" customHeight="1" x14ac:dyDescent="0.15">
      <c r="A1035" s="189"/>
      <c r="B1035" s="189"/>
      <c r="C1035" s="189"/>
      <c r="D1035" s="189"/>
      <c r="E1035" s="189"/>
      <c r="F1035" s="189"/>
      <c r="G1035" s="189"/>
      <c r="H1035" s="189"/>
      <c r="I1035" s="189"/>
      <c r="J1035" s="189"/>
      <c r="K1035" s="189"/>
      <c r="L1035" s="189"/>
      <c r="M1035" s="189"/>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c r="CN1035" s="189"/>
      <c r="CO1035" s="189"/>
      <c r="CP1035" s="189"/>
      <c r="CQ1035" s="189"/>
      <c r="CR1035" s="189"/>
      <c r="CS1035" s="189"/>
      <c r="CT1035" s="189"/>
      <c r="CU1035" s="189"/>
      <c r="CV1035" s="189"/>
      <c r="CW1035" s="189"/>
      <c r="CX1035" s="189"/>
      <c r="CY1035" s="189"/>
      <c r="CZ1035" s="189"/>
      <c r="DA1035" s="189"/>
      <c r="DB1035" s="189"/>
      <c r="DC1035" s="189"/>
      <c r="DD1035" s="189"/>
      <c r="DE1035" s="189"/>
      <c r="DF1035" s="189"/>
      <c r="DG1035" s="189"/>
      <c r="DH1035" s="189"/>
      <c r="DI1035" s="189"/>
      <c r="DJ1035" s="189"/>
      <c r="DK1035" s="189"/>
      <c r="DL1035" s="189"/>
    </row>
    <row r="1036" spans="1:116" ht="15.95" customHeight="1" x14ac:dyDescent="0.15">
      <c r="A1036" s="189"/>
      <c r="B1036" s="189"/>
      <c r="C1036" s="189"/>
      <c r="D1036" s="189"/>
      <c r="E1036" s="189"/>
      <c r="F1036" s="189"/>
      <c r="G1036" s="189"/>
      <c r="H1036" s="189"/>
      <c r="I1036" s="189"/>
      <c r="J1036" s="189"/>
      <c r="K1036" s="189"/>
      <c r="L1036" s="189"/>
      <c r="M1036" s="189"/>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c r="CN1036" s="189"/>
      <c r="CO1036" s="189"/>
      <c r="CP1036" s="189"/>
      <c r="CQ1036" s="189"/>
      <c r="CR1036" s="189"/>
      <c r="CS1036" s="189"/>
      <c r="CT1036" s="189"/>
      <c r="CU1036" s="189"/>
      <c r="CV1036" s="189"/>
      <c r="CW1036" s="189"/>
      <c r="CX1036" s="189"/>
      <c r="CY1036" s="189"/>
      <c r="CZ1036" s="189"/>
      <c r="DA1036" s="189"/>
      <c r="DB1036" s="189"/>
      <c r="DC1036" s="189"/>
      <c r="DD1036" s="189"/>
      <c r="DE1036" s="189"/>
      <c r="DF1036" s="189"/>
      <c r="DG1036" s="189"/>
      <c r="DH1036" s="189"/>
      <c r="DI1036" s="189"/>
      <c r="DJ1036" s="189"/>
      <c r="DK1036" s="189"/>
      <c r="DL1036" s="189"/>
    </row>
    <row r="1037" spans="1:116" ht="15.95" customHeight="1" x14ac:dyDescent="0.15">
      <c r="A1037" s="189"/>
      <c r="B1037" s="189"/>
      <c r="C1037" s="189"/>
      <c r="D1037" s="189"/>
      <c r="E1037" s="189"/>
      <c r="F1037" s="189"/>
      <c r="G1037" s="189"/>
      <c r="H1037" s="189"/>
      <c r="I1037" s="189"/>
      <c r="J1037" s="189"/>
      <c r="K1037" s="189"/>
      <c r="L1037" s="189"/>
      <c r="M1037" s="189"/>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c r="CN1037" s="189"/>
      <c r="CO1037" s="189"/>
      <c r="CP1037" s="189"/>
      <c r="CQ1037" s="189"/>
      <c r="CR1037" s="189"/>
      <c r="CS1037" s="189"/>
      <c r="CT1037" s="189"/>
      <c r="CU1037" s="189"/>
      <c r="CV1037" s="189"/>
      <c r="CW1037" s="189"/>
      <c r="CX1037" s="189"/>
      <c r="CY1037" s="189"/>
      <c r="CZ1037" s="189"/>
      <c r="DA1037" s="189"/>
      <c r="DB1037" s="189"/>
      <c r="DC1037" s="189"/>
      <c r="DD1037" s="189"/>
      <c r="DE1037" s="189"/>
      <c r="DF1037" s="189"/>
      <c r="DG1037" s="189"/>
      <c r="DH1037" s="189"/>
      <c r="DI1037" s="189"/>
      <c r="DJ1037" s="189"/>
      <c r="DK1037" s="189"/>
      <c r="DL1037" s="189"/>
    </row>
    <row r="1038" spans="1:116" ht="15.95" customHeight="1" x14ac:dyDescent="0.15">
      <c r="A1038" s="189"/>
      <c r="B1038" s="189"/>
      <c r="C1038" s="189"/>
      <c r="D1038" s="189"/>
      <c r="E1038" s="189"/>
      <c r="F1038" s="189"/>
      <c r="G1038" s="189"/>
      <c r="H1038" s="189"/>
      <c r="I1038" s="189"/>
      <c r="J1038" s="189"/>
      <c r="K1038" s="189"/>
      <c r="L1038" s="189"/>
      <c r="M1038" s="189"/>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c r="CN1038" s="189"/>
      <c r="CO1038" s="189"/>
      <c r="CP1038" s="189"/>
      <c r="CQ1038" s="189"/>
      <c r="CR1038" s="189"/>
      <c r="CS1038" s="189"/>
      <c r="CT1038" s="189"/>
      <c r="CU1038" s="189"/>
      <c r="CV1038" s="189"/>
      <c r="CW1038" s="189"/>
      <c r="CX1038" s="189"/>
      <c r="CY1038" s="189"/>
      <c r="CZ1038" s="189"/>
      <c r="DA1038" s="189"/>
      <c r="DB1038" s="189"/>
      <c r="DC1038" s="189"/>
      <c r="DD1038" s="189"/>
      <c r="DE1038" s="189"/>
      <c r="DF1038" s="189"/>
      <c r="DG1038" s="189"/>
      <c r="DH1038" s="189"/>
      <c r="DI1038" s="189"/>
      <c r="DJ1038" s="189"/>
      <c r="DK1038" s="189"/>
      <c r="DL1038" s="189"/>
    </row>
    <row r="1039" spans="1:116" ht="15.95" customHeight="1" x14ac:dyDescent="0.15">
      <c r="A1039" s="189"/>
      <c r="B1039" s="189"/>
      <c r="C1039" s="189"/>
      <c r="D1039" s="189"/>
      <c r="E1039" s="189"/>
      <c r="F1039" s="189"/>
      <c r="G1039" s="189"/>
      <c r="H1039" s="189"/>
      <c r="I1039" s="189"/>
      <c r="J1039" s="189"/>
      <c r="K1039" s="189"/>
      <c r="L1039" s="189"/>
      <c r="M1039" s="189"/>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c r="CN1039" s="189"/>
      <c r="CO1039" s="189"/>
      <c r="CP1039" s="189"/>
      <c r="CQ1039" s="189"/>
      <c r="CR1039" s="189"/>
      <c r="CS1039" s="189"/>
      <c r="CT1039" s="189"/>
      <c r="CU1039" s="189"/>
      <c r="CV1039" s="189"/>
      <c r="CW1039" s="189"/>
      <c r="CX1039" s="189"/>
      <c r="CY1039" s="189"/>
      <c r="CZ1039" s="189"/>
      <c r="DA1039" s="189"/>
      <c r="DB1039" s="189"/>
      <c r="DC1039" s="189"/>
      <c r="DD1039" s="189"/>
      <c r="DE1039" s="189"/>
      <c r="DF1039" s="189"/>
      <c r="DG1039" s="189"/>
      <c r="DH1039" s="189"/>
      <c r="DI1039" s="189"/>
      <c r="DJ1039" s="189"/>
      <c r="DK1039" s="189"/>
      <c r="DL1039" s="189"/>
    </row>
    <row r="1040" spans="1:116" ht="15.95" customHeight="1" x14ac:dyDescent="0.15">
      <c r="A1040" s="189"/>
      <c r="B1040" s="189"/>
      <c r="C1040" s="189"/>
      <c r="D1040" s="189"/>
      <c r="E1040" s="189"/>
      <c r="F1040" s="189"/>
      <c r="G1040" s="189"/>
      <c r="H1040" s="189"/>
      <c r="I1040" s="189"/>
      <c r="J1040" s="189"/>
      <c r="K1040" s="189"/>
      <c r="L1040" s="189"/>
      <c r="M1040" s="189"/>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c r="CN1040" s="189"/>
      <c r="CO1040" s="189"/>
      <c r="CP1040" s="189"/>
      <c r="CQ1040" s="189"/>
      <c r="CR1040" s="189"/>
      <c r="CS1040" s="189"/>
      <c r="CT1040" s="189"/>
      <c r="CU1040" s="189"/>
      <c r="CV1040" s="189"/>
      <c r="CW1040" s="189"/>
      <c r="CX1040" s="189"/>
      <c r="CY1040" s="189"/>
      <c r="CZ1040" s="189"/>
      <c r="DA1040" s="189"/>
      <c r="DB1040" s="189"/>
      <c r="DC1040" s="189"/>
      <c r="DD1040" s="189"/>
      <c r="DE1040" s="189"/>
      <c r="DF1040" s="189"/>
      <c r="DG1040" s="189"/>
      <c r="DH1040" s="189"/>
      <c r="DI1040" s="189"/>
      <c r="DJ1040" s="189"/>
      <c r="DK1040" s="189"/>
      <c r="DL1040" s="189"/>
    </row>
    <row r="1041" spans="1:116" ht="15.95" customHeight="1" x14ac:dyDescent="0.15">
      <c r="A1041" s="189"/>
      <c r="B1041" s="189"/>
      <c r="C1041" s="189"/>
      <c r="D1041" s="189"/>
      <c r="E1041" s="189"/>
      <c r="F1041" s="189"/>
      <c r="G1041" s="189"/>
      <c r="H1041" s="189"/>
      <c r="I1041" s="189"/>
      <c r="J1041" s="189"/>
      <c r="K1041" s="189"/>
      <c r="L1041" s="189"/>
      <c r="M1041" s="189"/>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c r="CN1041" s="189"/>
      <c r="CO1041" s="189"/>
      <c r="CP1041" s="189"/>
      <c r="CQ1041" s="189"/>
      <c r="CR1041" s="189"/>
      <c r="CS1041" s="189"/>
      <c r="CT1041" s="189"/>
      <c r="CU1041" s="189"/>
      <c r="CV1041" s="189"/>
      <c r="CW1041" s="189"/>
      <c r="CX1041" s="189"/>
      <c r="CY1041" s="189"/>
      <c r="CZ1041" s="189"/>
      <c r="DA1041" s="189"/>
      <c r="DB1041" s="189"/>
      <c r="DC1041" s="189"/>
      <c r="DD1041" s="189"/>
      <c r="DE1041" s="189"/>
      <c r="DF1041" s="189"/>
      <c r="DG1041" s="189"/>
      <c r="DH1041" s="189"/>
      <c r="DI1041" s="189"/>
      <c r="DJ1041" s="189"/>
      <c r="DK1041" s="189"/>
      <c r="DL1041" s="189"/>
    </row>
    <row r="1042" spans="1:116" ht="15.95" customHeight="1" x14ac:dyDescent="0.15">
      <c r="A1042" s="189"/>
      <c r="B1042" s="189"/>
      <c r="C1042" s="189"/>
      <c r="D1042" s="189"/>
      <c r="E1042" s="189"/>
      <c r="F1042" s="189"/>
      <c r="G1042" s="189"/>
      <c r="H1042" s="189"/>
      <c r="I1042" s="189"/>
      <c r="J1042" s="189"/>
      <c r="K1042" s="189"/>
      <c r="L1042" s="189"/>
      <c r="M1042" s="189"/>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c r="CN1042" s="189"/>
      <c r="CO1042" s="189"/>
      <c r="CP1042" s="189"/>
      <c r="CQ1042" s="189"/>
      <c r="CR1042" s="189"/>
      <c r="CS1042" s="189"/>
      <c r="CT1042" s="189"/>
      <c r="CU1042" s="189"/>
      <c r="CV1042" s="189"/>
      <c r="CW1042" s="189"/>
      <c r="CX1042" s="189"/>
      <c r="CY1042" s="189"/>
      <c r="CZ1042" s="189"/>
      <c r="DA1042" s="189"/>
      <c r="DB1042" s="189"/>
      <c r="DC1042" s="189"/>
      <c r="DD1042" s="189"/>
      <c r="DE1042" s="189"/>
      <c r="DF1042" s="189"/>
      <c r="DG1042" s="189"/>
      <c r="DH1042" s="189"/>
      <c r="DI1042" s="189"/>
      <c r="DJ1042" s="189"/>
      <c r="DK1042" s="189"/>
      <c r="DL1042" s="189"/>
    </row>
    <row r="1043" spans="1:116" ht="15.95" customHeight="1" x14ac:dyDescent="0.15">
      <c r="A1043" s="189"/>
      <c r="B1043" s="189"/>
      <c r="C1043" s="189"/>
      <c r="D1043" s="189"/>
      <c r="E1043" s="189"/>
      <c r="F1043" s="189"/>
      <c r="G1043" s="189"/>
      <c r="H1043" s="189"/>
      <c r="I1043" s="189"/>
      <c r="J1043" s="189"/>
      <c r="K1043" s="189"/>
      <c r="L1043" s="189"/>
      <c r="M1043" s="189"/>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c r="CN1043" s="189"/>
      <c r="CO1043" s="189"/>
      <c r="CP1043" s="189"/>
      <c r="CQ1043" s="189"/>
      <c r="CR1043" s="189"/>
      <c r="CS1043" s="189"/>
      <c r="CT1043" s="189"/>
      <c r="CU1043" s="189"/>
      <c r="CV1043" s="189"/>
      <c r="CW1043" s="189"/>
      <c r="CX1043" s="189"/>
      <c r="CY1043" s="189"/>
      <c r="CZ1043" s="189"/>
      <c r="DA1043" s="189"/>
      <c r="DB1043" s="189"/>
      <c r="DC1043" s="189"/>
      <c r="DD1043" s="189"/>
      <c r="DE1043" s="189"/>
      <c r="DF1043" s="189"/>
      <c r="DG1043" s="189"/>
      <c r="DH1043" s="189"/>
      <c r="DI1043" s="189"/>
      <c r="DJ1043" s="189"/>
      <c r="DK1043" s="189"/>
      <c r="DL1043" s="189"/>
    </row>
    <row r="1044" spans="1:116" ht="15.95" customHeight="1" x14ac:dyDescent="0.15">
      <c r="A1044" s="189"/>
      <c r="B1044" s="189"/>
      <c r="C1044" s="189"/>
      <c r="D1044" s="189"/>
      <c r="E1044" s="189"/>
      <c r="F1044" s="189"/>
      <c r="G1044" s="189"/>
      <c r="H1044" s="189"/>
      <c r="I1044" s="189"/>
      <c r="J1044" s="189"/>
      <c r="K1044" s="189"/>
      <c r="L1044" s="189"/>
      <c r="M1044" s="189"/>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c r="CN1044" s="189"/>
      <c r="CO1044" s="189"/>
      <c r="CP1044" s="189"/>
      <c r="CQ1044" s="189"/>
      <c r="CR1044" s="189"/>
      <c r="CS1044" s="189"/>
      <c r="CT1044" s="189"/>
      <c r="CU1044" s="189"/>
      <c r="CV1044" s="189"/>
      <c r="CW1044" s="189"/>
      <c r="CX1044" s="189"/>
      <c r="CY1044" s="189"/>
      <c r="CZ1044" s="189"/>
      <c r="DA1044" s="189"/>
      <c r="DB1044" s="189"/>
      <c r="DC1044" s="189"/>
      <c r="DD1044" s="189"/>
      <c r="DE1044" s="189"/>
      <c r="DF1044" s="189"/>
      <c r="DG1044" s="189"/>
      <c r="DH1044" s="189"/>
      <c r="DI1044" s="189"/>
      <c r="DJ1044" s="189"/>
      <c r="DK1044" s="189"/>
      <c r="DL1044" s="189"/>
    </row>
    <row r="1045" spans="1:116" ht="15.95" customHeight="1" x14ac:dyDescent="0.15">
      <c r="A1045" s="189"/>
      <c r="B1045" s="189"/>
      <c r="C1045" s="189"/>
      <c r="D1045" s="189"/>
      <c r="E1045" s="189"/>
      <c r="F1045" s="189"/>
      <c r="G1045" s="189"/>
      <c r="H1045" s="189"/>
      <c r="I1045" s="189"/>
      <c r="J1045" s="189"/>
      <c r="K1045" s="189"/>
      <c r="L1045" s="189"/>
      <c r="M1045" s="189"/>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c r="CN1045" s="189"/>
      <c r="CO1045" s="189"/>
      <c r="CP1045" s="189"/>
      <c r="CQ1045" s="189"/>
      <c r="CR1045" s="189"/>
      <c r="CS1045" s="189"/>
      <c r="CT1045" s="189"/>
      <c r="CU1045" s="189"/>
      <c r="CV1045" s="189"/>
      <c r="CW1045" s="189"/>
      <c r="CX1045" s="189"/>
      <c r="CY1045" s="189"/>
      <c r="CZ1045" s="189"/>
      <c r="DA1045" s="189"/>
      <c r="DB1045" s="189"/>
      <c r="DC1045" s="189"/>
      <c r="DD1045" s="189"/>
      <c r="DE1045" s="189"/>
      <c r="DF1045" s="189"/>
      <c r="DG1045" s="189"/>
      <c r="DH1045" s="189"/>
      <c r="DI1045" s="189"/>
      <c r="DJ1045" s="189"/>
      <c r="DK1045" s="189"/>
      <c r="DL1045" s="189"/>
    </row>
    <row r="1046" spans="1:116" ht="15.95" customHeight="1" x14ac:dyDescent="0.15">
      <c r="A1046" s="189"/>
      <c r="B1046" s="189"/>
      <c r="C1046" s="189"/>
      <c r="D1046" s="189"/>
      <c r="E1046" s="189"/>
      <c r="F1046" s="189"/>
      <c r="G1046" s="189"/>
      <c r="H1046" s="189"/>
      <c r="I1046" s="189"/>
      <c r="J1046" s="189"/>
      <c r="K1046" s="189"/>
      <c r="L1046" s="189"/>
      <c r="M1046" s="189"/>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c r="CN1046" s="189"/>
      <c r="CO1046" s="189"/>
      <c r="CP1046" s="189"/>
      <c r="CQ1046" s="189"/>
      <c r="CR1046" s="189"/>
      <c r="CS1046" s="189"/>
      <c r="CT1046" s="189"/>
      <c r="CU1046" s="189"/>
      <c r="CV1046" s="189"/>
      <c r="CW1046" s="189"/>
      <c r="CX1046" s="189"/>
      <c r="CY1046" s="189"/>
      <c r="CZ1046" s="189"/>
      <c r="DA1046" s="189"/>
      <c r="DB1046" s="189"/>
      <c r="DC1046" s="189"/>
      <c r="DD1046" s="189"/>
      <c r="DE1046" s="189"/>
      <c r="DF1046" s="189"/>
      <c r="DG1046" s="189"/>
      <c r="DH1046" s="189"/>
      <c r="DI1046" s="189"/>
      <c r="DJ1046" s="189"/>
      <c r="DK1046" s="189"/>
      <c r="DL1046" s="189"/>
    </row>
    <row r="1047" spans="1:116" ht="15.95" customHeight="1" x14ac:dyDescent="0.15">
      <c r="A1047" s="189"/>
      <c r="B1047" s="189"/>
      <c r="C1047" s="189"/>
      <c r="D1047" s="189"/>
      <c r="E1047" s="189"/>
      <c r="F1047" s="189"/>
      <c r="G1047" s="189"/>
      <c r="H1047" s="189"/>
      <c r="I1047" s="189"/>
      <c r="J1047" s="189"/>
      <c r="K1047" s="189"/>
      <c r="L1047" s="189"/>
      <c r="M1047" s="189"/>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c r="CN1047" s="189"/>
      <c r="CO1047" s="189"/>
      <c r="CP1047" s="189"/>
      <c r="CQ1047" s="189"/>
      <c r="CR1047" s="189"/>
      <c r="CS1047" s="189"/>
      <c r="CT1047" s="189"/>
      <c r="CU1047" s="189"/>
      <c r="CV1047" s="189"/>
      <c r="CW1047" s="189"/>
      <c r="CX1047" s="189"/>
      <c r="CY1047" s="189"/>
      <c r="CZ1047" s="189"/>
      <c r="DA1047" s="189"/>
      <c r="DB1047" s="189"/>
      <c r="DC1047" s="189"/>
      <c r="DD1047" s="189"/>
      <c r="DE1047" s="189"/>
      <c r="DF1047" s="189"/>
      <c r="DG1047" s="189"/>
      <c r="DH1047" s="189"/>
      <c r="DI1047" s="189"/>
      <c r="DJ1047" s="189"/>
      <c r="DK1047" s="189"/>
      <c r="DL1047" s="189"/>
    </row>
    <row r="1048" spans="1:116" ht="15.95" customHeight="1" x14ac:dyDescent="0.15">
      <c r="A1048" s="189"/>
      <c r="B1048" s="189"/>
      <c r="C1048" s="189"/>
      <c r="D1048" s="189"/>
      <c r="E1048" s="189"/>
      <c r="F1048" s="189"/>
      <c r="G1048" s="189"/>
      <c r="H1048" s="189"/>
      <c r="I1048" s="189"/>
      <c r="J1048" s="189"/>
      <c r="K1048" s="189"/>
      <c r="L1048" s="189"/>
      <c r="M1048" s="189"/>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c r="CN1048" s="189"/>
      <c r="CO1048" s="189"/>
      <c r="CP1048" s="189"/>
      <c r="CQ1048" s="189"/>
      <c r="CR1048" s="189"/>
      <c r="CS1048" s="189"/>
      <c r="CT1048" s="189"/>
      <c r="CU1048" s="189"/>
      <c r="CV1048" s="189"/>
      <c r="CW1048" s="189"/>
      <c r="CX1048" s="189"/>
      <c r="CY1048" s="189"/>
      <c r="CZ1048" s="189"/>
      <c r="DA1048" s="189"/>
      <c r="DB1048" s="189"/>
      <c r="DC1048" s="189"/>
      <c r="DD1048" s="189"/>
      <c r="DE1048" s="189"/>
      <c r="DF1048" s="189"/>
      <c r="DG1048" s="189"/>
      <c r="DH1048" s="189"/>
      <c r="DI1048" s="189"/>
      <c r="DJ1048" s="189"/>
      <c r="DK1048" s="189"/>
      <c r="DL1048" s="189"/>
    </row>
    <row r="1049" spans="1:116" ht="15.95" customHeight="1" x14ac:dyDescent="0.15">
      <c r="A1049" s="189"/>
      <c r="B1049" s="189"/>
      <c r="C1049" s="189"/>
      <c r="D1049" s="189"/>
      <c r="E1049" s="189"/>
      <c r="F1049" s="189"/>
      <c r="G1049" s="189"/>
      <c r="H1049" s="189"/>
      <c r="I1049" s="189"/>
      <c r="J1049" s="189"/>
      <c r="K1049" s="189"/>
      <c r="L1049" s="189"/>
      <c r="M1049" s="189"/>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c r="CN1049" s="189"/>
      <c r="CO1049" s="189"/>
      <c r="CP1049" s="189"/>
      <c r="CQ1049" s="189"/>
      <c r="CR1049" s="189"/>
      <c r="CS1049" s="189"/>
      <c r="CT1049" s="189"/>
      <c r="CU1049" s="189"/>
      <c r="CV1049" s="189"/>
      <c r="CW1049" s="189"/>
      <c r="CX1049" s="189"/>
      <c r="CY1049" s="189"/>
      <c r="CZ1049" s="189"/>
      <c r="DA1049" s="189"/>
      <c r="DB1049" s="189"/>
      <c r="DC1049" s="189"/>
      <c r="DD1049" s="189"/>
      <c r="DE1049" s="189"/>
      <c r="DF1049" s="189"/>
      <c r="DG1049" s="189"/>
      <c r="DH1049" s="189"/>
      <c r="DI1049" s="189"/>
      <c r="DJ1049" s="189"/>
      <c r="DK1049" s="189"/>
      <c r="DL1049" s="189"/>
    </row>
    <row r="1050" spans="1:116" ht="15.95" customHeight="1" x14ac:dyDescent="0.15">
      <c r="A1050" s="189"/>
      <c r="B1050" s="189"/>
      <c r="C1050" s="189"/>
      <c r="D1050" s="189"/>
      <c r="E1050" s="189"/>
      <c r="F1050" s="189"/>
      <c r="G1050" s="189"/>
      <c r="H1050" s="189"/>
      <c r="I1050" s="189"/>
      <c r="J1050" s="189"/>
      <c r="K1050" s="189"/>
      <c r="L1050" s="189"/>
      <c r="M1050" s="189"/>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c r="CN1050" s="189"/>
      <c r="CO1050" s="189"/>
      <c r="CP1050" s="189"/>
      <c r="CQ1050" s="189"/>
      <c r="CR1050" s="189"/>
      <c r="CS1050" s="189"/>
      <c r="CT1050" s="189"/>
      <c r="CU1050" s="189"/>
      <c r="CV1050" s="189"/>
      <c r="CW1050" s="189"/>
      <c r="CX1050" s="189"/>
      <c r="CY1050" s="189"/>
      <c r="CZ1050" s="189"/>
      <c r="DA1050" s="189"/>
      <c r="DB1050" s="189"/>
      <c r="DC1050" s="189"/>
      <c r="DD1050" s="189"/>
      <c r="DE1050" s="189"/>
      <c r="DF1050" s="189"/>
      <c r="DG1050" s="189"/>
      <c r="DH1050" s="189"/>
      <c r="DI1050" s="189"/>
      <c r="DJ1050" s="189"/>
      <c r="DK1050" s="189"/>
      <c r="DL1050" s="189"/>
    </row>
    <row r="1051" spans="1:116" ht="15.95" customHeight="1" x14ac:dyDescent="0.15">
      <c r="A1051" s="189"/>
      <c r="B1051" s="189"/>
      <c r="C1051" s="189"/>
      <c r="D1051" s="189"/>
      <c r="E1051" s="189"/>
      <c r="F1051" s="189"/>
      <c r="G1051" s="189"/>
      <c r="H1051" s="189"/>
      <c r="I1051" s="189"/>
      <c r="J1051" s="189"/>
      <c r="K1051" s="189"/>
      <c r="L1051" s="189"/>
      <c r="M1051" s="189"/>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c r="CN1051" s="189"/>
      <c r="CO1051" s="189"/>
      <c r="CP1051" s="189"/>
      <c r="CQ1051" s="189"/>
      <c r="CR1051" s="189"/>
      <c r="CS1051" s="189"/>
      <c r="CT1051" s="189"/>
      <c r="CU1051" s="189"/>
      <c r="CV1051" s="189"/>
      <c r="CW1051" s="189"/>
      <c r="CX1051" s="189"/>
      <c r="CY1051" s="189"/>
      <c r="CZ1051" s="189"/>
      <c r="DA1051" s="189"/>
      <c r="DB1051" s="189"/>
      <c r="DC1051" s="189"/>
      <c r="DD1051" s="189"/>
      <c r="DE1051" s="189"/>
      <c r="DF1051" s="189"/>
      <c r="DG1051" s="189"/>
      <c r="DH1051" s="189"/>
      <c r="DI1051" s="189"/>
      <c r="DJ1051" s="189"/>
      <c r="DK1051" s="189"/>
      <c r="DL1051" s="189"/>
    </row>
    <row r="1052" spans="1:116" ht="15.95" customHeight="1" x14ac:dyDescent="0.15">
      <c r="A1052" s="189"/>
      <c r="B1052" s="189"/>
      <c r="C1052" s="189"/>
      <c r="D1052" s="189"/>
      <c r="E1052" s="189"/>
      <c r="F1052" s="189"/>
      <c r="G1052" s="189"/>
      <c r="H1052" s="189"/>
      <c r="I1052" s="189"/>
      <c r="J1052" s="189"/>
      <c r="K1052" s="189"/>
      <c r="L1052" s="189"/>
      <c r="M1052" s="189"/>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c r="CN1052" s="189"/>
      <c r="CO1052" s="189"/>
      <c r="CP1052" s="189"/>
      <c r="CQ1052" s="189"/>
      <c r="CR1052" s="189"/>
      <c r="CS1052" s="189"/>
      <c r="CT1052" s="189"/>
      <c r="CU1052" s="189"/>
      <c r="CV1052" s="189"/>
      <c r="CW1052" s="189"/>
      <c r="CX1052" s="189"/>
      <c r="CY1052" s="189"/>
      <c r="CZ1052" s="189"/>
      <c r="DA1052" s="189"/>
      <c r="DB1052" s="189"/>
      <c r="DC1052" s="189"/>
      <c r="DD1052" s="189"/>
      <c r="DE1052" s="189"/>
      <c r="DF1052" s="189"/>
      <c r="DG1052" s="189"/>
      <c r="DH1052" s="189"/>
      <c r="DI1052" s="189"/>
      <c r="DJ1052" s="189"/>
      <c r="DK1052" s="189"/>
      <c r="DL1052" s="189"/>
    </row>
    <row r="1053" spans="1:116" ht="15.95" customHeight="1" x14ac:dyDescent="0.15">
      <c r="A1053" s="189"/>
      <c r="B1053" s="189"/>
      <c r="C1053" s="189"/>
      <c r="D1053" s="189"/>
      <c r="E1053" s="189"/>
      <c r="F1053" s="189"/>
      <c r="G1053" s="189"/>
      <c r="H1053" s="189"/>
      <c r="I1053" s="189"/>
      <c r="J1053" s="189"/>
      <c r="K1053" s="189"/>
      <c r="L1053" s="189"/>
      <c r="M1053" s="189"/>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c r="CN1053" s="189"/>
      <c r="CO1053" s="189"/>
      <c r="CP1053" s="189"/>
      <c r="CQ1053" s="189"/>
      <c r="CR1053" s="189"/>
      <c r="CS1053" s="189"/>
      <c r="CT1053" s="189"/>
      <c r="CU1053" s="189"/>
      <c r="CV1053" s="189"/>
      <c r="CW1053" s="189"/>
      <c r="CX1053" s="189"/>
      <c r="CY1053" s="189"/>
      <c r="CZ1053" s="189"/>
      <c r="DA1053" s="189"/>
      <c r="DB1053" s="189"/>
      <c r="DC1053" s="189"/>
      <c r="DD1053" s="189"/>
      <c r="DE1053" s="189"/>
      <c r="DF1053" s="189"/>
      <c r="DG1053" s="189"/>
      <c r="DH1053" s="189"/>
      <c r="DI1053" s="189"/>
      <c r="DJ1053" s="189"/>
      <c r="DK1053" s="189"/>
      <c r="DL1053" s="189"/>
    </row>
    <row r="1054" spans="1:116" ht="15.95" customHeight="1" x14ac:dyDescent="0.15">
      <c r="A1054" s="189"/>
      <c r="B1054" s="189"/>
      <c r="C1054" s="189"/>
      <c r="D1054" s="189"/>
      <c r="E1054" s="189"/>
      <c r="F1054" s="189"/>
      <c r="G1054" s="189"/>
      <c r="H1054" s="189"/>
      <c r="I1054" s="189"/>
      <c r="J1054" s="189"/>
      <c r="K1054" s="189"/>
      <c r="L1054" s="189"/>
      <c r="M1054" s="189"/>
      <c r="N1054" s="189"/>
      <c r="O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c r="CN1054" s="189"/>
      <c r="CO1054" s="189"/>
      <c r="CP1054" s="189"/>
      <c r="CQ1054" s="189"/>
      <c r="CR1054" s="189"/>
      <c r="CS1054" s="189"/>
      <c r="CT1054" s="189"/>
      <c r="CU1054" s="189"/>
      <c r="CV1054" s="189"/>
      <c r="CW1054" s="189"/>
      <c r="CX1054" s="189"/>
      <c r="CY1054" s="189"/>
      <c r="CZ1054" s="189"/>
      <c r="DA1054" s="189"/>
      <c r="DB1054" s="189"/>
      <c r="DC1054" s="189"/>
      <c r="DD1054" s="189"/>
      <c r="DE1054" s="189"/>
      <c r="DF1054" s="189"/>
      <c r="DG1054" s="189"/>
      <c r="DH1054" s="189"/>
      <c r="DI1054" s="189"/>
      <c r="DJ1054" s="189"/>
      <c r="DK1054" s="189"/>
      <c r="DL1054" s="189"/>
    </row>
    <row r="1055" spans="1:116" ht="15.95" customHeight="1" x14ac:dyDescent="0.15">
      <c r="A1055" s="189"/>
      <c r="B1055" s="189"/>
      <c r="C1055" s="189"/>
      <c r="D1055" s="189"/>
      <c r="E1055" s="189"/>
      <c r="F1055" s="189"/>
      <c r="G1055" s="189"/>
      <c r="H1055" s="189"/>
      <c r="I1055" s="189"/>
      <c r="J1055" s="189"/>
      <c r="K1055" s="189"/>
      <c r="L1055" s="189"/>
      <c r="M1055" s="189"/>
      <c r="N1055" s="189"/>
      <c r="O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c r="CN1055" s="189"/>
      <c r="CO1055" s="189"/>
      <c r="CP1055" s="189"/>
      <c r="CQ1055" s="189"/>
      <c r="CR1055" s="189"/>
      <c r="CS1055" s="189"/>
      <c r="CT1055" s="189"/>
      <c r="CU1055" s="189"/>
      <c r="CV1055" s="189"/>
      <c r="CW1055" s="189"/>
      <c r="CX1055" s="189"/>
      <c r="CY1055" s="189"/>
      <c r="CZ1055" s="189"/>
      <c r="DA1055" s="189"/>
      <c r="DB1055" s="189"/>
      <c r="DC1055" s="189"/>
      <c r="DD1055" s="189"/>
      <c r="DE1055" s="189"/>
      <c r="DF1055" s="189"/>
      <c r="DG1055" s="189"/>
      <c r="DH1055" s="189"/>
      <c r="DI1055" s="189"/>
      <c r="DJ1055" s="189"/>
      <c r="DK1055" s="189"/>
      <c r="DL1055" s="189"/>
    </row>
    <row r="1056" spans="1:116" ht="15.95" customHeight="1" x14ac:dyDescent="0.15">
      <c r="A1056" s="189"/>
      <c r="B1056" s="189"/>
      <c r="C1056" s="189"/>
      <c r="D1056" s="189"/>
      <c r="E1056" s="189"/>
      <c r="F1056" s="189"/>
      <c r="G1056" s="189"/>
      <c r="H1056" s="189"/>
      <c r="I1056" s="189"/>
      <c r="J1056" s="189"/>
      <c r="K1056" s="189"/>
      <c r="L1056" s="189"/>
      <c r="M1056" s="189"/>
      <c r="N1056" s="189"/>
      <c r="O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c r="CN1056" s="189"/>
      <c r="CO1056" s="189"/>
      <c r="CP1056" s="189"/>
      <c r="CQ1056" s="189"/>
      <c r="CR1056" s="189"/>
      <c r="CS1056" s="189"/>
      <c r="CT1056" s="189"/>
      <c r="CU1056" s="189"/>
      <c r="CV1056" s="189"/>
      <c r="CW1056" s="189"/>
      <c r="CX1056" s="189"/>
      <c r="CY1056" s="189"/>
      <c r="CZ1056" s="189"/>
      <c r="DA1056" s="189"/>
      <c r="DB1056" s="189"/>
      <c r="DC1056" s="189"/>
      <c r="DD1056" s="189"/>
      <c r="DE1056" s="189"/>
      <c r="DF1056" s="189"/>
      <c r="DG1056" s="189"/>
      <c r="DH1056" s="189"/>
      <c r="DI1056" s="189"/>
      <c r="DJ1056" s="189"/>
      <c r="DK1056" s="189"/>
      <c r="DL1056" s="189"/>
    </row>
    <row r="1057" spans="1:116" ht="15.95" customHeight="1" x14ac:dyDescent="0.15">
      <c r="A1057" s="189"/>
      <c r="B1057" s="189"/>
      <c r="C1057" s="189"/>
      <c r="D1057" s="189"/>
      <c r="E1057" s="189"/>
      <c r="F1057" s="189"/>
      <c r="G1057" s="189"/>
      <c r="H1057" s="189"/>
      <c r="I1057" s="189"/>
      <c r="J1057" s="189"/>
      <c r="K1057" s="189"/>
      <c r="L1057" s="189"/>
      <c r="M1057" s="189"/>
      <c r="N1057" s="189"/>
      <c r="O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c r="CN1057" s="189"/>
      <c r="CO1057" s="189"/>
      <c r="CP1057" s="189"/>
      <c r="CQ1057" s="189"/>
      <c r="CR1057" s="189"/>
      <c r="CS1057" s="189"/>
      <c r="CT1057" s="189"/>
      <c r="CU1057" s="189"/>
      <c r="CV1057" s="189"/>
      <c r="CW1057" s="189"/>
      <c r="CX1057" s="189"/>
      <c r="CY1057" s="189"/>
      <c r="CZ1057" s="189"/>
      <c r="DA1057" s="189"/>
      <c r="DB1057" s="189"/>
      <c r="DC1057" s="189"/>
      <c r="DD1057" s="189"/>
      <c r="DE1057" s="189"/>
      <c r="DF1057" s="189"/>
      <c r="DG1057" s="189"/>
      <c r="DH1057" s="189"/>
      <c r="DI1057" s="189"/>
      <c r="DJ1057" s="189"/>
      <c r="DK1057" s="189"/>
      <c r="DL1057" s="189"/>
    </row>
    <row r="1058" spans="1:116" ht="15.95" customHeight="1" x14ac:dyDescent="0.15">
      <c r="A1058" s="189"/>
      <c r="B1058" s="189"/>
      <c r="C1058" s="189"/>
      <c r="D1058" s="189"/>
      <c r="E1058" s="189"/>
      <c r="F1058" s="189"/>
      <c r="G1058" s="189"/>
      <c r="H1058" s="189"/>
      <c r="I1058" s="189"/>
      <c r="J1058" s="189"/>
      <c r="K1058" s="189"/>
      <c r="L1058" s="189"/>
      <c r="M1058" s="189"/>
      <c r="N1058" s="189"/>
      <c r="O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c r="CN1058" s="189"/>
      <c r="CO1058" s="189"/>
      <c r="CP1058" s="189"/>
      <c r="CQ1058" s="189"/>
      <c r="CR1058" s="189"/>
      <c r="CS1058" s="189"/>
      <c r="CT1058" s="189"/>
      <c r="CU1058" s="189"/>
      <c r="CV1058" s="189"/>
      <c r="CW1058" s="189"/>
      <c r="CX1058" s="189"/>
      <c r="CY1058" s="189"/>
      <c r="CZ1058" s="189"/>
      <c r="DA1058" s="189"/>
      <c r="DB1058" s="189"/>
      <c r="DC1058" s="189"/>
      <c r="DD1058" s="189"/>
      <c r="DE1058" s="189"/>
      <c r="DF1058" s="189"/>
      <c r="DG1058" s="189"/>
      <c r="DH1058" s="189"/>
      <c r="DI1058" s="189"/>
      <c r="DJ1058" s="189"/>
      <c r="DK1058" s="189"/>
      <c r="DL1058" s="189"/>
    </row>
    <row r="1059" spans="1:116" ht="15.95" customHeight="1" x14ac:dyDescent="0.15">
      <c r="A1059" s="189"/>
      <c r="B1059" s="189"/>
      <c r="C1059" s="189"/>
      <c r="D1059" s="189"/>
      <c r="E1059" s="189"/>
      <c r="F1059" s="189"/>
      <c r="G1059" s="189"/>
      <c r="H1059" s="189"/>
      <c r="I1059" s="189"/>
      <c r="J1059" s="189"/>
      <c r="K1059" s="189"/>
      <c r="L1059" s="189"/>
      <c r="M1059" s="189"/>
      <c r="N1059" s="189"/>
      <c r="O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c r="CN1059" s="189"/>
      <c r="CO1059" s="189"/>
      <c r="CP1059" s="189"/>
      <c r="CQ1059" s="189"/>
      <c r="CR1059" s="189"/>
      <c r="CS1059" s="189"/>
      <c r="CT1059" s="189"/>
      <c r="CU1059" s="189"/>
      <c r="CV1059" s="189"/>
      <c r="CW1059" s="189"/>
      <c r="CX1059" s="189"/>
      <c r="CY1059" s="189"/>
      <c r="CZ1059" s="189"/>
      <c r="DA1059" s="189"/>
      <c r="DB1059" s="189"/>
      <c r="DC1059" s="189"/>
      <c r="DD1059" s="189"/>
      <c r="DE1059" s="189"/>
      <c r="DF1059" s="189"/>
      <c r="DG1059" s="189"/>
      <c r="DH1059" s="189"/>
      <c r="DI1059" s="189"/>
      <c r="DJ1059" s="189"/>
      <c r="DK1059" s="189"/>
      <c r="DL1059" s="189"/>
    </row>
    <row r="1060" spans="1:116" ht="15.95" customHeight="1" x14ac:dyDescent="0.15">
      <c r="A1060" s="189"/>
      <c r="B1060" s="189"/>
      <c r="C1060" s="189"/>
      <c r="D1060" s="189"/>
      <c r="E1060" s="189"/>
      <c r="F1060" s="189"/>
      <c r="G1060" s="189"/>
      <c r="H1060" s="189"/>
      <c r="I1060" s="189"/>
      <c r="J1060" s="189"/>
      <c r="K1060" s="189"/>
      <c r="L1060" s="189"/>
      <c r="M1060" s="189"/>
      <c r="N1060" s="189"/>
      <c r="O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c r="CN1060" s="189"/>
      <c r="CO1060" s="189"/>
      <c r="CP1060" s="189"/>
      <c r="CQ1060" s="189"/>
      <c r="CR1060" s="189"/>
      <c r="CS1060" s="189"/>
      <c r="CT1060" s="189"/>
      <c r="CU1060" s="189"/>
      <c r="CV1060" s="189"/>
      <c r="CW1060" s="189"/>
      <c r="CX1060" s="189"/>
      <c r="CY1060" s="189"/>
      <c r="CZ1060" s="189"/>
      <c r="DA1060" s="189"/>
      <c r="DB1060" s="189"/>
      <c r="DC1060" s="189"/>
      <c r="DD1060" s="189"/>
      <c r="DE1060" s="189"/>
      <c r="DF1060" s="189"/>
      <c r="DG1060" s="189"/>
      <c r="DH1060" s="189"/>
      <c r="DI1060" s="189"/>
      <c r="DJ1060" s="189"/>
      <c r="DK1060" s="189"/>
      <c r="DL1060" s="189"/>
    </row>
    <row r="1061" spans="1:116" ht="15.95" customHeight="1" x14ac:dyDescent="0.15">
      <c r="A1061" s="189"/>
      <c r="B1061" s="189"/>
      <c r="C1061" s="189"/>
      <c r="D1061" s="189"/>
      <c r="E1061" s="189"/>
      <c r="F1061" s="189"/>
      <c r="G1061" s="189"/>
      <c r="H1061" s="189"/>
      <c r="I1061" s="189"/>
      <c r="J1061" s="189"/>
      <c r="K1061" s="189"/>
      <c r="L1061" s="189"/>
      <c r="M1061" s="189"/>
      <c r="N1061" s="189"/>
      <c r="O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c r="CN1061" s="189"/>
      <c r="CO1061" s="189"/>
      <c r="CP1061" s="189"/>
      <c r="CQ1061" s="189"/>
      <c r="CR1061" s="189"/>
      <c r="CS1061" s="189"/>
      <c r="CT1061" s="189"/>
      <c r="CU1061" s="189"/>
      <c r="CV1061" s="189"/>
      <c r="CW1061" s="189"/>
      <c r="CX1061" s="189"/>
      <c r="CY1061" s="189"/>
      <c r="CZ1061" s="189"/>
      <c r="DA1061" s="189"/>
      <c r="DB1061" s="189"/>
      <c r="DC1061" s="189"/>
      <c r="DD1061" s="189"/>
      <c r="DE1061" s="189"/>
      <c r="DF1061" s="189"/>
      <c r="DG1061" s="189"/>
      <c r="DH1061" s="189"/>
      <c r="DI1061" s="189"/>
      <c r="DJ1061" s="189"/>
      <c r="DK1061" s="189"/>
      <c r="DL1061" s="189"/>
    </row>
    <row r="1062" spans="1:116" ht="15.95" customHeight="1" x14ac:dyDescent="0.15">
      <c r="A1062" s="189"/>
      <c r="B1062" s="189"/>
      <c r="C1062" s="189"/>
      <c r="D1062" s="189"/>
      <c r="E1062" s="189"/>
      <c r="F1062" s="189"/>
      <c r="G1062" s="189"/>
      <c r="H1062" s="189"/>
      <c r="I1062" s="189"/>
      <c r="J1062" s="189"/>
      <c r="K1062" s="189"/>
      <c r="L1062" s="189"/>
      <c r="M1062" s="189"/>
      <c r="N1062" s="189"/>
      <c r="O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c r="CN1062" s="189"/>
      <c r="CO1062" s="189"/>
      <c r="CP1062" s="189"/>
      <c r="CQ1062" s="189"/>
      <c r="CR1062" s="189"/>
      <c r="CS1062" s="189"/>
      <c r="CT1062" s="189"/>
      <c r="CU1062" s="189"/>
      <c r="CV1062" s="189"/>
      <c r="CW1062" s="189"/>
      <c r="CX1062" s="189"/>
      <c r="CY1062" s="189"/>
      <c r="CZ1062" s="189"/>
      <c r="DA1062" s="189"/>
      <c r="DB1062" s="189"/>
      <c r="DC1062" s="189"/>
      <c r="DD1062" s="189"/>
      <c r="DE1062" s="189"/>
      <c r="DF1062" s="189"/>
      <c r="DG1062" s="189"/>
      <c r="DH1062" s="189"/>
      <c r="DI1062" s="189"/>
      <c r="DJ1062" s="189"/>
      <c r="DK1062" s="189"/>
      <c r="DL1062" s="189"/>
    </row>
    <row r="1063" spans="1:116" ht="15.95" customHeight="1" x14ac:dyDescent="0.15">
      <c r="A1063" s="189"/>
      <c r="B1063" s="189"/>
      <c r="C1063" s="189"/>
      <c r="D1063" s="189"/>
      <c r="E1063" s="189"/>
      <c r="F1063" s="189"/>
      <c r="G1063" s="189"/>
      <c r="H1063" s="189"/>
      <c r="I1063" s="189"/>
      <c r="J1063" s="189"/>
      <c r="K1063" s="189"/>
      <c r="L1063" s="189"/>
      <c r="M1063" s="189"/>
      <c r="N1063" s="189"/>
      <c r="O1063" s="189"/>
      <c r="U1063" s="189"/>
      <c r="V1063" s="189"/>
      <c r="W1063" s="189"/>
      <c r="X1063" s="189"/>
      <c r="Y1063" s="189"/>
      <c r="Z1063" s="189"/>
      <c r="AA1063" s="189"/>
      <c r="AB1063" s="189"/>
      <c r="AC1063" s="189"/>
      <c r="AD1063" s="189"/>
      <c r="AE1063" s="189"/>
      <c r="AF1063" s="189"/>
      <c r="AG1063" s="189"/>
      <c r="AH1063" s="189"/>
      <c r="AI1063" s="189"/>
      <c r="AJ1063" s="189"/>
      <c r="AK1063" s="189"/>
      <c r="AL1063" s="189"/>
      <c r="AM1063" s="189"/>
      <c r="AN1063" s="189"/>
      <c r="AO1063" s="189"/>
      <c r="AP1063" s="189"/>
      <c r="AQ1063" s="189"/>
      <c r="AR1063" s="189"/>
      <c r="AS1063" s="189"/>
      <c r="AT1063" s="189"/>
      <c r="AU1063" s="189"/>
      <c r="AV1063" s="189"/>
      <c r="AW1063" s="189"/>
      <c r="AX1063" s="189"/>
      <c r="AY1063" s="189"/>
      <c r="AZ1063" s="189"/>
      <c r="BA1063" s="189"/>
      <c r="BB1063" s="189"/>
      <c r="BC1063" s="189"/>
      <c r="BD1063" s="189"/>
      <c r="BE1063" s="189"/>
      <c r="BF1063" s="189"/>
      <c r="BG1063" s="189"/>
      <c r="BH1063" s="189"/>
      <c r="BI1063" s="189"/>
      <c r="BJ1063" s="189"/>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c r="CN1063" s="189"/>
      <c r="CO1063" s="189"/>
      <c r="CP1063" s="189"/>
      <c r="CQ1063" s="189"/>
      <c r="CR1063" s="189"/>
      <c r="CS1063" s="189"/>
      <c r="CT1063" s="189"/>
      <c r="CU1063" s="189"/>
      <c r="CV1063" s="189"/>
      <c r="CW1063" s="189"/>
      <c r="CX1063" s="189"/>
      <c r="CY1063" s="189"/>
      <c r="CZ1063" s="189"/>
      <c r="DA1063" s="189"/>
      <c r="DB1063" s="189"/>
      <c r="DC1063" s="189"/>
      <c r="DD1063" s="189"/>
      <c r="DE1063" s="189"/>
      <c r="DF1063" s="189"/>
      <c r="DG1063" s="189"/>
      <c r="DH1063" s="189"/>
      <c r="DI1063" s="189"/>
      <c r="DJ1063" s="189"/>
      <c r="DK1063" s="189"/>
      <c r="DL1063" s="189"/>
    </row>
    <row r="1064" spans="1:116" ht="15.95" customHeight="1" x14ac:dyDescent="0.15">
      <c r="A1064" s="189"/>
      <c r="B1064" s="189"/>
      <c r="C1064" s="189"/>
      <c r="D1064" s="189"/>
      <c r="E1064" s="189"/>
      <c r="F1064" s="189"/>
      <c r="G1064" s="189"/>
      <c r="H1064" s="189"/>
      <c r="I1064" s="189"/>
      <c r="J1064" s="189"/>
      <c r="K1064" s="189"/>
      <c r="L1064" s="189"/>
      <c r="M1064" s="189"/>
      <c r="N1064" s="189"/>
      <c r="O1064" s="189"/>
      <c r="U1064" s="189"/>
      <c r="V1064" s="189"/>
      <c r="W1064" s="189"/>
      <c r="X1064" s="189"/>
      <c r="Y1064" s="189"/>
      <c r="Z1064" s="189"/>
      <c r="AA1064" s="189"/>
      <c r="AB1064" s="189"/>
      <c r="AC1064" s="189"/>
      <c r="AD1064" s="189"/>
      <c r="AE1064" s="189"/>
      <c r="AF1064" s="189"/>
      <c r="AG1064" s="189"/>
      <c r="AH1064" s="189"/>
      <c r="AI1064" s="189"/>
      <c r="AJ1064" s="189"/>
      <c r="AK1064" s="189"/>
      <c r="AL1064" s="189"/>
      <c r="AM1064" s="189"/>
      <c r="AN1064" s="189"/>
      <c r="AO1064" s="189"/>
      <c r="AP1064" s="189"/>
      <c r="AQ1064" s="189"/>
      <c r="AR1064" s="189"/>
      <c r="AS1064" s="189"/>
      <c r="AT1064" s="189"/>
      <c r="AU1064" s="189"/>
      <c r="AV1064" s="189"/>
      <c r="AW1064" s="189"/>
      <c r="AX1064" s="189"/>
      <c r="AY1064" s="189"/>
      <c r="AZ1064" s="189"/>
      <c r="BA1064" s="189"/>
      <c r="BB1064" s="189"/>
      <c r="BC1064" s="189"/>
      <c r="BD1064" s="189"/>
      <c r="BE1064" s="189"/>
      <c r="BF1064" s="189"/>
      <c r="BG1064" s="189"/>
      <c r="BH1064" s="189"/>
      <c r="BI1064" s="189"/>
      <c r="BJ1064" s="189"/>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c r="CN1064" s="189"/>
      <c r="CO1064" s="189"/>
      <c r="CP1064" s="189"/>
      <c r="CQ1064" s="189"/>
      <c r="CR1064" s="189"/>
      <c r="CS1064" s="189"/>
      <c r="CT1064" s="189"/>
      <c r="CU1064" s="189"/>
      <c r="CV1064" s="189"/>
      <c r="CW1064" s="189"/>
      <c r="CX1064" s="189"/>
      <c r="CY1064" s="189"/>
      <c r="CZ1064" s="189"/>
      <c r="DA1064" s="189"/>
      <c r="DB1064" s="189"/>
      <c r="DC1064" s="189"/>
      <c r="DD1064" s="189"/>
      <c r="DE1064" s="189"/>
      <c r="DF1064" s="189"/>
      <c r="DG1064" s="189"/>
      <c r="DH1064" s="189"/>
      <c r="DI1064" s="189"/>
      <c r="DJ1064" s="189"/>
      <c r="DK1064" s="189"/>
      <c r="DL1064" s="189"/>
    </row>
    <row r="1065" spans="1:116" ht="15.95" customHeight="1" x14ac:dyDescent="0.15">
      <c r="A1065" s="189"/>
      <c r="B1065" s="189"/>
      <c r="C1065" s="189"/>
      <c r="D1065" s="189"/>
      <c r="E1065" s="189"/>
      <c r="F1065" s="189"/>
      <c r="G1065" s="189"/>
      <c r="H1065" s="189"/>
      <c r="I1065" s="189"/>
      <c r="J1065" s="189"/>
      <c r="K1065" s="189"/>
      <c r="L1065" s="189"/>
      <c r="M1065" s="189"/>
      <c r="N1065" s="189"/>
      <c r="O1065" s="189"/>
      <c r="U1065" s="189"/>
      <c r="V1065" s="189"/>
      <c r="W1065" s="189"/>
      <c r="X1065" s="189"/>
      <c r="Y1065" s="189"/>
      <c r="Z1065" s="189"/>
      <c r="AA1065" s="189"/>
      <c r="AB1065" s="189"/>
      <c r="AC1065" s="189"/>
      <c r="AD1065" s="189"/>
      <c r="AE1065" s="189"/>
      <c r="AF1065" s="189"/>
      <c r="AG1065" s="189"/>
      <c r="AH1065" s="189"/>
      <c r="AI1065" s="189"/>
      <c r="AJ1065" s="189"/>
      <c r="AK1065" s="189"/>
      <c r="AL1065" s="189"/>
      <c r="AM1065" s="189"/>
      <c r="AN1065" s="189"/>
      <c r="AO1065" s="189"/>
      <c r="AP1065" s="189"/>
      <c r="AQ1065" s="189"/>
      <c r="AR1065" s="189"/>
      <c r="AS1065" s="189"/>
      <c r="AT1065" s="189"/>
      <c r="AU1065" s="189"/>
      <c r="AV1065" s="189"/>
      <c r="AW1065" s="189"/>
      <c r="AX1065" s="189"/>
      <c r="AY1065" s="189"/>
      <c r="AZ1065" s="189"/>
      <c r="BA1065" s="189"/>
      <c r="BB1065" s="189"/>
      <c r="BC1065" s="189"/>
      <c r="BD1065" s="189"/>
      <c r="BE1065" s="189"/>
      <c r="BF1065" s="189"/>
      <c r="BG1065" s="189"/>
      <c r="BH1065" s="189"/>
      <c r="BI1065" s="189"/>
      <c r="BJ1065" s="189"/>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c r="CN1065" s="189"/>
      <c r="CO1065" s="189"/>
      <c r="CP1065" s="189"/>
      <c r="CQ1065" s="189"/>
      <c r="CR1065" s="189"/>
      <c r="CS1065" s="189"/>
      <c r="CT1065" s="189"/>
      <c r="CU1065" s="189"/>
      <c r="CV1065" s="189"/>
      <c r="CW1065" s="189"/>
      <c r="CX1065" s="189"/>
      <c r="CY1065" s="189"/>
      <c r="CZ1065" s="189"/>
      <c r="DA1065" s="189"/>
      <c r="DB1065" s="189"/>
      <c r="DC1065" s="189"/>
      <c r="DD1065" s="189"/>
      <c r="DE1065" s="189"/>
      <c r="DF1065" s="189"/>
      <c r="DG1065" s="189"/>
      <c r="DH1065" s="189"/>
      <c r="DI1065" s="189"/>
      <c r="DJ1065" s="189"/>
      <c r="DK1065" s="189"/>
      <c r="DL1065" s="189"/>
    </row>
    <row r="1066" spans="1:116" ht="15.95" customHeight="1" x14ac:dyDescent="0.15">
      <c r="A1066" s="189"/>
      <c r="B1066" s="189"/>
      <c r="C1066" s="189"/>
      <c r="D1066" s="189"/>
      <c r="E1066" s="189"/>
      <c r="F1066" s="189"/>
      <c r="G1066" s="189"/>
      <c r="H1066" s="189"/>
      <c r="I1066" s="189"/>
      <c r="J1066" s="189"/>
      <c r="K1066" s="189"/>
      <c r="L1066" s="189"/>
      <c r="M1066" s="189"/>
      <c r="N1066" s="189"/>
      <c r="O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c r="CN1066" s="189"/>
      <c r="CO1066" s="189"/>
      <c r="CP1066" s="189"/>
      <c r="CQ1066" s="189"/>
      <c r="CR1066" s="189"/>
      <c r="CS1066" s="189"/>
      <c r="CT1066" s="189"/>
      <c r="CU1066" s="189"/>
      <c r="CV1066" s="189"/>
      <c r="CW1066" s="189"/>
      <c r="CX1066" s="189"/>
      <c r="CY1066" s="189"/>
      <c r="CZ1066" s="189"/>
      <c r="DA1066" s="189"/>
      <c r="DB1066" s="189"/>
      <c r="DC1066" s="189"/>
      <c r="DD1066" s="189"/>
      <c r="DE1066" s="189"/>
      <c r="DF1066" s="189"/>
      <c r="DG1066" s="189"/>
      <c r="DH1066" s="189"/>
      <c r="DI1066" s="189"/>
      <c r="DJ1066" s="189"/>
      <c r="DK1066" s="189"/>
      <c r="DL1066" s="189"/>
    </row>
    <row r="1067" spans="1:116" ht="15.95" customHeight="1" x14ac:dyDescent="0.15">
      <c r="A1067" s="189"/>
      <c r="B1067" s="189"/>
      <c r="C1067" s="189"/>
      <c r="D1067" s="189"/>
      <c r="E1067" s="189"/>
      <c r="F1067" s="189"/>
      <c r="G1067" s="189"/>
      <c r="H1067" s="189"/>
      <c r="I1067" s="189"/>
      <c r="J1067" s="189"/>
      <c r="K1067" s="189"/>
      <c r="L1067" s="189"/>
      <c r="M1067" s="189"/>
      <c r="N1067" s="189"/>
      <c r="O1067" s="189"/>
      <c r="U1067" s="189"/>
      <c r="Z1067" s="189"/>
      <c r="AA1067" s="189"/>
      <c r="AB1067" s="189"/>
      <c r="AC1067" s="189"/>
      <c r="AD1067" s="189"/>
      <c r="AE1067" s="189"/>
      <c r="AF1067" s="189"/>
      <c r="AG1067" s="189"/>
      <c r="AH1067" s="189"/>
      <c r="AI1067" s="189"/>
      <c r="AJ1067" s="189"/>
      <c r="AK1067" s="189"/>
      <c r="AL1067" s="189"/>
      <c r="AM1067" s="189"/>
      <c r="AN1067" s="189"/>
      <c r="AO1067" s="189"/>
      <c r="AP1067" s="189"/>
      <c r="AQ1067" s="189"/>
      <c r="AR1067" s="189"/>
      <c r="AS1067" s="189"/>
      <c r="AT1067" s="189"/>
      <c r="AU1067" s="189"/>
      <c r="AV1067" s="189"/>
      <c r="AW1067" s="189"/>
      <c r="AX1067" s="189"/>
      <c r="AY1067" s="189"/>
      <c r="AZ1067" s="189"/>
      <c r="BA1067" s="189"/>
      <c r="BB1067" s="189"/>
      <c r="BC1067" s="189"/>
      <c r="BD1067" s="189"/>
      <c r="BE1067" s="189"/>
      <c r="BF1067" s="189"/>
      <c r="BG1067" s="189"/>
      <c r="BH1067" s="189"/>
      <c r="BI1067" s="189"/>
      <c r="BJ1067" s="189"/>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c r="CN1067" s="189"/>
      <c r="CO1067" s="189"/>
      <c r="CP1067" s="189"/>
      <c r="CQ1067" s="189"/>
      <c r="CR1067" s="189"/>
      <c r="CS1067" s="189"/>
      <c r="CT1067" s="189"/>
      <c r="CU1067" s="189"/>
      <c r="CV1067" s="189"/>
      <c r="CW1067" s="189"/>
      <c r="CX1067" s="189"/>
      <c r="CY1067" s="189"/>
      <c r="CZ1067" s="189"/>
      <c r="DA1067" s="189"/>
      <c r="DB1067" s="189"/>
      <c r="DC1067" s="189"/>
      <c r="DD1067" s="189"/>
      <c r="DE1067" s="189"/>
      <c r="DF1067" s="189"/>
      <c r="DG1067" s="189"/>
      <c r="DH1067" s="189"/>
      <c r="DI1067" s="189"/>
      <c r="DJ1067" s="189"/>
      <c r="DK1067" s="189"/>
      <c r="DL1067" s="189"/>
    </row>
    <row r="1068" spans="1:116" ht="15.95" customHeight="1" x14ac:dyDescent="0.15">
      <c r="A1068" s="189"/>
      <c r="B1068" s="189"/>
      <c r="C1068" s="189"/>
      <c r="D1068" s="189"/>
      <c r="E1068" s="189"/>
      <c r="F1068" s="189"/>
      <c r="G1068" s="189"/>
      <c r="H1068" s="189"/>
      <c r="I1068" s="189"/>
      <c r="J1068" s="189"/>
      <c r="K1068" s="189"/>
      <c r="L1068" s="189"/>
      <c r="M1068" s="189"/>
      <c r="N1068" s="189"/>
      <c r="O1068" s="189"/>
      <c r="U1068" s="189"/>
      <c r="AA1068" s="189"/>
      <c r="AB1068" s="189"/>
      <c r="AC1068" s="189"/>
      <c r="AD1068" s="189"/>
      <c r="AE1068" s="189"/>
      <c r="AF1068" s="189"/>
      <c r="AG1068" s="189"/>
      <c r="AH1068" s="189"/>
      <c r="AI1068" s="189"/>
      <c r="AJ1068" s="189"/>
      <c r="AK1068" s="189"/>
      <c r="AL1068" s="189"/>
      <c r="AM1068" s="189"/>
      <c r="AN1068" s="189"/>
      <c r="AO1068" s="189"/>
      <c r="AP1068" s="189"/>
      <c r="AQ1068" s="189"/>
      <c r="AR1068" s="189"/>
      <c r="AS1068" s="189"/>
      <c r="AT1068" s="189"/>
      <c r="AU1068" s="189"/>
      <c r="AV1068" s="189"/>
      <c r="AW1068" s="189"/>
      <c r="AX1068" s="189"/>
      <c r="AY1068" s="189"/>
      <c r="AZ1068" s="189"/>
      <c r="BA1068" s="189"/>
      <c r="BB1068" s="189"/>
      <c r="BC1068" s="189"/>
      <c r="BD1068" s="189"/>
      <c r="BE1068" s="189"/>
      <c r="BF1068" s="189"/>
      <c r="BG1068" s="189"/>
      <c r="BH1068" s="189"/>
      <c r="BI1068" s="189"/>
      <c r="BJ1068" s="189"/>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c r="CN1068" s="189"/>
      <c r="CO1068" s="189"/>
      <c r="CP1068" s="189"/>
      <c r="CQ1068" s="189"/>
      <c r="CR1068" s="189"/>
      <c r="CS1068" s="189"/>
      <c r="CT1068" s="189"/>
      <c r="CU1068" s="189"/>
      <c r="CV1068" s="189"/>
      <c r="CW1068" s="189"/>
      <c r="CX1068" s="189"/>
      <c r="CY1068" s="189"/>
      <c r="CZ1068" s="189"/>
      <c r="DA1068" s="189"/>
      <c r="DB1068" s="189"/>
      <c r="DC1068" s="189"/>
      <c r="DD1068" s="189"/>
      <c r="DE1068" s="189"/>
      <c r="DF1068" s="189"/>
      <c r="DG1068" s="189"/>
      <c r="DH1068" s="189"/>
      <c r="DI1068" s="189"/>
      <c r="DJ1068" s="189"/>
      <c r="DK1068" s="189"/>
      <c r="DL1068" s="189"/>
    </row>
    <row r="1069" spans="1:116" ht="15.95" customHeight="1" x14ac:dyDescent="0.15">
      <c r="A1069" s="189"/>
      <c r="B1069" s="189"/>
      <c r="C1069" s="189"/>
      <c r="D1069" s="189"/>
      <c r="E1069" s="189"/>
      <c r="F1069" s="189"/>
      <c r="G1069" s="189"/>
      <c r="H1069" s="189"/>
      <c r="I1069" s="189"/>
      <c r="J1069" s="189"/>
      <c r="K1069" s="189"/>
      <c r="L1069" s="189"/>
      <c r="M1069" s="189"/>
      <c r="N1069" s="189"/>
      <c r="O1069" s="189"/>
      <c r="U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c r="CN1069" s="189"/>
      <c r="CO1069" s="189"/>
      <c r="CP1069" s="189"/>
      <c r="CQ1069" s="189"/>
      <c r="CR1069" s="189"/>
      <c r="CS1069" s="189"/>
      <c r="CT1069" s="189"/>
      <c r="CU1069" s="189"/>
      <c r="CV1069" s="189"/>
      <c r="CW1069" s="189"/>
      <c r="CX1069" s="189"/>
      <c r="CY1069" s="189"/>
      <c r="CZ1069" s="189"/>
      <c r="DA1069" s="189"/>
      <c r="DB1069" s="189"/>
      <c r="DC1069" s="189"/>
      <c r="DD1069" s="189"/>
      <c r="DE1069" s="189"/>
      <c r="DF1069" s="189"/>
      <c r="DG1069" s="189"/>
      <c r="DH1069" s="189"/>
      <c r="DI1069" s="189"/>
      <c r="DJ1069" s="189"/>
      <c r="DK1069" s="189"/>
      <c r="DL1069" s="189"/>
    </row>
    <row r="1070" spans="1:116" ht="15.95" customHeight="1" x14ac:dyDescent="0.15">
      <c r="A1070" s="189"/>
      <c r="B1070" s="189"/>
      <c r="C1070" s="189"/>
      <c r="D1070" s="189"/>
      <c r="E1070" s="189"/>
      <c r="F1070" s="189"/>
      <c r="G1070" s="189"/>
      <c r="H1070" s="189"/>
      <c r="I1070" s="189"/>
      <c r="J1070" s="189"/>
      <c r="K1070" s="189"/>
      <c r="L1070" s="189"/>
      <c r="M1070" s="189"/>
      <c r="N1070" s="189"/>
      <c r="O1070" s="189"/>
      <c r="U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c r="CN1070" s="189"/>
      <c r="CO1070" s="189"/>
      <c r="CP1070" s="189"/>
      <c r="CQ1070" s="189"/>
      <c r="CR1070" s="189"/>
      <c r="CS1070" s="189"/>
      <c r="CT1070" s="189"/>
      <c r="CU1070" s="189"/>
      <c r="CV1070" s="189"/>
      <c r="CW1070" s="189"/>
      <c r="CX1070" s="189"/>
      <c r="CY1070" s="189"/>
      <c r="CZ1070" s="189"/>
      <c r="DA1070" s="189"/>
      <c r="DB1070" s="189"/>
      <c r="DC1070" s="189"/>
      <c r="DD1070" s="189"/>
      <c r="DE1070" s="189"/>
      <c r="DF1070" s="189"/>
      <c r="DG1070" s="189"/>
      <c r="DH1070" s="189"/>
      <c r="DI1070" s="189"/>
      <c r="DJ1070" s="189"/>
      <c r="DK1070" s="189"/>
      <c r="DL1070" s="189"/>
    </row>
    <row r="1071" spans="1:116" ht="15.95" customHeight="1" x14ac:dyDescent="0.15">
      <c r="A1071" s="189"/>
      <c r="B1071" s="189"/>
      <c r="C1071" s="189"/>
      <c r="D1071" s="189"/>
      <c r="E1071" s="189"/>
      <c r="F1071" s="189"/>
      <c r="G1071" s="189"/>
      <c r="H1071" s="189"/>
      <c r="I1071" s="189"/>
      <c r="J1071" s="189"/>
      <c r="K1071" s="189"/>
      <c r="L1071" s="189"/>
      <c r="M1071" s="189"/>
      <c r="N1071" s="189"/>
      <c r="U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c r="CN1071" s="189"/>
      <c r="CO1071" s="189"/>
      <c r="CP1071" s="189"/>
      <c r="CQ1071" s="189"/>
      <c r="CR1071" s="189"/>
      <c r="CS1071" s="189"/>
      <c r="CT1071" s="189"/>
      <c r="CU1071" s="189"/>
      <c r="CV1071" s="189"/>
      <c r="CW1071" s="189"/>
      <c r="CX1071" s="189"/>
      <c r="CY1071" s="189"/>
      <c r="CZ1071" s="189"/>
      <c r="DA1071" s="189"/>
      <c r="DB1071" s="189"/>
      <c r="DC1071" s="189"/>
      <c r="DD1071" s="189"/>
      <c r="DE1071" s="189"/>
      <c r="DF1071" s="189"/>
      <c r="DG1071" s="189"/>
      <c r="DH1071" s="189"/>
      <c r="DI1071" s="189"/>
      <c r="DJ1071" s="189"/>
      <c r="DK1071" s="189"/>
      <c r="DL1071" s="189"/>
    </row>
    <row r="1072" spans="1:116" ht="15.95" customHeight="1" x14ac:dyDescent="0.15">
      <c r="A1072" s="189"/>
      <c r="B1072" s="189"/>
      <c r="C1072" s="189"/>
      <c r="D1072" s="189"/>
      <c r="E1072" s="189"/>
      <c r="F1072" s="189"/>
      <c r="G1072" s="189"/>
      <c r="H1072" s="189"/>
      <c r="I1072" s="189"/>
      <c r="J1072" s="189"/>
      <c r="K1072" s="189"/>
      <c r="L1072" s="189"/>
      <c r="M1072" s="189"/>
      <c r="N1072" s="189"/>
      <c r="U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c r="CN1072" s="189"/>
      <c r="CO1072" s="189"/>
      <c r="CP1072" s="189"/>
      <c r="CQ1072" s="189"/>
      <c r="CR1072" s="189"/>
      <c r="CS1072" s="189"/>
      <c r="CT1072" s="189"/>
      <c r="CU1072" s="189"/>
      <c r="CV1072" s="189"/>
      <c r="CW1072" s="189"/>
      <c r="CX1072" s="189"/>
      <c r="CY1072" s="189"/>
      <c r="CZ1072" s="189"/>
      <c r="DA1072" s="189"/>
      <c r="DB1072" s="189"/>
      <c r="DC1072" s="189"/>
      <c r="DD1072" s="189"/>
      <c r="DE1072" s="189"/>
      <c r="DF1072" s="189"/>
      <c r="DG1072" s="189"/>
      <c r="DH1072" s="189"/>
      <c r="DI1072" s="189"/>
      <c r="DJ1072" s="189"/>
      <c r="DK1072" s="189"/>
      <c r="DL1072" s="189"/>
    </row>
    <row r="1073" spans="1:116" ht="15.95" customHeight="1" x14ac:dyDescent="0.15">
      <c r="A1073" s="189"/>
      <c r="B1073" s="189"/>
      <c r="C1073" s="189"/>
      <c r="D1073" s="189"/>
      <c r="E1073" s="189"/>
      <c r="F1073" s="189"/>
      <c r="G1073" s="189"/>
      <c r="H1073" s="189"/>
      <c r="I1073" s="189"/>
      <c r="J1073" s="189"/>
      <c r="K1073" s="189"/>
      <c r="L1073" s="189"/>
      <c r="M1073" s="189"/>
      <c r="N1073" s="189"/>
      <c r="U1073" s="189"/>
      <c r="AA1073" s="189"/>
      <c r="AB1073" s="189"/>
      <c r="AC1073" s="189"/>
      <c r="AD1073" s="189"/>
      <c r="AE1073" s="189"/>
      <c r="AF1073" s="189"/>
      <c r="AG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c r="CN1073" s="189"/>
      <c r="CO1073" s="189"/>
      <c r="CP1073" s="189"/>
      <c r="CQ1073" s="189"/>
      <c r="CR1073" s="189"/>
      <c r="CS1073" s="189"/>
      <c r="CT1073" s="189"/>
      <c r="CU1073" s="189"/>
      <c r="CV1073" s="189"/>
      <c r="CW1073" s="189"/>
      <c r="CX1073" s="189"/>
      <c r="CY1073" s="189"/>
      <c r="CZ1073" s="189"/>
      <c r="DA1073" s="189"/>
      <c r="DB1073" s="189"/>
      <c r="DC1073" s="189"/>
      <c r="DD1073" s="189"/>
      <c r="DE1073" s="189"/>
      <c r="DF1073" s="189"/>
      <c r="DG1073" s="189"/>
      <c r="DH1073" s="189"/>
      <c r="DI1073" s="189"/>
      <c r="DJ1073" s="189"/>
      <c r="DK1073" s="189"/>
      <c r="DL1073" s="189"/>
    </row>
    <row r="1074" spans="1:116" ht="15.95" customHeight="1" x14ac:dyDescent="0.15">
      <c r="A1074" s="189"/>
      <c r="B1074" s="189"/>
      <c r="C1074" s="189"/>
      <c r="D1074" s="189"/>
      <c r="E1074" s="189"/>
      <c r="F1074" s="189"/>
      <c r="G1074" s="189"/>
      <c r="H1074" s="189"/>
      <c r="I1074" s="189"/>
      <c r="U1074" s="189"/>
      <c r="AA1074" s="189"/>
      <c r="AB1074" s="189"/>
      <c r="AC1074" s="189"/>
      <c r="AD1074" s="189"/>
      <c r="AE1074" s="189"/>
      <c r="AF1074" s="189"/>
      <c r="AG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c r="CN1074" s="189"/>
      <c r="CO1074" s="189"/>
      <c r="CP1074" s="189"/>
      <c r="CQ1074" s="189"/>
      <c r="CR1074" s="189"/>
      <c r="CS1074" s="189"/>
      <c r="CT1074" s="189"/>
      <c r="CU1074" s="189"/>
      <c r="CV1074" s="189"/>
      <c r="CW1074" s="189"/>
      <c r="CX1074" s="189"/>
      <c r="CY1074" s="189"/>
      <c r="CZ1074" s="189"/>
      <c r="DA1074" s="189"/>
      <c r="DB1074" s="189"/>
      <c r="DC1074" s="189"/>
      <c r="DD1074" s="189"/>
      <c r="DE1074" s="189"/>
      <c r="DF1074" s="189"/>
      <c r="DG1074" s="189"/>
      <c r="DH1074" s="189"/>
      <c r="DI1074" s="189"/>
      <c r="DJ1074" s="189"/>
      <c r="DK1074" s="189"/>
      <c r="DL1074" s="189"/>
    </row>
    <row r="1075" spans="1:116" ht="15.95" customHeight="1" x14ac:dyDescent="0.15">
      <c r="AA1075" s="189"/>
      <c r="AB1075" s="189"/>
      <c r="AC1075" s="189"/>
      <c r="AD1075" s="189"/>
    </row>
  </sheetData>
  <mergeCells count="593">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M68:O68"/>
    <mergeCell ref="P68:Q68"/>
    <mergeCell ref="R68:T68"/>
    <mergeCell ref="U68:V68"/>
    <mergeCell ref="W68:Y68"/>
    <mergeCell ref="K69:L69"/>
    <mergeCell ref="M69:O69"/>
    <mergeCell ref="P69:Q69"/>
    <mergeCell ref="R69:T69"/>
    <mergeCell ref="U69:V69"/>
    <mergeCell ref="W69:Y69"/>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57:E57"/>
    <mergeCell ref="K57:L57"/>
    <mergeCell ref="M57:O57"/>
    <mergeCell ref="P57:Q57"/>
    <mergeCell ref="R57:T57"/>
    <mergeCell ref="U57:V57"/>
    <mergeCell ref="W57:Y57"/>
    <mergeCell ref="Z57:AA57"/>
    <mergeCell ref="AB57:AD57"/>
    <mergeCell ref="D56:E56"/>
    <mergeCell ref="K56:L56"/>
    <mergeCell ref="M56:O56"/>
    <mergeCell ref="P56:Q56"/>
    <mergeCell ref="R56:T56"/>
    <mergeCell ref="U56:V56"/>
    <mergeCell ref="W56:Y56"/>
    <mergeCell ref="Z56:AA56"/>
    <mergeCell ref="AB56:AD56"/>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A33:B33"/>
    <mergeCell ref="K33:L33"/>
    <mergeCell ref="M33:O33"/>
    <mergeCell ref="P33:Q33"/>
    <mergeCell ref="R33:T33"/>
    <mergeCell ref="U33:V33"/>
    <mergeCell ref="W33:Y33"/>
    <mergeCell ref="Z33:AA33"/>
    <mergeCell ref="AB33:AD33"/>
    <mergeCell ref="A32:B32"/>
    <mergeCell ref="K32:L32"/>
    <mergeCell ref="M32:O32"/>
    <mergeCell ref="P32:Q32"/>
    <mergeCell ref="R32:T32"/>
    <mergeCell ref="U32:V32"/>
    <mergeCell ref="W32:Y32"/>
    <mergeCell ref="Z32:AA32"/>
    <mergeCell ref="AB32:AD32"/>
    <mergeCell ref="A31:B31"/>
    <mergeCell ref="K31:L31"/>
    <mergeCell ref="M31:O31"/>
    <mergeCell ref="P31:Q31"/>
    <mergeCell ref="R31:T31"/>
    <mergeCell ref="U31:V31"/>
    <mergeCell ref="W31:Y31"/>
    <mergeCell ref="Z31:AA31"/>
    <mergeCell ref="AB31:AD31"/>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H13:J13"/>
    <mergeCell ref="K13:L13"/>
    <mergeCell ref="M13:O13"/>
    <mergeCell ref="P13:Q13"/>
    <mergeCell ref="R13:T13"/>
    <mergeCell ref="U13:V13"/>
    <mergeCell ref="W11:Y11"/>
    <mergeCell ref="Z11:AA11"/>
    <mergeCell ref="AB11:AD11"/>
    <mergeCell ref="U11:V11"/>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opLeftCell="B1"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31</v>
      </c>
      <c r="D2" s="2" t="s">
        <v>290</v>
      </c>
      <c r="E2" s="11" t="str">
        <f>LOOKUP(C10,{0,201,401,601,901,1201,1501;"黑色","绿色","蓝色","紫色","红色","橙色","金色"})</f>
        <v>黑色</v>
      </c>
      <c r="G2" s="98" t="s">
        <v>289</v>
      </c>
      <c r="H2" s="99" t="s">
        <v>38</v>
      </c>
      <c r="I2" s="2" t="s">
        <v>290</v>
      </c>
      <c r="J2" s="11" t="str">
        <f>LOOKUP(H10,{0,201,401,601,901,1201,1501;"黑色","绿色","蓝色","紫色","红色","橙色","金色"})</f>
        <v>黑色</v>
      </c>
      <c r="L2" s="98" t="s">
        <v>289</v>
      </c>
      <c r="M2" s="99" t="s">
        <v>8</v>
      </c>
      <c r="N2" s="2" t="s">
        <v>290</v>
      </c>
      <c r="O2" s="11" t="str">
        <f>LOOKUP(M10,{0,201,401,601,901,1201,1501;"黑色","绿色","蓝色","紫色","红色","橙色","金色"})</f>
        <v>黑色</v>
      </c>
      <c r="Q2" s="98" t="s">
        <v>289</v>
      </c>
      <c r="R2" s="99" t="s">
        <v>44</v>
      </c>
      <c r="S2" s="2" t="s">
        <v>290</v>
      </c>
      <c r="T2" s="11" t="str">
        <f>LOOKUP(R10,{0,201,401,601,901,1201,1501;"黑色","绿色","蓝色","紫色","红色","橙色","金色"})</f>
        <v>黑色</v>
      </c>
    </row>
    <row r="3" spans="2:20" ht="12" customHeight="1" x14ac:dyDescent="0.15">
      <c r="B3" s="253" t="s">
        <v>291</v>
      </c>
      <c r="C3" s="254"/>
      <c r="D3" s="100" t="s">
        <v>292</v>
      </c>
      <c r="E3" s="25">
        <v>1</v>
      </c>
      <c r="G3" s="253" t="s">
        <v>293</v>
      </c>
      <c r="H3" s="254"/>
      <c r="I3" s="100" t="s">
        <v>292</v>
      </c>
      <c r="J3" s="25">
        <v>1</v>
      </c>
      <c r="L3" s="253" t="s">
        <v>294</v>
      </c>
      <c r="M3" s="254"/>
      <c r="N3" s="100" t="s">
        <v>292</v>
      </c>
      <c r="O3" s="25">
        <v>1</v>
      </c>
      <c r="Q3" s="253" t="s">
        <v>295</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297</v>
      </c>
      <c r="E5" s="260"/>
      <c r="G5" s="255"/>
      <c r="H5" s="256"/>
      <c r="I5" s="262" t="s">
        <v>298</v>
      </c>
      <c r="J5" s="260"/>
      <c r="L5" s="255"/>
      <c r="M5" s="256"/>
      <c r="N5" s="262" t="s">
        <v>299</v>
      </c>
      <c r="O5" s="260"/>
      <c r="Q5" s="255"/>
      <c r="R5" s="256"/>
      <c r="S5" s="262" t="s">
        <v>300</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100</v>
      </c>
      <c r="D10" s="261"/>
      <c r="E10" s="260"/>
      <c r="G10" s="98" t="s">
        <v>301</v>
      </c>
      <c r="H10" s="101">
        <v>200</v>
      </c>
      <c r="I10" s="261"/>
      <c r="J10" s="260"/>
      <c r="L10" s="98" t="s">
        <v>301</v>
      </c>
      <c r="M10" s="101">
        <v>100</v>
      </c>
      <c r="N10" s="261"/>
      <c r="O10" s="260"/>
      <c r="Q10" s="98" t="s">
        <v>301</v>
      </c>
      <c r="R10" s="101">
        <v>200</v>
      </c>
      <c r="S10" s="261"/>
      <c r="T10" s="260"/>
    </row>
    <row r="11" spans="2:20" ht="12" customHeight="1" x14ac:dyDescent="0.15">
      <c r="B11" s="12" t="s">
        <v>302</v>
      </c>
      <c r="C11" s="241">
        <f>C10*20</f>
        <v>2000</v>
      </c>
      <c r="D11" s="242"/>
      <c r="E11" s="243"/>
      <c r="G11" s="12" t="s">
        <v>302</v>
      </c>
      <c r="H11" s="241">
        <f>H10*20</f>
        <v>4000</v>
      </c>
      <c r="I11" s="242"/>
      <c r="J11" s="243"/>
      <c r="L11" s="12" t="s">
        <v>302</v>
      </c>
      <c r="M11" s="241">
        <f>M10*20</f>
        <v>2000</v>
      </c>
      <c r="N11" s="242"/>
      <c r="O11" s="243"/>
      <c r="Q11" s="12" t="s">
        <v>302</v>
      </c>
      <c r="R11" s="241">
        <f>R10*20</f>
        <v>4000</v>
      </c>
      <c r="S11" s="242"/>
      <c r="T11" s="243"/>
    </row>
    <row r="12" spans="2:20" ht="12" customHeight="1" x14ac:dyDescent="0.15">
      <c r="B12" s="247" t="s">
        <v>303</v>
      </c>
      <c r="C12" s="248"/>
      <c r="D12" s="248"/>
      <c r="E12" s="249"/>
      <c r="G12" s="247" t="s">
        <v>304</v>
      </c>
      <c r="H12" s="248"/>
      <c r="I12" s="248"/>
      <c r="J12" s="249"/>
      <c r="L12" s="247" t="s">
        <v>305</v>
      </c>
      <c r="M12" s="248"/>
      <c r="N12" s="248"/>
      <c r="O12" s="249"/>
      <c r="Q12" s="247" t="s">
        <v>306</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307</v>
      </c>
      <c r="C25" s="245"/>
      <c r="D25" s="245"/>
      <c r="E25" s="246"/>
      <c r="G25" s="244" t="s">
        <v>307</v>
      </c>
      <c r="H25" s="245"/>
      <c r="I25" s="245"/>
      <c r="J25" s="246"/>
      <c r="L25" s="244" t="s">
        <v>307</v>
      </c>
      <c r="M25" s="245"/>
      <c r="N25" s="245"/>
      <c r="O25" s="246"/>
      <c r="Q25" s="244" t="s">
        <v>307</v>
      </c>
      <c r="R25" s="245"/>
      <c r="S25" s="245"/>
      <c r="T25" s="246"/>
    </row>
    <row r="28" spans="2:20" ht="12" customHeight="1" x14ac:dyDescent="0.15">
      <c r="B28" s="98" t="s">
        <v>289</v>
      </c>
      <c r="C28" s="99" t="s">
        <v>62</v>
      </c>
      <c r="D28" s="2" t="s">
        <v>290</v>
      </c>
      <c r="E28" s="11" t="str">
        <f>LOOKUP(C36,{0,201,401,601,901,1201,1501;"黑色","绿色","蓝色","紫色","红色","橙色","金色"})</f>
        <v>绿色</v>
      </c>
      <c r="G28" s="98" t="s">
        <v>289</v>
      </c>
      <c r="H28" s="99" t="s">
        <v>68</v>
      </c>
      <c r="I28" s="2" t="s">
        <v>290</v>
      </c>
      <c r="J28" s="11" t="str">
        <f>LOOKUP(H36,{0,201,401,601,901,1201,1501;"黑色","绿色","蓝色","紫色","红色","橙色","金色"})</f>
        <v>绿色</v>
      </c>
      <c r="L28" s="98" t="s">
        <v>289</v>
      </c>
      <c r="M28" s="99" t="s">
        <v>16</v>
      </c>
      <c r="N28" s="2" t="s">
        <v>290</v>
      </c>
      <c r="O28" s="11" t="str">
        <f>LOOKUP(M36,{0,201,401,601,901,1201,1501;"黑色","绿色","蓝色","紫色","红色","橙色","金色"})</f>
        <v>黑色</v>
      </c>
      <c r="Q28" s="98" t="s">
        <v>289</v>
      </c>
      <c r="R28" s="99" t="s">
        <v>23</v>
      </c>
      <c r="S28" s="2" t="s">
        <v>290</v>
      </c>
      <c r="T28" s="11" t="str">
        <f>LOOKUP(R36,{0,201,401,601,901,1201,1501;"黑色","绿色","蓝色","紫色","红色","橙色","金色"})</f>
        <v>黑色</v>
      </c>
    </row>
    <row r="29" spans="2:20" ht="12" customHeight="1" x14ac:dyDescent="0.15">
      <c r="B29" s="253" t="s">
        <v>308</v>
      </c>
      <c r="C29" s="254"/>
      <c r="D29" s="100" t="s">
        <v>292</v>
      </c>
      <c r="E29" s="25">
        <v>1</v>
      </c>
      <c r="G29" s="253" t="s">
        <v>309</v>
      </c>
      <c r="H29" s="254"/>
      <c r="I29" s="100" t="s">
        <v>292</v>
      </c>
      <c r="J29" s="25">
        <v>1</v>
      </c>
      <c r="L29" s="253" t="s">
        <v>310</v>
      </c>
      <c r="M29" s="254"/>
      <c r="N29" s="100" t="s">
        <v>292</v>
      </c>
      <c r="O29" s="25">
        <v>1</v>
      </c>
      <c r="Q29" s="253" t="s">
        <v>311</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1</v>
      </c>
    </row>
    <row r="31" spans="2:20" ht="12" customHeight="1" x14ac:dyDescent="0.15">
      <c r="B31" s="255"/>
      <c r="C31" s="256"/>
      <c r="D31" s="262" t="s">
        <v>312</v>
      </c>
      <c r="E31" s="260"/>
      <c r="G31" s="255"/>
      <c r="H31" s="256"/>
      <c r="I31" s="262" t="s">
        <v>313</v>
      </c>
      <c r="J31" s="260"/>
      <c r="L31" s="255"/>
      <c r="M31" s="256"/>
      <c r="N31" s="262" t="s">
        <v>314</v>
      </c>
      <c r="O31" s="260"/>
      <c r="Q31" s="255"/>
      <c r="R31" s="256"/>
      <c r="S31" s="262" t="s">
        <v>315</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300</v>
      </c>
      <c r="D36" s="261"/>
      <c r="E36" s="260"/>
      <c r="G36" s="98" t="s">
        <v>301</v>
      </c>
      <c r="H36" s="101">
        <v>300</v>
      </c>
      <c r="I36" s="261"/>
      <c r="J36" s="260"/>
      <c r="L36" s="98" t="s">
        <v>301</v>
      </c>
      <c r="M36" s="101">
        <v>100</v>
      </c>
      <c r="N36" s="261"/>
      <c r="O36" s="260"/>
      <c r="Q36" s="98" t="s">
        <v>301</v>
      </c>
      <c r="R36" s="101">
        <v>100</v>
      </c>
      <c r="S36" s="261"/>
      <c r="T36" s="260"/>
    </row>
    <row r="37" spans="2:20" ht="12" customHeight="1" x14ac:dyDescent="0.15">
      <c r="B37" s="12" t="s">
        <v>302</v>
      </c>
      <c r="C37" s="241">
        <f>C36*20</f>
        <v>6000</v>
      </c>
      <c r="D37" s="242"/>
      <c r="E37" s="243"/>
      <c r="G37" s="12" t="s">
        <v>302</v>
      </c>
      <c r="H37" s="241">
        <f>H36*20</f>
        <v>6000</v>
      </c>
      <c r="I37" s="242"/>
      <c r="J37" s="243"/>
      <c r="L37" s="12" t="s">
        <v>302</v>
      </c>
      <c r="M37" s="241">
        <f>M36*20</f>
        <v>2000</v>
      </c>
      <c r="N37" s="242"/>
      <c r="O37" s="243"/>
      <c r="Q37" s="12" t="s">
        <v>302</v>
      </c>
      <c r="R37" s="241">
        <f>R36*20</f>
        <v>2000</v>
      </c>
      <c r="S37" s="242"/>
      <c r="T37" s="243"/>
    </row>
    <row r="38" spans="2:20" ht="12" customHeight="1" x14ac:dyDescent="0.15">
      <c r="B38" s="247" t="s">
        <v>316</v>
      </c>
      <c r="C38" s="248"/>
      <c r="D38" s="248"/>
      <c r="E38" s="249"/>
      <c r="G38" s="247" t="s">
        <v>317</v>
      </c>
      <c r="H38" s="248"/>
      <c r="I38" s="248"/>
      <c r="J38" s="249"/>
      <c r="L38" s="247" t="s">
        <v>318</v>
      </c>
      <c r="M38" s="248"/>
      <c r="N38" s="248"/>
      <c r="O38" s="249"/>
      <c r="Q38" s="247" t="s">
        <v>319</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50</v>
      </c>
      <c r="D54" s="2" t="s">
        <v>290</v>
      </c>
      <c r="E54" s="11" t="str">
        <f>LOOKUP(C62,{0,201,401,601,901,1201,1501;"黑色","绿色","蓝色","紫色","红色","橙色","金色"})</f>
        <v>黑色</v>
      </c>
      <c r="G54" s="98" t="s">
        <v>289</v>
      </c>
      <c r="H54" s="99" t="s">
        <v>56</v>
      </c>
      <c r="I54" s="2" t="s">
        <v>290</v>
      </c>
      <c r="J54" s="11" t="str">
        <f>LOOKUP(H62,{0,201,401,601,901,1201,1501;"黑色","绿色","蓝色","紫色","红色","橙色","金色"})</f>
        <v>黑色</v>
      </c>
      <c r="L54" s="98" t="s">
        <v>289</v>
      </c>
      <c r="M54" s="99" t="s">
        <v>74</v>
      </c>
      <c r="N54" s="2" t="s">
        <v>290</v>
      </c>
      <c r="O54" s="11" t="str">
        <f>LOOKUP(M62,{0,201,401,601,901,1201,1501;"黑色","绿色","蓝色","紫色","红色","橙色","金色"})</f>
        <v>绿色</v>
      </c>
      <c r="Q54" s="98" t="s">
        <v>289</v>
      </c>
      <c r="R54" s="99" t="s">
        <v>80</v>
      </c>
      <c r="S54" s="2" t="s">
        <v>290</v>
      </c>
      <c r="T54" s="11" t="str">
        <f>LOOKUP(R62,{0,201,401,601,901,1201,1501;"黑色","绿色","蓝色","紫色","红色","橙色","金色"})</f>
        <v>绿色</v>
      </c>
    </row>
    <row r="55" spans="2:20" ht="12" customHeight="1" x14ac:dyDescent="0.15">
      <c r="B55" s="253" t="s">
        <v>320</v>
      </c>
      <c r="C55" s="254"/>
      <c r="D55" s="100" t="s">
        <v>292</v>
      </c>
      <c r="E55" s="25">
        <v>1</v>
      </c>
      <c r="G55" s="253" t="s">
        <v>321</v>
      </c>
      <c r="H55" s="254"/>
      <c r="I55" s="100" t="s">
        <v>292</v>
      </c>
      <c r="J55" s="25">
        <v>1</v>
      </c>
      <c r="L55" s="253" t="s">
        <v>322</v>
      </c>
      <c r="M55" s="254"/>
      <c r="N55" s="100" t="s">
        <v>292</v>
      </c>
      <c r="O55" s="25">
        <v>1</v>
      </c>
      <c r="Q55" s="253" t="s">
        <v>323</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324</v>
      </c>
      <c r="E57" s="260"/>
      <c r="G57" s="255"/>
      <c r="H57" s="256"/>
      <c r="I57" s="262" t="s">
        <v>325</v>
      </c>
      <c r="J57" s="260"/>
      <c r="L57" s="255"/>
      <c r="M57" s="256"/>
      <c r="N57" s="262" t="s">
        <v>326</v>
      </c>
      <c r="O57" s="260"/>
      <c r="Q57" s="255"/>
      <c r="R57" s="256"/>
      <c r="S57" s="262" t="s">
        <v>327</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200</v>
      </c>
      <c r="D62" s="261"/>
      <c r="E62" s="260"/>
      <c r="G62" s="98" t="s">
        <v>301</v>
      </c>
      <c r="H62" s="101">
        <v>200</v>
      </c>
      <c r="I62" s="261"/>
      <c r="J62" s="260"/>
      <c r="L62" s="98" t="s">
        <v>301</v>
      </c>
      <c r="M62" s="101">
        <v>300</v>
      </c>
      <c r="N62" s="261"/>
      <c r="O62" s="260"/>
      <c r="Q62" s="98" t="s">
        <v>301</v>
      </c>
      <c r="R62" s="101">
        <v>300</v>
      </c>
      <c r="S62" s="261"/>
      <c r="T62" s="260"/>
    </row>
    <row r="63" spans="2:20" ht="12" customHeight="1" x14ac:dyDescent="0.15">
      <c r="B63" s="12" t="s">
        <v>302</v>
      </c>
      <c r="C63" s="241">
        <f>C62*20</f>
        <v>4000</v>
      </c>
      <c r="D63" s="242"/>
      <c r="E63" s="243"/>
      <c r="G63" s="12" t="s">
        <v>302</v>
      </c>
      <c r="H63" s="241">
        <f>H62*20</f>
        <v>4000</v>
      </c>
      <c r="I63" s="242"/>
      <c r="J63" s="243"/>
      <c r="L63" s="12" t="s">
        <v>302</v>
      </c>
      <c r="M63" s="241">
        <f>M62*20</f>
        <v>6000</v>
      </c>
      <c r="N63" s="242"/>
      <c r="O63" s="243"/>
      <c r="Q63" s="12" t="s">
        <v>302</v>
      </c>
      <c r="R63" s="241">
        <f>R62*20</f>
        <v>6000</v>
      </c>
      <c r="S63" s="242"/>
      <c r="T63" s="243"/>
    </row>
    <row r="64" spans="2:20" ht="12" customHeight="1" x14ac:dyDescent="0.15">
      <c r="B64" s="247" t="s">
        <v>328</v>
      </c>
      <c r="C64" s="248"/>
      <c r="D64" s="248"/>
      <c r="E64" s="249"/>
      <c r="G64" s="247" t="s">
        <v>329</v>
      </c>
      <c r="H64" s="248"/>
      <c r="I64" s="248"/>
      <c r="J64" s="249"/>
      <c r="L64" s="247" t="s">
        <v>330</v>
      </c>
      <c r="M64" s="248"/>
      <c r="N64" s="248"/>
      <c r="O64" s="249"/>
      <c r="Q64" s="247" t="s">
        <v>331</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307</v>
      </c>
      <c r="M77" s="245"/>
      <c r="N77" s="245"/>
      <c r="O77" s="246"/>
      <c r="Q77" s="244" t="s">
        <v>307</v>
      </c>
      <c r="R77" s="245"/>
      <c r="S77" s="245"/>
      <c r="T77" s="246"/>
    </row>
    <row r="80" spans="2:20" ht="12" customHeight="1" x14ac:dyDescent="0.15">
      <c r="B80" s="114" t="s">
        <v>289</v>
      </c>
      <c r="C80" s="120" t="s">
        <v>86</v>
      </c>
      <c r="D80" s="51" t="s">
        <v>290</v>
      </c>
      <c r="E80" s="70" t="str">
        <f>LOOKUP(C88,{0,201,401,601,901,1201,1501;"黑色","绿色","蓝色","紫色","红色","橙色","金色"})</f>
        <v>绿色</v>
      </c>
      <c r="G80" s="114" t="s">
        <v>289</v>
      </c>
      <c r="H80" s="120" t="s">
        <v>92</v>
      </c>
      <c r="I80" s="51" t="s">
        <v>290</v>
      </c>
      <c r="J80" s="70" t="str">
        <f>LOOKUP(J81,{0,201,401,601,901,1201,1501;"黑色","绿色","蓝色","紫色","红色","橙色","金色"})</f>
        <v>黑色</v>
      </c>
      <c r="L80" s="98" t="s">
        <v>289</v>
      </c>
      <c r="M80" s="99" t="s">
        <v>110</v>
      </c>
      <c r="N80" s="2" t="s">
        <v>290</v>
      </c>
      <c r="O80" s="11" t="str">
        <f>LOOKUP(M88,{0,201,401,601,901,1201,1501;"黑色","绿色","蓝色","紫色","红色","橙色","金色"})</f>
        <v>蓝色</v>
      </c>
      <c r="Q80" s="114" t="s">
        <v>289</v>
      </c>
      <c r="R80" s="120" t="s">
        <v>98</v>
      </c>
      <c r="S80" s="51" t="s">
        <v>290</v>
      </c>
      <c r="T80" s="70" t="str">
        <f>LOOKUP(R88,{0,201,401,601,901,1201,1501;"黑色","绿色","蓝色","紫色","红色","橙色","金色"})</f>
        <v>绿色</v>
      </c>
    </row>
    <row r="81" spans="2:20" ht="12" customHeight="1" x14ac:dyDescent="0.15">
      <c r="B81" s="253" t="s">
        <v>332</v>
      </c>
      <c r="C81" s="254"/>
      <c r="D81" s="116" t="s">
        <v>292</v>
      </c>
      <c r="E81" s="59">
        <v>3</v>
      </c>
      <c r="G81" s="253" t="s">
        <v>333</v>
      </c>
      <c r="H81" s="254"/>
      <c r="I81" s="116" t="s">
        <v>292</v>
      </c>
      <c r="J81" s="59">
        <v>3</v>
      </c>
      <c r="L81" s="253" t="s">
        <v>334</v>
      </c>
      <c r="M81" s="254"/>
      <c r="N81" s="100" t="s">
        <v>292</v>
      </c>
      <c r="O81" s="25">
        <v>1</v>
      </c>
      <c r="Q81" s="253" t="s">
        <v>335</v>
      </c>
      <c r="R81" s="254"/>
      <c r="S81" s="116" t="s">
        <v>292</v>
      </c>
      <c r="T81" s="59">
        <v>5</v>
      </c>
    </row>
    <row r="82" spans="2:20" ht="12" customHeight="1" x14ac:dyDescent="0.15">
      <c r="B82" s="255"/>
      <c r="C82" s="256"/>
      <c r="D82" s="116" t="s">
        <v>296</v>
      </c>
      <c r="E82" s="59">
        <v>3</v>
      </c>
      <c r="G82" s="255"/>
      <c r="H82" s="256"/>
      <c r="I82" s="116" t="s">
        <v>296</v>
      </c>
      <c r="J82" s="59">
        <v>2</v>
      </c>
      <c r="L82" s="255"/>
      <c r="M82" s="256"/>
      <c r="N82" s="100" t="s">
        <v>296</v>
      </c>
      <c r="O82" s="25">
        <v>1</v>
      </c>
      <c r="Q82" s="255"/>
      <c r="R82" s="256"/>
      <c r="S82" s="116" t="s">
        <v>296</v>
      </c>
      <c r="T82" s="59">
        <v>5</v>
      </c>
    </row>
    <row r="83" spans="2:20" ht="12" customHeight="1" x14ac:dyDescent="0.15">
      <c r="B83" s="255"/>
      <c r="C83" s="256"/>
      <c r="D83" s="259" t="s">
        <v>336</v>
      </c>
      <c r="E83" s="260"/>
      <c r="G83" s="255"/>
      <c r="H83" s="256"/>
      <c r="I83" s="259" t="s">
        <v>337</v>
      </c>
      <c r="J83" s="260"/>
      <c r="L83" s="255"/>
      <c r="M83" s="256"/>
      <c r="N83" s="262" t="s">
        <v>338</v>
      </c>
      <c r="O83" s="260"/>
      <c r="Q83" s="255"/>
      <c r="R83" s="256"/>
      <c r="S83" s="259" t="s">
        <v>339</v>
      </c>
      <c r="T83" s="260"/>
    </row>
    <row r="84" spans="2:20" ht="12" customHeight="1" x14ac:dyDescent="0.15">
      <c r="B84" s="255"/>
      <c r="C84" s="256"/>
      <c r="D84" s="259"/>
      <c r="E84" s="260"/>
      <c r="G84" s="255"/>
      <c r="H84" s="256"/>
      <c r="I84" s="259"/>
      <c r="J84" s="260"/>
      <c r="L84" s="255"/>
      <c r="M84" s="256"/>
      <c r="N84" s="262"/>
      <c r="O84" s="260"/>
      <c r="Q84" s="255"/>
      <c r="R84" s="256"/>
      <c r="S84" s="259"/>
      <c r="T84" s="260"/>
    </row>
    <row r="85" spans="2:20" ht="12" customHeight="1" x14ac:dyDescent="0.15">
      <c r="B85" s="255"/>
      <c r="C85" s="256"/>
      <c r="D85" s="259"/>
      <c r="E85" s="260"/>
      <c r="G85" s="255"/>
      <c r="H85" s="256"/>
      <c r="I85" s="259"/>
      <c r="J85" s="260"/>
      <c r="L85" s="255"/>
      <c r="M85" s="256"/>
      <c r="N85" s="262"/>
      <c r="O85" s="260"/>
      <c r="Q85" s="255"/>
      <c r="R85" s="256"/>
      <c r="S85" s="259"/>
      <c r="T85" s="260"/>
    </row>
    <row r="86" spans="2:20" ht="12" customHeight="1" x14ac:dyDescent="0.15">
      <c r="B86" s="255"/>
      <c r="C86" s="256"/>
      <c r="D86" s="259"/>
      <c r="E86" s="260"/>
      <c r="G86" s="255"/>
      <c r="H86" s="256"/>
      <c r="I86" s="259"/>
      <c r="J86" s="260"/>
      <c r="L86" s="255"/>
      <c r="M86" s="256"/>
      <c r="N86" s="262"/>
      <c r="O86" s="260"/>
      <c r="Q86" s="255"/>
      <c r="R86" s="256"/>
      <c r="S86" s="259"/>
      <c r="T86" s="260"/>
    </row>
    <row r="87" spans="2:20" ht="12" customHeight="1" x14ac:dyDescent="0.15">
      <c r="B87" s="257"/>
      <c r="C87" s="258"/>
      <c r="D87" s="259"/>
      <c r="E87" s="260"/>
      <c r="G87" s="257"/>
      <c r="H87" s="258"/>
      <c r="I87" s="259"/>
      <c r="J87" s="260"/>
      <c r="L87" s="257"/>
      <c r="M87" s="258"/>
      <c r="N87" s="262"/>
      <c r="O87" s="260"/>
      <c r="Q87" s="257"/>
      <c r="R87" s="258"/>
      <c r="S87" s="259"/>
      <c r="T87" s="260"/>
    </row>
    <row r="88" spans="2:20" ht="12" customHeight="1" x14ac:dyDescent="0.15">
      <c r="B88" s="114" t="s">
        <v>301</v>
      </c>
      <c r="C88" s="117">
        <v>400</v>
      </c>
      <c r="D88" s="261"/>
      <c r="E88" s="260"/>
      <c r="G88" s="114" t="s">
        <v>301</v>
      </c>
      <c r="H88" s="117">
        <v>400</v>
      </c>
      <c r="I88" s="261"/>
      <c r="J88" s="260"/>
      <c r="L88" s="98" t="s">
        <v>301</v>
      </c>
      <c r="M88" s="101">
        <v>600</v>
      </c>
      <c r="N88" s="261"/>
      <c r="O88" s="260"/>
      <c r="Q88" s="114" t="s">
        <v>301</v>
      </c>
      <c r="R88" s="117">
        <v>400</v>
      </c>
      <c r="S88" s="261"/>
      <c r="T88" s="260"/>
    </row>
    <row r="89" spans="2:20" ht="12" customHeight="1" x14ac:dyDescent="0.15">
      <c r="B89" s="55" t="s">
        <v>302</v>
      </c>
      <c r="C89" s="241">
        <f>C88*20</f>
        <v>8000</v>
      </c>
      <c r="D89" s="242"/>
      <c r="E89" s="243"/>
      <c r="G89" s="55" t="s">
        <v>302</v>
      </c>
      <c r="H89" s="241">
        <f>H88*20</f>
        <v>8000</v>
      </c>
      <c r="I89" s="242"/>
      <c r="J89" s="243"/>
      <c r="L89" s="12" t="s">
        <v>302</v>
      </c>
      <c r="M89" s="241">
        <f>M88*20</f>
        <v>12000</v>
      </c>
      <c r="N89" s="242"/>
      <c r="O89" s="243"/>
      <c r="Q89" s="55" t="s">
        <v>302</v>
      </c>
      <c r="R89" s="241">
        <f>R88*20</f>
        <v>8000</v>
      </c>
      <c r="S89" s="242"/>
      <c r="T89" s="243"/>
    </row>
    <row r="90" spans="2:20" ht="12" customHeight="1" x14ac:dyDescent="0.15">
      <c r="B90" s="247" t="s">
        <v>340</v>
      </c>
      <c r="C90" s="248"/>
      <c r="D90" s="248"/>
      <c r="E90" s="249"/>
      <c r="G90" s="247" t="s">
        <v>341</v>
      </c>
      <c r="H90" s="248"/>
      <c r="I90" s="248"/>
      <c r="J90" s="249"/>
      <c r="L90" s="247" t="s">
        <v>342</v>
      </c>
      <c r="M90" s="248"/>
      <c r="N90" s="248"/>
      <c r="O90" s="249"/>
      <c r="Q90" s="247" t="s">
        <v>343</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344</v>
      </c>
      <c r="C103" s="245"/>
      <c r="D103" s="245"/>
      <c r="E103" s="246"/>
      <c r="G103" s="244" t="s">
        <v>345</v>
      </c>
      <c r="H103" s="245"/>
      <c r="I103" s="245"/>
      <c r="J103" s="246"/>
      <c r="L103" s="244" t="s">
        <v>346</v>
      </c>
      <c r="M103" s="245"/>
      <c r="N103" s="245"/>
      <c r="O103" s="246"/>
      <c r="Q103" s="244" t="s">
        <v>344</v>
      </c>
      <c r="R103" s="245"/>
      <c r="S103" s="245"/>
      <c r="T103" s="246"/>
    </row>
    <row r="106" spans="2:20" ht="12" customHeight="1" x14ac:dyDescent="0.15">
      <c r="B106" s="98" t="s">
        <v>289</v>
      </c>
      <c r="C106" s="99" t="s">
        <v>104</v>
      </c>
      <c r="D106" s="2" t="s">
        <v>290</v>
      </c>
      <c r="E106" s="97" t="str">
        <f>LOOKUP(C114,{0,201,401,601,901,1201,1501;"黑色","绿色","蓝色","紫色","红色","橙色","金色"})</f>
        <v>绿色</v>
      </c>
    </row>
    <row r="107" spans="2:20" ht="12" customHeight="1" x14ac:dyDescent="0.15">
      <c r="B107" s="253" t="s">
        <v>347</v>
      </c>
      <c r="C107" s="254"/>
      <c r="D107" s="100" t="s">
        <v>292</v>
      </c>
      <c r="E107" s="25">
        <v>1</v>
      </c>
    </row>
    <row r="108" spans="2:20" ht="12" customHeight="1" x14ac:dyDescent="0.15">
      <c r="B108" s="255"/>
      <c r="C108" s="256"/>
      <c r="D108" s="100" t="s">
        <v>296</v>
      </c>
      <c r="E108" s="25">
        <v>1</v>
      </c>
    </row>
    <row r="109" spans="2:20" ht="12" customHeight="1" x14ac:dyDescent="0.15">
      <c r="B109" s="255"/>
      <c r="C109" s="256"/>
      <c r="D109" s="262" t="s">
        <v>348</v>
      </c>
      <c r="E109" s="260"/>
    </row>
    <row r="110" spans="2:20" ht="12" customHeight="1" x14ac:dyDescent="0.15">
      <c r="B110" s="255"/>
      <c r="C110" s="256"/>
      <c r="D110" s="262"/>
      <c r="E110" s="260"/>
    </row>
    <row r="111" spans="2:20" ht="12" customHeight="1" x14ac:dyDescent="0.15">
      <c r="B111" s="255"/>
      <c r="C111" s="256"/>
      <c r="D111" s="262"/>
      <c r="E111" s="260"/>
    </row>
    <row r="112" spans="2:20" ht="12" customHeight="1" x14ac:dyDescent="0.15">
      <c r="B112" s="255"/>
      <c r="C112" s="256"/>
      <c r="D112" s="262"/>
      <c r="E112" s="260"/>
    </row>
    <row r="113" spans="2:5" ht="12" customHeight="1" x14ac:dyDescent="0.15">
      <c r="B113" s="257"/>
      <c r="C113" s="258"/>
      <c r="D113" s="262"/>
      <c r="E113" s="260"/>
    </row>
    <row r="114" spans="2:5" ht="12" customHeight="1" x14ac:dyDescent="0.15">
      <c r="B114" s="98" t="s">
        <v>301</v>
      </c>
      <c r="C114" s="101">
        <v>400</v>
      </c>
      <c r="D114" s="261"/>
      <c r="E114" s="260"/>
    </row>
    <row r="115" spans="2:5" ht="12" customHeight="1" x14ac:dyDescent="0.15">
      <c r="B115" s="12" t="s">
        <v>302</v>
      </c>
      <c r="C115" s="241">
        <f>C114*20</f>
        <v>8000</v>
      </c>
      <c r="D115" s="242"/>
      <c r="E115" s="243"/>
    </row>
    <row r="116" spans="2:5" ht="12" customHeight="1" x14ac:dyDescent="0.15">
      <c r="B116" s="247" t="s">
        <v>349</v>
      </c>
      <c r="C116" s="248"/>
      <c r="D116" s="248"/>
      <c r="E116" s="249"/>
    </row>
    <row r="117" spans="2:5" ht="12" customHeight="1" x14ac:dyDescent="0.15">
      <c r="B117" s="247"/>
      <c r="C117" s="248"/>
      <c r="D117" s="248"/>
      <c r="E117" s="249"/>
    </row>
    <row r="118" spans="2:5" ht="12" customHeight="1" x14ac:dyDescent="0.15">
      <c r="B118" s="247"/>
      <c r="C118" s="248"/>
      <c r="D118" s="248"/>
      <c r="E118" s="249"/>
    </row>
    <row r="119" spans="2:5" ht="12" customHeight="1" x14ac:dyDescent="0.15">
      <c r="B119" s="247"/>
      <c r="C119" s="248"/>
      <c r="D119" s="248"/>
      <c r="E119" s="249"/>
    </row>
    <row r="120" spans="2:5" ht="12" customHeight="1" x14ac:dyDescent="0.15">
      <c r="B120" s="247"/>
      <c r="C120" s="248"/>
      <c r="D120" s="248"/>
      <c r="E120" s="249"/>
    </row>
    <row r="121" spans="2:5" ht="12" customHeight="1" x14ac:dyDescent="0.15">
      <c r="B121" s="247"/>
      <c r="C121" s="248"/>
      <c r="D121" s="248"/>
      <c r="E121" s="249"/>
    </row>
    <row r="122" spans="2:5" ht="12" customHeight="1" x14ac:dyDescent="0.15">
      <c r="B122" s="247"/>
      <c r="C122" s="248"/>
      <c r="D122" s="248"/>
      <c r="E122" s="249"/>
    </row>
    <row r="123" spans="2:5" ht="12" customHeight="1" x14ac:dyDescent="0.15">
      <c r="B123" s="247"/>
      <c r="C123" s="248"/>
      <c r="D123" s="248"/>
      <c r="E123" s="249"/>
    </row>
    <row r="124" spans="2:5" ht="12" customHeight="1" x14ac:dyDescent="0.15">
      <c r="B124" s="247"/>
      <c r="C124" s="248"/>
      <c r="D124" s="248"/>
      <c r="E124" s="249"/>
    </row>
    <row r="125" spans="2:5" ht="12" customHeight="1" x14ac:dyDescent="0.15">
      <c r="B125" s="247"/>
      <c r="C125" s="248"/>
      <c r="D125" s="248"/>
      <c r="E125" s="249"/>
    </row>
    <row r="126" spans="2:5" ht="12" customHeight="1" x14ac:dyDescent="0.15">
      <c r="B126" s="247"/>
      <c r="C126" s="248"/>
      <c r="D126" s="248"/>
      <c r="E126" s="249"/>
    </row>
    <row r="127" spans="2:5" ht="12" customHeight="1" x14ac:dyDescent="0.15">
      <c r="B127" s="247"/>
      <c r="C127" s="248"/>
      <c r="D127" s="248"/>
      <c r="E127" s="249"/>
    </row>
    <row r="128" spans="2:5" ht="12" customHeight="1" x14ac:dyDescent="0.15">
      <c r="B128" s="250"/>
      <c r="C128" s="251"/>
      <c r="D128" s="251"/>
      <c r="E128" s="252"/>
    </row>
    <row r="129" spans="2:5" ht="12" customHeight="1" x14ac:dyDescent="0.15">
      <c r="B129" s="244" t="s">
        <v>344</v>
      </c>
      <c r="C129" s="245"/>
      <c r="D129" s="245"/>
      <c r="E129" s="246"/>
    </row>
  </sheetData>
  <mergeCells count="85">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 ref="H89:J89"/>
    <mergeCell ref="M89:O89"/>
    <mergeCell ref="B29:C35"/>
    <mergeCell ref="L29:M35"/>
    <mergeCell ref="B55:C61"/>
    <mergeCell ref="L55:M61"/>
    <mergeCell ref="D57:E62"/>
    <mergeCell ref="C37:E37"/>
    <mergeCell ref="B51:E51"/>
    <mergeCell ref="B38:E50"/>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E11"/>
    <mergeCell ref="H11:J11"/>
    <mergeCell ref="M11:O11"/>
    <mergeCell ref="R11:T11"/>
    <mergeCell ref="B25:E25"/>
    <mergeCell ref="G25:J25"/>
    <mergeCell ref="L25:O25"/>
    <mergeCell ref="Q25:T25"/>
    <mergeCell ref="G12:J24"/>
    <mergeCell ref="L12:O24"/>
    <mergeCell ref="B12:E24"/>
    <mergeCell ref="Q12:T24"/>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opLeftCell="A64"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9</v>
      </c>
      <c r="D2" s="2" t="s">
        <v>290</v>
      </c>
      <c r="E2" s="11" t="str">
        <f>LOOKUP(C10,{0,201,401,601,901,1201,1501;"黑色","绿色","蓝色","紫色","红色","橙色","金色"})</f>
        <v>黑色</v>
      </c>
      <c r="G2" s="98" t="s">
        <v>289</v>
      </c>
      <c r="H2" s="99" t="s">
        <v>17</v>
      </c>
      <c r="I2" s="2" t="s">
        <v>290</v>
      </c>
      <c r="J2" s="11" t="str">
        <f>LOOKUP(H10,{0,201,401,601,901,1201,1501;"黑色","绿色","蓝色","紫色","红色","橙色","金色"})</f>
        <v>黑色</v>
      </c>
      <c r="L2" s="98" t="s">
        <v>289</v>
      </c>
      <c r="M2" s="99" t="s">
        <v>24</v>
      </c>
      <c r="N2" s="2" t="s">
        <v>290</v>
      </c>
      <c r="O2" s="11" t="str">
        <f>LOOKUP(M10,{0,201,401,601,901,1201,1501;"黑色","绿色","蓝色","紫色","红色","橙色","金色"})</f>
        <v>黑色</v>
      </c>
      <c r="Q2" s="98" t="s">
        <v>289</v>
      </c>
      <c r="R2" s="99" t="s">
        <v>32</v>
      </c>
      <c r="S2" s="2" t="s">
        <v>290</v>
      </c>
      <c r="T2" s="11" t="str">
        <f>LOOKUP(R10,{0,201,401,601,901,1201,1501;"黑色","绿色","蓝色","紫色","红色","橙色","金色"})</f>
        <v>黑色</v>
      </c>
    </row>
    <row r="3" spans="2:20" ht="12" customHeight="1" x14ac:dyDescent="0.15">
      <c r="B3" s="253" t="s">
        <v>350</v>
      </c>
      <c r="C3" s="254"/>
      <c r="D3" s="100" t="s">
        <v>292</v>
      </c>
      <c r="E3" s="25">
        <v>1</v>
      </c>
      <c r="G3" s="253" t="s">
        <v>351</v>
      </c>
      <c r="H3" s="254"/>
      <c r="I3" s="100" t="s">
        <v>292</v>
      </c>
      <c r="J3" s="25">
        <v>2</v>
      </c>
      <c r="L3" s="253" t="s">
        <v>352</v>
      </c>
      <c r="M3" s="254"/>
      <c r="N3" s="100" t="s">
        <v>292</v>
      </c>
      <c r="O3" s="25">
        <v>3</v>
      </c>
      <c r="Q3" s="253" t="s">
        <v>353</v>
      </c>
      <c r="R3" s="254"/>
      <c r="S3" s="100" t="s">
        <v>292</v>
      </c>
      <c r="T3" s="25">
        <v>3</v>
      </c>
    </row>
    <row r="4" spans="2:20" ht="12" customHeight="1" x14ac:dyDescent="0.15">
      <c r="B4" s="255"/>
      <c r="C4" s="256"/>
      <c r="D4" s="100" t="s">
        <v>296</v>
      </c>
      <c r="E4" s="25">
        <v>1</v>
      </c>
      <c r="G4" s="255"/>
      <c r="H4" s="256"/>
      <c r="I4" s="100" t="s">
        <v>296</v>
      </c>
      <c r="J4" s="25">
        <v>4</v>
      </c>
      <c r="L4" s="255"/>
      <c r="M4" s="256"/>
      <c r="N4" s="100" t="s">
        <v>296</v>
      </c>
      <c r="O4" s="25">
        <v>3</v>
      </c>
      <c r="Q4" s="255"/>
      <c r="R4" s="256"/>
      <c r="S4" s="100" t="s">
        <v>296</v>
      </c>
      <c r="T4" s="25">
        <v>2</v>
      </c>
    </row>
    <row r="5" spans="2:20" ht="12" customHeight="1" x14ac:dyDescent="0.15">
      <c r="B5" s="255"/>
      <c r="C5" s="256"/>
      <c r="D5" s="262" t="s">
        <v>354</v>
      </c>
      <c r="E5" s="260"/>
      <c r="G5" s="255"/>
      <c r="H5" s="256"/>
      <c r="I5" s="262" t="s">
        <v>355</v>
      </c>
      <c r="J5" s="260"/>
      <c r="L5" s="255"/>
      <c r="M5" s="256"/>
      <c r="N5" s="262" t="s">
        <v>356</v>
      </c>
      <c r="O5" s="260"/>
      <c r="Q5" s="255"/>
      <c r="R5" s="256"/>
      <c r="S5" s="262" t="s">
        <v>357</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50</v>
      </c>
      <c r="I10" s="261"/>
      <c r="J10" s="260"/>
      <c r="L10" s="98" t="s">
        <v>301</v>
      </c>
      <c r="M10" s="101">
        <v>100</v>
      </c>
      <c r="N10" s="261"/>
      <c r="O10" s="260"/>
      <c r="Q10" s="98" t="s">
        <v>301</v>
      </c>
      <c r="R10" s="101">
        <v>100</v>
      </c>
      <c r="S10" s="261"/>
      <c r="T10" s="260"/>
    </row>
    <row r="11" spans="2:20" ht="12" customHeight="1" x14ac:dyDescent="0.15">
      <c r="B11" s="12" t="s">
        <v>302</v>
      </c>
      <c r="C11" s="241">
        <f>C10*20</f>
        <v>500</v>
      </c>
      <c r="D11" s="242"/>
      <c r="E11" s="243"/>
      <c r="G11" s="12" t="s">
        <v>302</v>
      </c>
      <c r="H11" s="241">
        <f>H10*20</f>
        <v>1000</v>
      </c>
      <c r="I11" s="242"/>
      <c r="J11" s="243"/>
      <c r="L11" s="12" t="s">
        <v>302</v>
      </c>
      <c r="M11" s="241">
        <f>M10*20</f>
        <v>2000</v>
      </c>
      <c r="N11" s="242"/>
      <c r="O11" s="243"/>
      <c r="Q11" s="12" t="s">
        <v>302</v>
      </c>
      <c r="R11" s="241">
        <f>R10*20</f>
        <v>2000</v>
      </c>
      <c r="S11" s="242"/>
      <c r="T11" s="243"/>
    </row>
    <row r="12" spans="2:20" ht="12" customHeight="1" x14ac:dyDescent="0.15">
      <c r="B12" s="247" t="s">
        <v>358</v>
      </c>
      <c r="C12" s="248"/>
      <c r="D12" s="248"/>
      <c r="E12" s="249"/>
      <c r="G12" s="247" t="s">
        <v>359</v>
      </c>
      <c r="H12" s="248"/>
      <c r="I12" s="248"/>
      <c r="J12" s="249"/>
      <c r="L12" s="247"/>
      <c r="M12" s="248"/>
      <c r="N12" s="248"/>
      <c r="O12" s="249"/>
      <c r="Q12" s="247" t="s">
        <v>360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361</v>
      </c>
      <c r="C25" s="245"/>
      <c r="D25" s="245"/>
      <c r="E25" s="246"/>
      <c r="G25" s="244" t="s">
        <v>361</v>
      </c>
      <c r="H25" s="245"/>
      <c r="I25" s="245"/>
      <c r="J25" s="246"/>
      <c r="L25" s="244" t="s">
        <v>362</v>
      </c>
      <c r="M25" s="245"/>
      <c r="N25" s="245"/>
      <c r="O25" s="246"/>
      <c r="Q25" s="244" t="s">
        <v>362</v>
      </c>
      <c r="R25" s="245"/>
      <c r="S25" s="245"/>
      <c r="T25" s="246"/>
    </row>
    <row r="28" spans="2:20" ht="12" customHeight="1" x14ac:dyDescent="0.15">
      <c r="B28" s="98" t="s">
        <v>289</v>
      </c>
      <c r="C28" s="99" t="s">
        <v>39</v>
      </c>
      <c r="D28" s="2" t="s">
        <v>290</v>
      </c>
      <c r="E28" s="11" t="str">
        <f>LOOKUP(C36,{0,201,401,601,901,1201,1501;"黑色","绿色","蓝色","紫色","红色","橙色","金色"})</f>
        <v>黑色</v>
      </c>
      <c r="G28" s="98" t="s">
        <v>289</v>
      </c>
      <c r="H28" s="99" t="s">
        <v>51</v>
      </c>
      <c r="I28" s="2" t="s">
        <v>290</v>
      </c>
      <c r="J28" s="11" t="str">
        <f>LOOKUP(H36,{0,201,401,601,901,1201,1501;"黑色","绿色","蓝色","紫色","红色","橙色","金色"})</f>
        <v>黑色</v>
      </c>
      <c r="L28" s="98" t="s">
        <v>289</v>
      </c>
      <c r="M28" s="99" t="s">
        <v>57</v>
      </c>
      <c r="N28" s="2" t="s">
        <v>290</v>
      </c>
      <c r="O28" s="11" t="str">
        <f>LOOKUP(M36,{0,201,401,601,901,1201,1501;"黑色","绿色","蓝色","紫色","红色","橙色","金色"})</f>
        <v>黑色</v>
      </c>
      <c r="Q28" s="98" t="s">
        <v>289</v>
      </c>
      <c r="R28" s="99" t="s">
        <v>63</v>
      </c>
      <c r="S28" s="2" t="s">
        <v>290</v>
      </c>
      <c r="T28" s="11" t="str">
        <f>LOOKUP(R36,{0,201,401,601,901,1201,1501;"黑色","绿色","蓝色","紫色","红色","橙色","金色"})</f>
        <v>黑色</v>
      </c>
    </row>
    <row r="29" spans="2:20" ht="12" customHeight="1" x14ac:dyDescent="0.15">
      <c r="B29" s="253" t="s">
        <v>363</v>
      </c>
      <c r="C29" s="254"/>
      <c r="D29" s="100" t="s">
        <v>292</v>
      </c>
      <c r="E29" s="25">
        <v>3</v>
      </c>
      <c r="G29" s="253" t="s">
        <v>364</v>
      </c>
      <c r="H29" s="254"/>
      <c r="I29" s="100" t="s">
        <v>292</v>
      </c>
      <c r="J29" s="25">
        <v>1</v>
      </c>
      <c r="L29" s="253" t="s">
        <v>365</v>
      </c>
      <c r="M29" s="254"/>
      <c r="N29" s="100" t="s">
        <v>292</v>
      </c>
      <c r="O29" s="25">
        <v>2</v>
      </c>
      <c r="Q29" s="253" t="s">
        <v>366</v>
      </c>
      <c r="R29" s="254"/>
      <c r="S29" s="100" t="s">
        <v>292</v>
      </c>
      <c r="T29" s="25">
        <v>6</v>
      </c>
    </row>
    <row r="30" spans="2:20" ht="12" customHeight="1" x14ac:dyDescent="0.15">
      <c r="B30" s="255"/>
      <c r="C30" s="256"/>
      <c r="D30" s="100" t="s">
        <v>296</v>
      </c>
      <c r="E30" s="25">
        <v>2</v>
      </c>
      <c r="G30" s="255"/>
      <c r="H30" s="256"/>
      <c r="I30" s="100" t="s">
        <v>296</v>
      </c>
      <c r="J30" s="25">
        <v>2</v>
      </c>
      <c r="L30" s="255"/>
      <c r="M30" s="256"/>
      <c r="N30" s="100" t="s">
        <v>296</v>
      </c>
      <c r="O30" s="25">
        <v>3</v>
      </c>
      <c r="Q30" s="255"/>
      <c r="R30" s="256"/>
      <c r="S30" s="100" t="s">
        <v>296</v>
      </c>
      <c r="T30" s="25">
        <v>5</v>
      </c>
    </row>
    <row r="31" spans="2:20" ht="12" customHeight="1" x14ac:dyDescent="0.15">
      <c r="B31" s="255"/>
      <c r="C31" s="256"/>
      <c r="D31" s="262" t="s">
        <v>367</v>
      </c>
      <c r="E31" s="260"/>
      <c r="G31" s="255"/>
      <c r="H31" s="256"/>
      <c r="I31" s="262" t="s">
        <v>368</v>
      </c>
      <c r="J31" s="260"/>
      <c r="L31" s="255"/>
      <c r="M31" s="256"/>
      <c r="N31" s="262" t="s">
        <v>369</v>
      </c>
      <c r="O31" s="260"/>
      <c r="Q31" s="255"/>
      <c r="R31" s="256"/>
      <c r="S31" s="262" t="s">
        <v>370</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200</v>
      </c>
      <c r="I36" s="261"/>
      <c r="J36" s="260"/>
      <c r="L36" s="98" t="s">
        <v>301</v>
      </c>
      <c r="M36" s="101">
        <v>200</v>
      </c>
      <c r="N36" s="261"/>
      <c r="O36" s="260"/>
      <c r="Q36" s="98" t="s">
        <v>301</v>
      </c>
      <c r="R36" s="101">
        <v>200</v>
      </c>
      <c r="S36" s="261"/>
      <c r="T36" s="260"/>
    </row>
    <row r="37" spans="2:20" ht="12" customHeight="1" x14ac:dyDescent="0.15">
      <c r="B37" s="12" t="s">
        <v>302</v>
      </c>
      <c r="C37" s="241">
        <f>C36*20</f>
        <v>2000</v>
      </c>
      <c r="D37" s="242"/>
      <c r="E37" s="243"/>
      <c r="G37" s="12" t="s">
        <v>302</v>
      </c>
      <c r="H37" s="241">
        <f>H36*20</f>
        <v>4000</v>
      </c>
      <c r="I37" s="242"/>
      <c r="J37" s="243"/>
      <c r="L37" s="12" t="s">
        <v>302</v>
      </c>
      <c r="M37" s="241">
        <f>M36*20</f>
        <v>4000</v>
      </c>
      <c r="N37" s="242"/>
      <c r="O37" s="243"/>
      <c r="Q37" s="12" t="s">
        <v>302</v>
      </c>
      <c r="R37" s="241">
        <f>R36*20</f>
        <v>4000</v>
      </c>
      <c r="S37" s="242"/>
      <c r="T37" s="243"/>
    </row>
    <row r="38" spans="2:20" ht="12" customHeight="1" x14ac:dyDescent="0.15">
      <c r="B38" s="247" t="s">
        <v>371</v>
      </c>
      <c r="C38" s="248"/>
      <c r="D38" s="248"/>
      <c r="E38" s="249"/>
      <c r="G38" s="247" t="s">
        <v>372</v>
      </c>
      <c r="H38" s="248"/>
      <c r="I38" s="248"/>
      <c r="J38" s="249"/>
      <c r="L38" s="247" t="s">
        <v>373</v>
      </c>
      <c r="M38" s="248"/>
      <c r="N38" s="248"/>
      <c r="O38" s="249"/>
      <c r="Q38" s="247" t="s">
        <v>374</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69</v>
      </c>
      <c r="D54" s="2" t="s">
        <v>290</v>
      </c>
      <c r="E54" s="11" t="str">
        <f>LOOKUP(C62,{0,201,401,601,901,1201,1501;"黑色","绿色","蓝色","紫色","红色","橙色","金色"})</f>
        <v>绿色</v>
      </c>
      <c r="G54" s="98" t="s">
        <v>289</v>
      </c>
      <c r="H54" s="99" t="s">
        <v>93</v>
      </c>
      <c r="I54" s="2" t="s">
        <v>290</v>
      </c>
      <c r="J54" s="11" t="str">
        <f>LOOKUP(H62,{0,201,401,601,901,1201,1501;"黑色","绿色","蓝色","紫色","红色","橙色","金色"})</f>
        <v>绿色</v>
      </c>
      <c r="L54" s="98" t="s">
        <v>289</v>
      </c>
      <c r="M54" s="99" t="s">
        <v>75</v>
      </c>
      <c r="N54" s="2" t="s">
        <v>290</v>
      </c>
      <c r="O54" s="11" t="str">
        <f>LOOKUP(M62,{0,201,401,601,901,1201,1501;"黑色","绿色","蓝色","紫色","红色","橙色","金色"})</f>
        <v>绿色</v>
      </c>
      <c r="Q54" s="98" t="s">
        <v>289</v>
      </c>
      <c r="R54" s="99" t="s">
        <v>45</v>
      </c>
      <c r="S54" s="2" t="s">
        <v>290</v>
      </c>
      <c r="T54" s="11" t="str">
        <f>LOOKUP(R62,{0,201,401,601,901,1201,1501;"黑色","绿色","蓝色","紫色","红色","橙色","金色"})</f>
        <v>黑色</v>
      </c>
    </row>
    <row r="55" spans="2:20" ht="12" customHeight="1" x14ac:dyDescent="0.15">
      <c r="B55" s="253" t="s">
        <v>375</v>
      </c>
      <c r="C55" s="254"/>
      <c r="D55" s="100" t="s">
        <v>292</v>
      </c>
      <c r="E55" s="25">
        <v>3</v>
      </c>
      <c r="G55" s="253" t="s">
        <v>376</v>
      </c>
      <c r="H55" s="254"/>
      <c r="I55" s="100" t="s">
        <v>292</v>
      </c>
      <c r="J55" s="25">
        <v>3</v>
      </c>
      <c r="L55" s="253" t="s">
        <v>377</v>
      </c>
      <c r="M55" s="254"/>
      <c r="N55" s="100" t="s">
        <v>292</v>
      </c>
      <c r="O55" s="25">
        <v>2</v>
      </c>
      <c r="Q55" s="253" t="s">
        <v>378</v>
      </c>
      <c r="R55" s="254"/>
      <c r="S55" s="100" t="s">
        <v>292</v>
      </c>
      <c r="T55" s="25">
        <v>1</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1</v>
      </c>
    </row>
    <row r="57" spans="2:20" ht="12" customHeight="1" x14ac:dyDescent="0.15">
      <c r="B57" s="255"/>
      <c r="C57" s="256"/>
      <c r="D57" s="262" t="s">
        <v>379</v>
      </c>
      <c r="E57" s="260"/>
      <c r="G57" s="255"/>
      <c r="H57" s="256"/>
      <c r="I57" s="262" t="s">
        <v>380</v>
      </c>
      <c r="J57" s="260"/>
      <c r="L57" s="255"/>
      <c r="M57" s="256"/>
      <c r="N57" s="262" t="s">
        <v>381</v>
      </c>
      <c r="O57" s="260"/>
      <c r="Q57" s="255"/>
      <c r="R57" s="256"/>
      <c r="S57" s="262" t="s">
        <v>382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300</v>
      </c>
      <c r="D62" s="261"/>
      <c r="E62" s="260"/>
      <c r="G62" s="98" t="s">
        <v>301</v>
      </c>
      <c r="H62" s="101">
        <v>400</v>
      </c>
      <c r="I62" s="261"/>
      <c r="J62" s="260"/>
      <c r="L62" s="98" t="s">
        <v>301</v>
      </c>
      <c r="M62" s="101">
        <v>300</v>
      </c>
      <c r="N62" s="261"/>
      <c r="O62" s="260"/>
      <c r="Q62" s="98" t="s">
        <v>301</v>
      </c>
      <c r="R62" s="101">
        <v>100</v>
      </c>
      <c r="S62" s="261"/>
      <c r="T62" s="260"/>
    </row>
    <row r="63" spans="2:20" ht="12" customHeight="1" x14ac:dyDescent="0.15">
      <c r="B63" s="12" t="s">
        <v>302</v>
      </c>
      <c r="C63" s="241">
        <f>C62*20</f>
        <v>6000</v>
      </c>
      <c r="D63" s="242"/>
      <c r="E63" s="243"/>
      <c r="G63" s="12" t="s">
        <v>302</v>
      </c>
      <c r="H63" s="241">
        <f>H62*20</f>
        <v>8000</v>
      </c>
      <c r="I63" s="242"/>
      <c r="J63" s="243"/>
      <c r="L63" s="12" t="s">
        <v>302</v>
      </c>
      <c r="M63" s="241">
        <f>M62*20</f>
        <v>6000</v>
      </c>
      <c r="N63" s="242"/>
      <c r="O63" s="243"/>
      <c r="Q63" s="12" t="s">
        <v>302</v>
      </c>
      <c r="R63" s="241">
        <f>R62*20</f>
        <v>2000</v>
      </c>
      <c r="S63" s="242"/>
      <c r="T63" s="243"/>
    </row>
    <row r="64" spans="2:20" ht="12" customHeight="1" x14ac:dyDescent="0.15">
      <c r="B64" s="247" t="s">
        <v>383</v>
      </c>
      <c r="C64" s="248"/>
      <c r="D64" s="248"/>
      <c r="E64" s="249"/>
      <c r="G64" s="247" t="s">
        <v>384</v>
      </c>
      <c r="H64" s="248"/>
      <c r="I64" s="248"/>
      <c r="J64" s="249"/>
      <c r="L64" s="247" t="s">
        <v>385</v>
      </c>
      <c r="M64" s="248"/>
      <c r="N64" s="248"/>
      <c r="O64" s="249"/>
      <c r="Q64" s="247" t="s">
        <v>386</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387</v>
      </c>
      <c r="M77" s="245"/>
      <c r="N77" s="245"/>
      <c r="O77" s="246"/>
      <c r="Q77" s="244" t="s">
        <v>307</v>
      </c>
      <c r="R77" s="245"/>
      <c r="S77" s="245"/>
      <c r="T77" s="246"/>
    </row>
    <row r="80" spans="2:20" ht="12" customHeight="1" x14ac:dyDescent="0.15">
      <c r="B80" s="98" t="s">
        <v>289</v>
      </c>
      <c r="C80" s="99" t="s">
        <v>81</v>
      </c>
      <c r="D80" s="2" t="s">
        <v>290</v>
      </c>
      <c r="E80" s="11" t="str">
        <f>LOOKUP(C88,{0,201,401,601,901,1201,1501;"黑色","绿色","蓝色","紫色","红色","橙色","金色"})</f>
        <v>绿色</v>
      </c>
      <c r="G80" s="98" t="s">
        <v>289</v>
      </c>
      <c r="H80" s="99" t="s">
        <v>87</v>
      </c>
      <c r="I80" s="2" t="s">
        <v>290</v>
      </c>
      <c r="J80" s="11" t="str">
        <f>LOOKUP(H88,{0,201,401,601,901,1201,1501;"黑色","绿色","蓝色","紫色","红色","橙色","金色"})</f>
        <v>绿色</v>
      </c>
      <c r="L80" s="98" t="s">
        <v>289</v>
      </c>
      <c r="M80" s="99" t="s">
        <v>99</v>
      </c>
      <c r="N80" s="2" t="s">
        <v>290</v>
      </c>
      <c r="O80" s="11" t="str">
        <f>LOOKUP(M88,{0,201,401,601,901,1201,1501;"黑色","绿色","蓝色","紫色","红色","橙色","金色"})</f>
        <v>蓝色</v>
      </c>
      <c r="Q80" s="98" t="s">
        <v>289</v>
      </c>
      <c r="R80" s="99" t="s">
        <v>105</v>
      </c>
      <c r="S80" s="2" t="s">
        <v>290</v>
      </c>
      <c r="T80" s="11" t="str">
        <f>LOOKUP(R88,{0,201,401,601,901,1201,1501;"黑色","绿色","蓝色","紫色","红色","橙色","金色"})</f>
        <v>蓝色</v>
      </c>
    </row>
    <row r="81" spans="2:20" ht="12" customHeight="1" x14ac:dyDescent="0.15">
      <c r="B81" s="253" t="s">
        <v>388</v>
      </c>
      <c r="C81" s="254"/>
      <c r="D81" s="100" t="s">
        <v>292</v>
      </c>
      <c r="E81" s="25">
        <v>1</v>
      </c>
      <c r="G81" s="253" t="s">
        <v>389</v>
      </c>
      <c r="H81" s="254"/>
      <c r="I81" s="100" t="s">
        <v>292</v>
      </c>
      <c r="J81" s="25">
        <v>1</v>
      </c>
      <c r="L81" s="253" t="s">
        <v>390</v>
      </c>
      <c r="M81" s="254"/>
      <c r="N81" s="100" t="s">
        <v>292</v>
      </c>
      <c r="O81" s="25">
        <v>6</v>
      </c>
      <c r="Q81" s="253" t="s">
        <v>391</v>
      </c>
      <c r="R81" s="254"/>
      <c r="S81" s="100" t="s">
        <v>292</v>
      </c>
      <c r="T81" s="25">
        <v>10</v>
      </c>
    </row>
    <row r="82" spans="2:20" ht="12" customHeight="1" x14ac:dyDescent="0.15">
      <c r="B82" s="255"/>
      <c r="C82" s="256"/>
      <c r="D82" s="100" t="s">
        <v>296</v>
      </c>
      <c r="E82" s="25">
        <v>1</v>
      </c>
      <c r="G82" s="255"/>
      <c r="H82" s="256"/>
      <c r="I82" s="100" t="s">
        <v>296</v>
      </c>
      <c r="J82" s="25">
        <v>1</v>
      </c>
      <c r="L82" s="255"/>
      <c r="M82" s="256"/>
      <c r="N82" s="100" t="s">
        <v>296</v>
      </c>
      <c r="O82" s="25">
        <v>5</v>
      </c>
      <c r="Q82" s="255"/>
      <c r="R82" s="256"/>
      <c r="S82" s="100" t="s">
        <v>296</v>
      </c>
      <c r="T82" s="25">
        <v>3</v>
      </c>
    </row>
    <row r="83" spans="2:20" ht="12" customHeight="1" x14ac:dyDescent="0.15">
      <c r="B83" s="255"/>
      <c r="C83" s="256"/>
      <c r="D83" s="262" t="s">
        <v>392</v>
      </c>
      <c r="E83" s="260"/>
      <c r="G83" s="255"/>
      <c r="H83" s="256"/>
      <c r="I83" s="262" t="s">
        <v>393</v>
      </c>
      <c r="J83" s="260"/>
      <c r="L83" s="255"/>
      <c r="M83" s="256"/>
      <c r="N83" s="262" t="s">
        <v>394</v>
      </c>
      <c r="O83" s="260"/>
      <c r="Q83" s="255"/>
      <c r="R83" s="256"/>
      <c r="S83" s="262" t="s">
        <v>395</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300</v>
      </c>
      <c r="D88" s="261"/>
      <c r="E88" s="260"/>
      <c r="G88" s="98" t="s">
        <v>301</v>
      </c>
      <c r="H88" s="101">
        <v>300</v>
      </c>
      <c r="I88" s="261"/>
      <c r="J88" s="260"/>
      <c r="L88" s="98" t="s">
        <v>301</v>
      </c>
      <c r="M88" s="101">
        <v>500</v>
      </c>
      <c r="N88" s="261"/>
      <c r="O88" s="260"/>
      <c r="Q88" s="98" t="s">
        <v>301</v>
      </c>
      <c r="R88" s="101">
        <v>600</v>
      </c>
      <c r="S88" s="261"/>
      <c r="T88" s="260"/>
    </row>
    <row r="89" spans="2:20" ht="12" customHeight="1" x14ac:dyDescent="0.15">
      <c r="B89" s="12" t="s">
        <v>302</v>
      </c>
      <c r="C89" s="241">
        <f>C88*20</f>
        <v>6000</v>
      </c>
      <c r="D89" s="242"/>
      <c r="E89" s="243"/>
      <c r="G89" s="12" t="s">
        <v>302</v>
      </c>
      <c r="H89" s="241">
        <f>H88*20</f>
        <v>6000</v>
      </c>
      <c r="I89" s="242"/>
      <c r="J89" s="243"/>
      <c r="L89" s="12" t="s">
        <v>302</v>
      </c>
      <c r="M89" s="241">
        <f>M88*20</f>
        <v>10000</v>
      </c>
      <c r="N89" s="242"/>
      <c r="O89" s="243"/>
      <c r="Q89" s="12" t="s">
        <v>302</v>
      </c>
      <c r="R89" s="241">
        <f>R88*20</f>
        <v>12000</v>
      </c>
      <c r="S89" s="242"/>
      <c r="T89" s="243"/>
    </row>
    <row r="90" spans="2:20" ht="12" customHeight="1" x14ac:dyDescent="0.15">
      <c r="B90" s="247" t="s">
        <v>396</v>
      </c>
      <c r="C90" s="248"/>
      <c r="D90" s="248"/>
      <c r="E90" s="249"/>
      <c r="G90" s="247" t="s">
        <v>397</v>
      </c>
      <c r="H90" s="248"/>
      <c r="I90" s="248"/>
      <c r="J90" s="249"/>
      <c r="L90" s="247" t="s">
        <v>398</v>
      </c>
      <c r="M90" s="248"/>
      <c r="N90" s="248"/>
      <c r="O90" s="249"/>
      <c r="Q90" s="247" t="s">
        <v>399</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307</v>
      </c>
      <c r="C103" s="245"/>
      <c r="D103" s="245"/>
      <c r="E103" s="246"/>
      <c r="G103" s="244" t="s">
        <v>400</v>
      </c>
      <c r="H103" s="245"/>
      <c r="I103" s="245"/>
      <c r="J103" s="246"/>
      <c r="L103" s="244" t="s">
        <v>400</v>
      </c>
      <c r="M103" s="245"/>
      <c r="N103" s="245"/>
      <c r="O103" s="246"/>
      <c r="Q103" s="244" t="s">
        <v>307</v>
      </c>
      <c r="R103" s="245"/>
      <c r="S103" s="245"/>
      <c r="T103" s="246"/>
    </row>
    <row r="106" spans="2:20" ht="12" customHeight="1" x14ac:dyDescent="0.15">
      <c r="B106" s="98" t="s">
        <v>289</v>
      </c>
      <c r="C106" s="99" t="s">
        <v>111</v>
      </c>
      <c r="D106" s="2" t="s">
        <v>290</v>
      </c>
      <c r="E106" s="70" t="str">
        <f>LOOKUP(C114,{0,201,401,601,901,1201,1501;"黑色","绿色","蓝色","紫色","红色","橙色","金色"})</f>
        <v>红色</v>
      </c>
      <c r="G106" s="98" t="s">
        <v>289</v>
      </c>
      <c r="H106" s="99" t="s">
        <v>116</v>
      </c>
      <c r="I106" s="2" t="s">
        <v>290</v>
      </c>
      <c r="J106" s="70" t="str">
        <f>LOOKUP(H114,{0,201,401,601,901,1201,1501;"黑色","绿色","蓝色","紫色","红色","橙色","金色"})</f>
        <v>红色</v>
      </c>
      <c r="L106" s="114" t="s">
        <v>289</v>
      </c>
      <c r="M106" s="120" t="s">
        <v>121</v>
      </c>
      <c r="N106" s="51" t="s">
        <v>290</v>
      </c>
      <c r="O106" s="70" t="str">
        <f>LOOKUP(M114,{0,201,401,601,901,1201,1501;"黑色","绿色","蓝色","紫色","红色","橙色","金色"})</f>
        <v>金色</v>
      </c>
    </row>
    <row r="107" spans="2:20" ht="12" customHeight="1" x14ac:dyDescent="0.15">
      <c r="B107" s="253" t="s">
        <v>401</v>
      </c>
      <c r="C107" s="254"/>
      <c r="D107" s="100" t="s">
        <v>292</v>
      </c>
      <c r="E107" s="25">
        <v>1</v>
      </c>
      <c r="G107" s="253" t="s">
        <v>402</v>
      </c>
      <c r="H107" s="254"/>
      <c r="I107" s="100" t="s">
        <v>292</v>
      </c>
      <c r="J107" s="25">
        <v>1</v>
      </c>
      <c r="L107" s="253" t="s">
        <v>403</v>
      </c>
      <c r="M107" s="254"/>
      <c r="N107" s="116" t="s">
        <v>292</v>
      </c>
      <c r="O107" s="59">
        <v>4000</v>
      </c>
    </row>
    <row r="108" spans="2:20" ht="12" customHeight="1" x14ac:dyDescent="0.15">
      <c r="B108" s="255"/>
      <c r="C108" s="256"/>
      <c r="D108" s="100" t="s">
        <v>296</v>
      </c>
      <c r="E108" s="25">
        <v>1</v>
      </c>
      <c r="G108" s="255"/>
      <c r="H108" s="256"/>
      <c r="I108" s="100" t="s">
        <v>296</v>
      </c>
      <c r="J108" s="25">
        <v>1</v>
      </c>
      <c r="L108" s="255"/>
      <c r="M108" s="256"/>
      <c r="N108" s="116" t="s">
        <v>296</v>
      </c>
      <c r="O108" s="59">
        <v>300</v>
      </c>
    </row>
    <row r="109" spans="2:20" ht="12" customHeight="1" x14ac:dyDescent="0.15">
      <c r="B109" s="255"/>
      <c r="C109" s="256"/>
      <c r="D109" s="262" t="s">
        <v>404</v>
      </c>
      <c r="E109" s="260"/>
      <c r="G109" s="255"/>
      <c r="H109" s="256"/>
      <c r="I109" s="262" t="s">
        <v>405</v>
      </c>
      <c r="J109" s="260"/>
      <c r="L109" s="255"/>
      <c r="M109" s="256"/>
      <c r="N109" s="259" t="s">
        <v>406</v>
      </c>
      <c r="O109" s="260"/>
    </row>
    <row r="110" spans="2:20" ht="12" customHeight="1" x14ac:dyDescent="0.15">
      <c r="B110" s="255"/>
      <c r="C110" s="256"/>
      <c r="D110" s="262"/>
      <c r="E110" s="260"/>
      <c r="G110" s="255"/>
      <c r="H110" s="256"/>
      <c r="I110" s="262"/>
      <c r="J110" s="260"/>
      <c r="L110" s="255"/>
      <c r="M110" s="256"/>
      <c r="N110" s="259"/>
      <c r="O110" s="260"/>
    </row>
    <row r="111" spans="2:20" ht="12" customHeight="1" x14ac:dyDescent="0.15">
      <c r="B111" s="255"/>
      <c r="C111" s="256"/>
      <c r="D111" s="262"/>
      <c r="E111" s="260"/>
      <c r="G111" s="255"/>
      <c r="H111" s="256"/>
      <c r="I111" s="262"/>
      <c r="J111" s="260"/>
      <c r="L111" s="255"/>
      <c r="M111" s="256"/>
      <c r="N111" s="259"/>
      <c r="O111" s="260"/>
    </row>
    <row r="112" spans="2:20" ht="12" customHeight="1" x14ac:dyDescent="0.15">
      <c r="B112" s="255"/>
      <c r="C112" s="256"/>
      <c r="D112" s="262"/>
      <c r="E112" s="260"/>
      <c r="G112" s="255"/>
      <c r="H112" s="256"/>
      <c r="I112" s="262"/>
      <c r="J112" s="260"/>
      <c r="L112" s="255"/>
      <c r="M112" s="256"/>
      <c r="N112" s="259"/>
      <c r="O112" s="260"/>
    </row>
    <row r="113" spans="2:15" ht="12" customHeight="1" x14ac:dyDescent="0.15">
      <c r="B113" s="257"/>
      <c r="C113" s="258"/>
      <c r="D113" s="262"/>
      <c r="E113" s="260"/>
      <c r="G113" s="257"/>
      <c r="H113" s="258"/>
      <c r="I113" s="262"/>
      <c r="J113" s="260"/>
      <c r="L113" s="257"/>
      <c r="M113" s="258"/>
      <c r="N113" s="259"/>
      <c r="O113" s="260"/>
    </row>
    <row r="114" spans="2:15" ht="12" customHeight="1" x14ac:dyDescent="0.15">
      <c r="B114" s="98" t="s">
        <v>301</v>
      </c>
      <c r="C114" s="101">
        <v>1200</v>
      </c>
      <c r="D114" s="261"/>
      <c r="E114" s="260"/>
      <c r="G114" s="98" t="s">
        <v>301</v>
      </c>
      <c r="H114" s="101">
        <v>1200</v>
      </c>
      <c r="I114" s="261"/>
      <c r="J114" s="260"/>
      <c r="L114" s="114" t="s">
        <v>301</v>
      </c>
      <c r="M114" s="117">
        <v>3000</v>
      </c>
      <c r="N114" s="261"/>
      <c r="O114" s="260"/>
    </row>
    <row r="115" spans="2:15" ht="12" customHeight="1" x14ac:dyDescent="0.15">
      <c r="B115" s="12" t="s">
        <v>302</v>
      </c>
      <c r="C115" s="241">
        <v>24000</v>
      </c>
      <c r="D115" s="242"/>
      <c r="E115" s="243"/>
      <c r="G115" s="12" t="s">
        <v>302</v>
      </c>
      <c r="H115" s="241">
        <v>24000</v>
      </c>
      <c r="I115" s="242"/>
      <c r="J115" s="243"/>
      <c r="L115" s="55" t="s">
        <v>302</v>
      </c>
      <c r="M115" s="241">
        <f>M114*20</f>
        <v>60000</v>
      </c>
      <c r="N115" s="242"/>
      <c r="O115" s="243"/>
    </row>
    <row r="116" spans="2:15" ht="12" customHeight="1" x14ac:dyDescent="0.15">
      <c r="B116" s="247" t="s">
        <v>407</v>
      </c>
      <c r="C116" s="248"/>
      <c r="D116" s="248"/>
      <c r="E116" s="249"/>
      <c r="G116" s="247" t="s">
        <v>407</v>
      </c>
      <c r="H116" s="248"/>
      <c r="I116" s="248"/>
      <c r="J116" s="249"/>
      <c r="L116" s="247" t="s">
        <v>408</v>
      </c>
      <c r="M116" s="248"/>
      <c r="N116" s="248"/>
      <c r="O116" s="249"/>
    </row>
    <row r="117" spans="2:15" ht="12" customHeight="1" x14ac:dyDescent="0.15">
      <c r="B117" s="247"/>
      <c r="C117" s="248"/>
      <c r="D117" s="248"/>
      <c r="E117" s="249"/>
      <c r="G117" s="247"/>
      <c r="H117" s="248"/>
      <c r="I117" s="248"/>
      <c r="J117" s="249"/>
      <c r="L117" s="247"/>
      <c r="M117" s="248"/>
      <c r="N117" s="248"/>
      <c r="O117" s="249"/>
    </row>
    <row r="118" spans="2:15" ht="12" customHeight="1" x14ac:dyDescent="0.15">
      <c r="B118" s="247"/>
      <c r="C118" s="248"/>
      <c r="D118" s="248"/>
      <c r="E118" s="249"/>
      <c r="G118" s="247"/>
      <c r="H118" s="248"/>
      <c r="I118" s="248"/>
      <c r="J118" s="249"/>
      <c r="L118" s="247"/>
      <c r="M118" s="248"/>
      <c r="N118" s="248"/>
      <c r="O118" s="249"/>
    </row>
    <row r="119" spans="2:15" ht="12" customHeight="1" x14ac:dyDescent="0.15">
      <c r="B119" s="247"/>
      <c r="C119" s="248"/>
      <c r="D119" s="248"/>
      <c r="E119" s="249"/>
      <c r="G119" s="247"/>
      <c r="H119" s="248"/>
      <c r="I119" s="248"/>
      <c r="J119" s="249"/>
      <c r="L119" s="247"/>
      <c r="M119" s="248"/>
      <c r="N119" s="248"/>
      <c r="O119" s="249"/>
    </row>
    <row r="120" spans="2:15" ht="12" customHeight="1" x14ac:dyDescent="0.15">
      <c r="B120" s="247"/>
      <c r="C120" s="248"/>
      <c r="D120" s="248"/>
      <c r="E120" s="249"/>
      <c r="G120" s="247"/>
      <c r="H120" s="248"/>
      <c r="I120" s="248"/>
      <c r="J120" s="249"/>
      <c r="L120" s="247"/>
      <c r="M120" s="248"/>
      <c r="N120" s="248"/>
      <c r="O120" s="249"/>
    </row>
    <row r="121" spans="2:15" ht="12" customHeight="1" x14ac:dyDescent="0.15">
      <c r="B121" s="247"/>
      <c r="C121" s="248"/>
      <c r="D121" s="248"/>
      <c r="E121" s="249"/>
      <c r="G121" s="247"/>
      <c r="H121" s="248"/>
      <c r="I121" s="248"/>
      <c r="J121" s="249"/>
      <c r="L121" s="247"/>
      <c r="M121" s="248"/>
      <c r="N121" s="248"/>
      <c r="O121" s="249"/>
    </row>
    <row r="122" spans="2:15" ht="12" customHeight="1" x14ac:dyDescent="0.15">
      <c r="B122" s="247"/>
      <c r="C122" s="248"/>
      <c r="D122" s="248"/>
      <c r="E122" s="249"/>
      <c r="G122" s="247"/>
      <c r="H122" s="248"/>
      <c r="I122" s="248"/>
      <c r="J122" s="249"/>
      <c r="L122" s="247"/>
      <c r="M122" s="248"/>
      <c r="N122" s="248"/>
      <c r="O122" s="249"/>
    </row>
    <row r="123" spans="2:15" ht="12" customHeight="1" x14ac:dyDescent="0.15">
      <c r="B123" s="247"/>
      <c r="C123" s="248"/>
      <c r="D123" s="248"/>
      <c r="E123" s="249"/>
      <c r="G123" s="247"/>
      <c r="H123" s="248"/>
      <c r="I123" s="248"/>
      <c r="J123" s="249"/>
      <c r="L123" s="247"/>
      <c r="M123" s="248"/>
      <c r="N123" s="248"/>
      <c r="O123" s="249"/>
    </row>
    <row r="124" spans="2:15" ht="12" customHeight="1" x14ac:dyDescent="0.15">
      <c r="B124" s="247"/>
      <c r="C124" s="248"/>
      <c r="D124" s="248"/>
      <c r="E124" s="249"/>
      <c r="G124" s="247"/>
      <c r="H124" s="248"/>
      <c r="I124" s="248"/>
      <c r="J124" s="249"/>
      <c r="L124" s="247"/>
      <c r="M124" s="248"/>
      <c r="N124" s="248"/>
      <c r="O124" s="249"/>
    </row>
    <row r="125" spans="2:15" ht="12" customHeight="1" x14ac:dyDescent="0.15">
      <c r="B125" s="247"/>
      <c r="C125" s="248"/>
      <c r="D125" s="248"/>
      <c r="E125" s="249"/>
      <c r="G125" s="247"/>
      <c r="H125" s="248"/>
      <c r="I125" s="248"/>
      <c r="J125" s="249"/>
      <c r="L125" s="247"/>
      <c r="M125" s="248"/>
      <c r="N125" s="248"/>
      <c r="O125" s="249"/>
    </row>
    <row r="126" spans="2:15" ht="12" customHeight="1" x14ac:dyDescent="0.15">
      <c r="B126" s="247"/>
      <c r="C126" s="248"/>
      <c r="D126" s="248"/>
      <c r="E126" s="249"/>
      <c r="G126" s="247"/>
      <c r="H126" s="248"/>
      <c r="I126" s="248"/>
      <c r="J126" s="249"/>
      <c r="L126" s="247"/>
      <c r="M126" s="248"/>
      <c r="N126" s="248"/>
      <c r="O126" s="249"/>
    </row>
    <row r="127" spans="2:15" ht="12" customHeight="1" x14ac:dyDescent="0.15">
      <c r="B127" s="247"/>
      <c r="C127" s="248"/>
      <c r="D127" s="248"/>
      <c r="E127" s="249"/>
      <c r="G127" s="247"/>
      <c r="H127" s="248"/>
      <c r="I127" s="248"/>
      <c r="J127" s="249"/>
      <c r="L127" s="247"/>
      <c r="M127" s="248"/>
      <c r="N127" s="248"/>
      <c r="O127" s="249"/>
    </row>
    <row r="128" spans="2:15" ht="12" customHeight="1" x14ac:dyDescent="0.15">
      <c r="B128" s="250"/>
      <c r="C128" s="251"/>
      <c r="D128" s="251"/>
      <c r="E128" s="252"/>
      <c r="G128" s="250"/>
      <c r="H128" s="251"/>
      <c r="I128" s="251"/>
      <c r="J128" s="252"/>
      <c r="L128" s="250"/>
      <c r="M128" s="251"/>
      <c r="N128" s="251"/>
      <c r="O128" s="252"/>
    </row>
    <row r="129" spans="2:15" ht="12" customHeight="1" x14ac:dyDescent="0.15">
      <c r="B129" s="244" t="s">
        <v>346</v>
      </c>
      <c r="C129" s="245"/>
      <c r="D129" s="245"/>
      <c r="E129" s="246"/>
      <c r="G129" s="244" t="s">
        <v>346</v>
      </c>
      <c r="H129" s="245"/>
      <c r="I129" s="245"/>
      <c r="J129" s="246"/>
      <c r="L129" s="244" t="s">
        <v>346</v>
      </c>
      <c r="M129" s="245"/>
      <c r="N129" s="245"/>
      <c r="O129" s="246"/>
    </row>
  </sheetData>
  <mergeCells count="95">
    <mergeCell ref="Q3:R9"/>
    <mergeCell ref="I5:J10"/>
    <mergeCell ref="S5:T10"/>
    <mergeCell ref="G12:J24"/>
    <mergeCell ref="L12:O24"/>
    <mergeCell ref="Q12:T24"/>
    <mergeCell ref="B3:C9"/>
    <mergeCell ref="L3:M9"/>
    <mergeCell ref="D5:E10"/>
    <mergeCell ref="N5:O10"/>
    <mergeCell ref="G3:H9"/>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B107:C113"/>
    <mergeCell ref="L107:M113"/>
    <mergeCell ref="G107:H113"/>
    <mergeCell ref="D109:E114"/>
    <mergeCell ref="N109:O114"/>
    <mergeCell ref="I109:J114"/>
    <mergeCell ref="C115:E115"/>
    <mergeCell ref="H115:J115"/>
    <mergeCell ref="M115:O115"/>
    <mergeCell ref="B129:E129"/>
    <mergeCell ref="G129:J129"/>
    <mergeCell ref="L129:O129"/>
    <mergeCell ref="L116:O128"/>
    <mergeCell ref="B116:E128"/>
    <mergeCell ref="G116:J128"/>
    <mergeCell ref="C89:E89"/>
    <mergeCell ref="H89:J89"/>
    <mergeCell ref="M89:O89"/>
    <mergeCell ref="R89:T89"/>
    <mergeCell ref="B103:E103"/>
    <mergeCell ref="G103:J103"/>
    <mergeCell ref="L103:O103"/>
    <mergeCell ref="Q103:T103"/>
    <mergeCell ref="L90:O102"/>
    <mergeCell ref="Q90:T102"/>
    <mergeCell ref="B90:E102"/>
    <mergeCell ref="G90:J102"/>
    <mergeCell ref="C63:E63"/>
    <mergeCell ref="H63:J63"/>
    <mergeCell ref="M63:O63"/>
    <mergeCell ref="R63:T63"/>
    <mergeCell ref="B77:E77"/>
    <mergeCell ref="G77:J77"/>
    <mergeCell ref="L77:O77"/>
    <mergeCell ref="Q77:T77"/>
    <mergeCell ref="C37:E37"/>
    <mergeCell ref="H37:J37"/>
    <mergeCell ref="M37:O37"/>
    <mergeCell ref="R37:T37"/>
    <mergeCell ref="B51:E51"/>
    <mergeCell ref="G51:J51"/>
    <mergeCell ref="L51:O51"/>
    <mergeCell ref="Q51:T51"/>
    <mergeCell ref="C11:E11"/>
    <mergeCell ref="H11:J11"/>
    <mergeCell ref="M11:O11"/>
    <mergeCell ref="R11:T11"/>
    <mergeCell ref="B25:E25"/>
    <mergeCell ref="G25:J25"/>
    <mergeCell ref="L25:O25"/>
    <mergeCell ref="Q25:T25"/>
    <mergeCell ref="B12:E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99" t="s">
        <v>25</v>
      </c>
      <c r="D2" s="2" t="s">
        <v>290</v>
      </c>
      <c r="E2" s="11" t="str">
        <f>LOOKUP(C10,{0,201,401,601,901,1201,1501;"黑色","绿色","蓝色","紫色","红色","橙色","金色"})</f>
        <v>黑色</v>
      </c>
      <c r="G2" s="98" t="s">
        <v>289</v>
      </c>
      <c r="H2" s="99" t="s">
        <v>18</v>
      </c>
      <c r="I2" s="2" t="s">
        <v>290</v>
      </c>
      <c r="J2" s="11" t="str">
        <f>LOOKUP(H10,{0,201,401,601,901,1201,1501;"黑色","绿色","蓝色","紫色","红色","橙色","金色"})</f>
        <v>黑色</v>
      </c>
      <c r="L2" s="98" t="s">
        <v>289</v>
      </c>
      <c r="M2" s="99" t="s">
        <v>10</v>
      </c>
      <c r="N2" s="2" t="s">
        <v>290</v>
      </c>
      <c r="O2" s="11" t="str">
        <f>LOOKUP(M10,{0,201,401,601,901,1201,1501;"黑色","绿色","蓝色","紫色","红色","橙色","金色"})</f>
        <v>黑色</v>
      </c>
      <c r="Q2" s="98" t="s">
        <v>289</v>
      </c>
      <c r="R2" s="99" t="s">
        <v>52</v>
      </c>
      <c r="S2" s="2" t="s">
        <v>290</v>
      </c>
      <c r="T2" s="11" t="str">
        <f>LOOKUP(R10,{0,201,401,601,901,1201,1501;"黑色","绿色","蓝色","紫色","红色","橙色","金色"})</f>
        <v>黑色</v>
      </c>
    </row>
    <row r="3" spans="2:20" ht="12" customHeight="1" x14ac:dyDescent="0.15">
      <c r="B3" s="253" t="s">
        <v>409</v>
      </c>
      <c r="C3" s="254"/>
      <c r="D3" s="100" t="s">
        <v>292</v>
      </c>
      <c r="E3" s="25">
        <v>1</v>
      </c>
      <c r="G3" s="253" t="s">
        <v>410</v>
      </c>
      <c r="H3" s="254"/>
      <c r="I3" s="100" t="s">
        <v>292</v>
      </c>
      <c r="J3" s="25">
        <v>1</v>
      </c>
      <c r="L3" s="253" t="s">
        <v>411</v>
      </c>
      <c r="M3" s="254"/>
      <c r="N3" s="100" t="s">
        <v>292</v>
      </c>
      <c r="O3" s="25">
        <v>1</v>
      </c>
      <c r="Q3" s="253" t="s">
        <v>412</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413</v>
      </c>
      <c r="E5" s="260"/>
      <c r="G5" s="255"/>
      <c r="H5" s="256"/>
      <c r="I5" s="262" t="s">
        <v>414</v>
      </c>
      <c r="J5" s="260"/>
      <c r="L5" s="255"/>
      <c r="M5" s="256"/>
      <c r="N5" s="262" t="s">
        <v>415</v>
      </c>
      <c r="O5" s="260"/>
      <c r="Q5" s="255"/>
      <c r="R5" s="256"/>
      <c r="S5" s="262" t="s">
        <v>416</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25</v>
      </c>
      <c r="I10" s="261"/>
      <c r="J10" s="260"/>
      <c r="L10" s="98" t="s">
        <v>301</v>
      </c>
      <c r="M10" s="101">
        <v>0</v>
      </c>
      <c r="N10" s="261"/>
      <c r="O10" s="260"/>
      <c r="Q10" s="98" t="s">
        <v>301</v>
      </c>
      <c r="R10" s="101">
        <v>100</v>
      </c>
      <c r="S10" s="261"/>
      <c r="T10" s="260"/>
    </row>
    <row r="11" spans="2:20" ht="12" customHeight="1" x14ac:dyDescent="0.15">
      <c r="B11" s="12" t="s">
        <v>302</v>
      </c>
      <c r="C11" s="241">
        <f>C10*20</f>
        <v>500</v>
      </c>
      <c r="D11" s="242"/>
      <c r="E11" s="243"/>
      <c r="G11" s="12" t="s">
        <v>302</v>
      </c>
      <c r="H11" s="241">
        <f>H10*20</f>
        <v>500</v>
      </c>
      <c r="I11" s="242"/>
      <c r="J11" s="243"/>
      <c r="L11" s="12" t="s">
        <v>302</v>
      </c>
      <c r="M11" s="241">
        <f>M10*20</f>
        <v>0</v>
      </c>
      <c r="N11" s="242"/>
      <c r="O11" s="243"/>
      <c r="Q11" s="12" t="s">
        <v>302</v>
      </c>
      <c r="R11" s="241">
        <f>R10*20</f>
        <v>2000</v>
      </c>
      <c r="S11" s="242"/>
      <c r="T11" s="243"/>
    </row>
    <row r="12" spans="2:20" ht="12" customHeight="1" x14ac:dyDescent="0.15">
      <c r="B12" s="247" t="s">
        <v>417</v>
      </c>
      <c r="C12" s="248"/>
      <c r="D12" s="248"/>
      <c r="E12" s="249"/>
      <c r="G12" s="247" t="s">
        <v>418</v>
      </c>
      <c r="H12" s="248"/>
      <c r="I12" s="248"/>
      <c r="J12" s="249"/>
      <c r="L12" s="247" t="s">
        <v>419</v>
      </c>
      <c r="M12" s="248"/>
      <c r="N12" s="248"/>
      <c r="O12" s="249"/>
      <c r="Q12" s="247" t="s">
        <v>420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421</v>
      </c>
      <c r="C25" s="245"/>
      <c r="D25" s="245"/>
      <c r="E25" s="246"/>
      <c r="G25" s="244" t="s">
        <v>421</v>
      </c>
      <c r="H25" s="245"/>
      <c r="I25" s="245"/>
      <c r="J25" s="246"/>
      <c r="L25" s="244" t="s">
        <v>387</v>
      </c>
      <c r="M25" s="245"/>
      <c r="N25" s="245"/>
      <c r="O25" s="246"/>
      <c r="Q25" s="244" t="s">
        <v>421</v>
      </c>
      <c r="R25" s="245"/>
      <c r="S25" s="245"/>
      <c r="T25" s="246"/>
    </row>
    <row r="28" spans="2:20" ht="12" customHeight="1" x14ac:dyDescent="0.15">
      <c r="B28" s="98" t="s">
        <v>289</v>
      </c>
      <c r="C28" s="99" t="s">
        <v>58</v>
      </c>
      <c r="D28" s="2" t="s">
        <v>290</v>
      </c>
      <c r="E28" s="11" t="str">
        <f>LOOKUP(C36,{0,201,401,601,901,1201,1501;"黑色","绿色","蓝色","紫色","红色","橙色","金色"})</f>
        <v>黑色</v>
      </c>
      <c r="G28" s="98" t="s">
        <v>289</v>
      </c>
      <c r="H28" s="99" t="s">
        <v>150</v>
      </c>
      <c r="I28" s="2" t="s">
        <v>290</v>
      </c>
      <c r="J28" s="11" t="str">
        <f>LOOKUP(H36,{0,201,401,601,901,1201,1501;"黑色","绿色","蓝色","紫色","红色","橙色","金色"})</f>
        <v>黑色</v>
      </c>
      <c r="L28" s="98" t="s">
        <v>289</v>
      </c>
      <c r="M28" s="99" t="s">
        <v>153</v>
      </c>
      <c r="N28" s="2" t="s">
        <v>290</v>
      </c>
      <c r="O28" s="11" t="str">
        <f>LOOKUP(M36,{0,201,401,601,901,1201,1501;"黑色","绿色","蓝色","紫色","红色","橙色","金色"})</f>
        <v>黑色</v>
      </c>
      <c r="Q28" s="98" t="s">
        <v>289</v>
      </c>
      <c r="R28" s="99" t="s">
        <v>40</v>
      </c>
      <c r="S28" s="2" t="s">
        <v>290</v>
      </c>
      <c r="T28" s="11" t="str">
        <f>LOOKUP(R36,{0,201,401,601,901,1201,1501;"黑色","绿色","蓝色","紫色","红色","橙色","金色"})</f>
        <v>黑色</v>
      </c>
    </row>
    <row r="29" spans="2:20" ht="12" customHeight="1" x14ac:dyDescent="0.15">
      <c r="B29" s="253" t="s">
        <v>422</v>
      </c>
      <c r="C29" s="254"/>
      <c r="D29" s="100" t="s">
        <v>292</v>
      </c>
      <c r="E29" s="25">
        <v>1</v>
      </c>
      <c r="G29" s="253" t="s">
        <v>423</v>
      </c>
      <c r="H29" s="254"/>
      <c r="I29" s="100" t="s">
        <v>292</v>
      </c>
      <c r="J29" s="25">
        <v>1</v>
      </c>
      <c r="L29" s="253" t="s">
        <v>424</v>
      </c>
      <c r="M29" s="254"/>
      <c r="N29" s="100" t="s">
        <v>292</v>
      </c>
      <c r="O29" s="25">
        <v>1</v>
      </c>
      <c r="Q29" s="253" t="s">
        <v>425</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3</v>
      </c>
    </row>
    <row r="31" spans="2:20" ht="12" customHeight="1" x14ac:dyDescent="0.15">
      <c r="B31" s="255"/>
      <c r="C31" s="256"/>
      <c r="D31" s="262" t="s">
        <v>426</v>
      </c>
      <c r="E31" s="260"/>
      <c r="G31" s="255"/>
      <c r="H31" s="256"/>
      <c r="I31" s="262" t="s">
        <v>427</v>
      </c>
      <c r="J31" s="260"/>
      <c r="L31" s="255"/>
      <c r="M31" s="256"/>
      <c r="N31" s="262" t="s">
        <v>428</v>
      </c>
      <c r="O31" s="260"/>
      <c r="Q31" s="255"/>
      <c r="R31" s="256"/>
      <c r="S31" s="262" t="s">
        <v>429</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150</v>
      </c>
      <c r="I36" s="261"/>
      <c r="J36" s="260"/>
      <c r="L36" s="98" t="s">
        <v>301</v>
      </c>
      <c r="M36" s="101">
        <v>150</v>
      </c>
      <c r="N36" s="261"/>
      <c r="O36" s="260"/>
      <c r="Q36" s="98" t="s">
        <v>301</v>
      </c>
      <c r="R36" s="101">
        <v>50</v>
      </c>
      <c r="S36" s="261"/>
      <c r="T36" s="260"/>
    </row>
    <row r="37" spans="2:20" ht="12" customHeight="1" x14ac:dyDescent="0.15">
      <c r="B37" s="12" t="s">
        <v>302</v>
      </c>
      <c r="C37" s="241">
        <f>C36*20</f>
        <v>2000</v>
      </c>
      <c r="D37" s="242"/>
      <c r="E37" s="243"/>
      <c r="G37" s="12" t="s">
        <v>302</v>
      </c>
      <c r="H37" s="241">
        <f>H36*20</f>
        <v>3000</v>
      </c>
      <c r="I37" s="242"/>
      <c r="J37" s="243"/>
      <c r="L37" s="12" t="s">
        <v>302</v>
      </c>
      <c r="M37" s="241">
        <f>M36*20</f>
        <v>3000</v>
      </c>
      <c r="N37" s="242"/>
      <c r="O37" s="243"/>
      <c r="Q37" s="12" t="s">
        <v>302</v>
      </c>
      <c r="R37" s="241">
        <f>R36*20</f>
        <v>1000</v>
      </c>
      <c r="S37" s="242"/>
      <c r="T37" s="243"/>
    </row>
    <row r="38" spans="2:20" ht="12" customHeight="1" x14ac:dyDescent="0.15">
      <c r="B38" s="247" t="s">
        <v>430</v>
      </c>
      <c r="C38" s="248"/>
      <c r="D38" s="248"/>
      <c r="E38" s="249"/>
      <c r="G38" s="247" t="s">
        <v>431</v>
      </c>
      <c r="H38" s="248"/>
      <c r="I38" s="248"/>
      <c r="J38" s="249"/>
      <c r="L38" s="247" t="s">
        <v>432</v>
      </c>
      <c r="M38" s="248"/>
      <c r="N38" s="248"/>
      <c r="O38" s="249"/>
      <c r="Q38" s="247" t="s">
        <v>433</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387</v>
      </c>
      <c r="C51" s="245"/>
      <c r="D51" s="245"/>
      <c r="E51" s="246"/>
      <c r="G51" s="244" t="s">
        <v>434</v>
      </c>
      <c r="H51" s="245"/>
      <c r="I51" s="245"/>
      <c r="J51" s="246"/>
      <c r="L51" s="244" t="s">
        <v>434</v>
      </c>
      <c r="M51" s="245"/>
      <c r="N51" s="245"/>
      <c r="O51" s="246"/>
      <c r="Q51" s="244" t="s">
        <v>307</v>
      </c>
      <c r="R51" s="245"/>
      <c r="S51" s="245"/>
      <c r="T51" s="246"/>
    </row>
    <row r="54" spans="2:20" ht="12" customHeight="1" x14ac:dyDescent="0.15">
      <c r="B54" s="98" t="s">
        <v>289</v>
      </c>
      <c r="C54" s="99" t="s">
        <v>64</v>
      </c>
      <c r="D54" s="2" t="s">
        <v>290</v>
      </c>
      <c r="E54" s="11" t="str">
        <f>LOOKUP(C62,{0,201,401,601,901,1201,1501;"黑色","绿色","蓝色","紫色","红色","橙色","金色"})</f>
        <v>黑色</v>
      </c>
      <c r="G54" s="98" t="s">
        <v>289</v>
      </c>
      <c r="H54" s="99" t="s">
        <v>70</v>
      </c>
      <c r="I54" s="2" t="s">
        <v>290</v>
      </c>
      <c r="J54" s="11" t="str">
        <f>LOOKUP(H62,{0,201,401,601,901,1201,1501;"黑色","绿色","蓝色","紫色","红色","橙色","金色"})</f>
        <v>黑色</v>
      </c>
      <c r="L54" s="98" t="s">
        <v>289</v>
      </c>
      <c r="M54" s="99" t="s">
        <v>76</v>
      </c>
      <c r="N54" s="2" t="s">
        <v>290</v>
      </c>
      <c r="O54" s="11" t="str">
        <f>LOOKUP(M62,{0,201,401,601,901,1201,1501;"黑色","绿色","蓝色","紫色","红色","橙色","金色"})</f>
        <v>黑色</v>
      </c>
      <c r="Q54" s="98" t="s">
        <v>289</v>
      </c>
      <c r="R54" s="99" t="s">
        <v>82</v>
      </c>
      <c r="S54" s="2" t="s">
        <v>290</v>
      </c>
      <c r="T54" s="11" t="str">
        <f>LOOKUP(R62,{0,201,401,601,901,1201,1501;"黑色","绿色","蓝色","紫色","红色","橙色","金色"})</f>
        <v>黑色</v>
      </c>
    </row>
    <row r="55" spans="2:20" ht="12" customHeight="1" x14ac:dyDescent="0.15">
      <c r="B55" s="253" t="s">
        <v>435</v>
      </c>
      <c r="C55" s="254"/>
      <c r="D55" s="100" t="s">
        <v>292</v>
      </c>
      <c r="E55" s="25">
        <v>3</v>
      </c>
      <c r="G55" s="253" t="s">
        <v>436</v>
      </c>
      <c r="H55" s="254"/>
      <c r="I55" s="100" t="s">
        <v>292</v>
      </c>
      <c r="J55" s="25">
        <v>3</v>
      </c>
      <c r="L55" s="253" t="s">
        <v>437</v>
      </c>
      <c r="M55" s="254"/>
      <c r="N55" s="100" t="s">
        <v>292</v>
      </c>
      <c r="O55" s="25">
        <v>3</v>
      </c>
      <c r="Q55" s="253" t="s">
        <v>438</v>
      </c>
      <c r="R55" s="254"/>
      <c r="S55" s="100" t="s">
        <v>292</v>
      </c>
      <c r="T55" s="25">
        <v>3</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2</v>
      </c>
    </row>
    <row r="57" spans="2:20" ht="12" customHeight="1" x14ac:dyDescent="0.15">
      <c r="B57" s="255"/>
      <c r="C57" s="256"/>
      <c r="D57" s="262" t="s">
        <v>439</v>
      </c>
      <c r="E57" s="260"/>
      <c r="G57" s="255"/>
      <c r="H57" s="256"/>
      <c r="I57" s="262" t="s">
        <v>440</v>
      </c>
      <c r="J57" s="260"/>
      <c r="L57" s="255"/>
      <c r="M57" s="256"/>
      <c r="N57" s="262" t="s">
        <v>441</v>
      </c>
      <c r="O57" s="260"/>
      <c r="Q57" s="255"/>
      <c r="R57" s="256"/>
      <c r="S57" s="262" t="s">
        <v>442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100</v>
      </c>
      <c r="D62" s="261"/>
      <c r="E62" s="260"/>
      <c r="G62" s="98" t="s">
        <v>301</v>
      </c>
      <c r="H62" s="101">
        <v>100</v>
      </c>
      <c r="I62" s="261"/>
      <c r="J62" s="260"/>
      <c r="L62" s="98" t="s">
        <v>301</v>
      </c>
      <c r="M62" s="101">
        <v>100</v>
      </c>
      <c r="N62" s="261"/>
      <c r="O62" s="260"/>
      <c r="Q62" s="98" t="s">
        <v>301</v>
      </c>
      <c r="R62" s="101">
        <v>100</v>
      </c>
      <c r="S62" s="261"/>
      <c r="T62" s="260"/>
    </row>
    <row r="63" spans="2:20" ht="12" customHeight="1" x14ac:dyDescent="0.15">
      <c r="B63" s="12" t="s">
        <v>302</v>
      </c>
      <c r="C63" s="241">
        <f>C62*20</f>
        <v>2000</v>
      </c>
      <c r="D63" s="242"/>
      <c r="E63" s="243"/>
      <c r="G63" s="12" t="s">
        <v>302</v>
      </c>
      <c r="H63" s="241">
        <f>H62*20</f>
        <v>2000</v>
      </c>
      <c r="I63" s="242"/>
      <c r="J63" s="243"/>
      <c r="L63" s="12" t="s">
        <v>302</v>
      </c>
      <c r="M63" s="241">
        <f>M62*20</f>
        <v>2000</v>
      </c>
      <c r="N63" s="242"/>
      <c r="O63" s="243"/>
      <c r="Q63" s="12" t="s">
        <v>302</v>
      </c>
      <c r="R63" s="241">
        <f>R62*20</f>
        <v>2000</v>
      </c>
      <c r="S63" s="242"/>
      <c r="T63" s="243"/>
    </row>
    <row r="64" spans="2:20" ht="12" customHeight="1" x14ac:dyDescent="0.15">
      <c r="B64" s="247"/>
      <c r="C64" s="248"/>
      <c r="D64" s="248"/>
      <c r="E64" s="249"/>
      <c r="G64" s="247"/>
      <c r="H64" s="248"/>
      <c r="I64" s="248"/>
      <c r="J64" s="249"/>
      <c r="L64" s="247"/>
      <c r="M64" s="248"/>
      <c r="N64" s="248"/>
      <c r="O64" s="249"/>
      <c r="Q64" s="247"/>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443</v>
      </c>
      <c r="C77" s="245"/>
      <c r="D77" s="245"/>
      <c r="E77" s="246"/>
      <c r="G77" s="244" t="s">
        <v>443</v>
      </c>
      <c r="H77" s="245"/>
      <c r="I77" s="245"/>
      <c r="J77" s="246"/>
      <c r="L77" s="244" t="s">
        <v>443</v>
      </c>
      <c r="M77" s="245"/>
      <c r="N77" s="245"/>
      <c r="O77" s="246"/>
      <c r="Q77" s="244" t="s">
        <v>443</v>
      </c>
      <c r="R77" s="245"/>
      <c r="S77" s="245"/>
      <c r="T77" s="246"/>
    </row>
    <row r="80" spans="2:20" ht="12" customHeight="1" x14ac:dyDescent="0.15">
      <c r="B80" s="98" t="s">
        <v>289</v>
      </c>
      <c r="C80" s="99" t="s">
        <v>88</v>
      </c>
      <c r="D80" s="2" t="s">
        <v>290</v>
      </c>
      <c r="E80" s="11" t="str">
        <f>LOOKUP(C88,{0,201,401,601,901,1201,1501;"黑色","绿色","蓝色","紫色","红色","橙色","金色"})</f>
        <v>黑色</v>
      </c>
      <c r="G80" s="98" t="s">
        <v>289</v>
      </c>
      <c r="H80" s="99" t="s">
        <v>46</v>
      </c>
      <c r="I80" s="2" t="s">
        <v>290</v>
      </c>
      <c r="J80" s="11" t="str">
        <f>LOOKUP(H88,{0,201,401,601,901,1201,1501;"黑色","绿色","蓝色","紫色","红色","橙色","金色"})</f>
        <v>黑色</v>
      </c>
      <c r="L80" s="98" t="s">
        <v>289</v>
      </c>
      <c r="M80" s="99" t="s">
        <v>94</v>
      </c>
      <c r="N80" s="2" t="s">
        <v>290</v>
      </c>
      <c r="O80" s="11" t="str">
        <f>LOOKUP(M88,{0,201,401,601,901,1201,1501;"黑色","绿色","蓝色","紫色","红色","橙色","金色"})</f>
        <v>黑色</v>
      </c>
      <c r="Q80" s="98" t="s">
        <v>289</v>
      </c>
      <c r="R80" s="99" t="s">
        <v>100</v>
      </c>
      <c r="S80" s="2" t="s">
        <v>290</v>
      </c>
      <c r="T80" s="11" t="str">
        <f>LOOKUP(R88,{0,201,401,601,901,1201,1501;"黑色","绿色","蓝色","紫色","红色","橙色","金色"})</f>
        <v>黑色</v>
      </c>
    </row>
    <row r="81" spans="2:20" ht="12" customHeight="1" x14ac:dyDescent="0.15">
      <c r="B81" s="253" t="s">
        <v>444</v>
      </c>
      <c r="C81" s="254"/>
      <c r="D81" s="100" t="s">
        <v>292</v>
      </c>
      <c r="E81" s="25">
        <v>1</v>
      </c>
      <c r="G81" s="253" t="s">
        <v>445</v>
      </c>
      <c r="H81" s="254"/>
      <c r="I81" s="100" t="s">
        <v>292</v>
      </c>
      <c r="J81" s="25">
        <v>1</v>
      </c>
      <c r="L81" s="253" t="s">
        <v>446</v>
      </c>
      <c r="M81" s="254"/>
      <c r="N81" s="100" t="s">
        <v>292</v>
      </c>
      <c r="O81" s="25">
        <v>1</v>
      </c>
      <c r="Q81" s="253" t="s">
        <v>447</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1</v>
      </c>
      <c r="Q82" s="255"/>
      <c r="R82" s="256"/>
      <c r="S82" s="100" t="s">
        <v>296</v>
      </c>
      <c r="T82" s="25">
        <v>1</v>
      </c>
    </row>
    <row r="83" spans="2:20" ht="12" customHeight="1" x14ac:dyDescent="0.15">
      <c r="B83" s="255"/>
      <c r="C83" s="256"/>
      <c r="D83" s="262" t="s">
        <v>448</v>
      </c>
      <c r="E83" s="260"/>
      <c r="G83" s="255"/>
      <c r="H83" s="256"/>
      <c r="I83" s="262" t="s">
        <v>449</v>
      </c>
      <c r="J83" s="260"/>
      <c r="L83" s="255"/>
      <c r="M83" s="256"/>
      <c r="N83" s="262" t="s">
        <v>450</v>
      </c>
      <c r="O83" s="260"/>
      <c r="Q83" s="255"/>
      <c r="R83" s="256"/>
      <c r="S83" s="262" t="s">
        <v>451</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100</v>
      </c>
      <c r="D88" s="261"/>
      <c r="E88" s="260"/>
      <c r="G88" s="98" t="s">
        <v>301</v>
      </c>
      <c r="H88" s="101">
        <v>75</v>
      </c>
      <c r="I88" s="261"/>
      <c r="J88" s="260"/>
      <c r="L88" s="98" t="s">
        <v>301</v>
      </c>
      <c r="M88" s="101">
        <v>100</v>
      </c>
      <c r="N88" s="261"/>
      <c r="O88" s="260"/>
      <c r="Q88" s="98" t="s">
        <v>301</v>
      </c>
      <c r="R88" s="101">
        <v>100</v>
      </c>
      <c r="S88" s="261"/>
      <c r="T88" s="260"/>
    </row>
    <row r="89" spans="2:20" ht="12" customHeight="1" x14ac:dyDescent="0.15">
      <c r="B89" s="12" t="s">
        <v>302</v>
      </c>
      <c r="C89" s="241">
        <f>C88*20</f>
        <v>2000</v>
      </c>
      <c r="D89" s="242"/>
      <c r="E89" s="243"/>
      <c r="G89" s="12" t="s">
        <v>302</v>
      </c>
      <c r="H89" s="241">
        <f>H88*20</f>
        <v>1500</v>
      </c>
      <c r="I89" s="242"/>
      <c r="J89" s="243"/>
      <c r="L89" s="12" t="s">
        <v>302</v>
      </c>
      <c r="M89" s="241">
        <f>M88*20</f>
        <v>2000</v>
      </c>
      <c r="N89" s="242"/>
      <c r="O89" s="243"/>
      <c r="Q89" s="12" t="s">
        <v>302</v>
      </c>
      <c r="R89" s="241">
        <f>R88*20</f>
        <v>2000</v>
      </c>
      <c r="S89" s="242"/>
      <c r="T89" s="243"/>
    </row>
    <row r="90" spans="2:20" ht="12" customHeight="1" x14ac:dyDescent="0.15">
      <c r="B90" s="247"/>
      <c r="C90" s="248"/>
      <c r="D90" s="248"/>
      <c r="E90" s="249"/>
      <c r="G90" s="247" t="s">
        <v>452</v>
      </c>
      <c r="H90" s="248"/>
      <c r="I90" s="248"/>
      <c r="J90" s="249"/>
      <c r="L90" s="247"/>
      <c r="M90" s="248"/>
      <c r="N90" s="248"/>
      <c r="O90" s="249"/>
      <c r="Q90" s="247"/>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387</v>
      </c>
      <c r="C103" s="245"/>
      <c r="D103" s="245"/>
      <c r="E103" s="246"/>
      <c r="G103" s="244" t="s">
        <v>421</v>
      </c>
      <c r="H103" s="245"/>
      <c r="I103" s="245"/>
      <c r="J103" s="246"/>
      <c r="L103" s="244" t="s">
        <v>387</v>
      </c>
      <c r="M103" s="245"/>
      <c r="N103" s="245"/>
      <c r="O103" s="246"/>
      <c r="Q103" s="244" t="s">
        <v>453</v>
      </c>
      <c r="R103" s="245"/>
      <c r="S103" s="245"/>
      <c r="T103" s="246"/>
    </row>
    <row r="106" spans="2:20" ht="12" customHeight="1" x14ac:dyDescent="0.15">
      <c r="B106" s="98" t="s">
        <v>289</v>
      </c>
      <c r="C106" s="99" t="s">
        <v>106</v>
      </c>
      <c r="D106" s="2" t="s">
        <v>290</v>
      </c>
      <c r="E106" s="11" t="str">
        <f>LOOKUP(C114,{0,201,401,601,901,1201,1501;"黑色","绿色","蓝色","紫色","红色","橙色","金色"})</f>
        <v>黑色</v>
      </c>
      <c r="G106" s="98" t="s">
        <v>289</v>
      </c>
      <c r="H106" s="99" t="s">
        <v>157</v>
      </c>
      <c r="I106" s="2" t="s">
        <v>290</v>
      </c>
      <c r="J106" s="11" t="str">
        <f>LOOKUP(H114,{0,201,401,601,901,1201,1501;"黑色","绿色","蓝色","紫色","红色","橙色","金色"})</f>
        <v>黑色</v>
      </c>
      <c r="L106" s="98" t="s">
        <v>289</v>
      </c>
      <c r="M106" s="99" t="s">
        <v>161</v>
      </c>
      <c r="N106" s="2" t="s">
        <v>290</v>
      </c>
      <c r="O106" s="11" t="str">
        <f>LOOKUP(M114,{0,201,401,601,901,1201,1501;"黑色","绿色","蓝色","紫色","红色","橙色","金色"})</f>
        <v>黑色</v>
      </c>
      <c r="Q106" s="98" t="s">
        <v>289</v>
      </c>
      <c r="R106" s="99" t="s">
        <v>112</v>
      </c>
      <c r="S106" s="2" t="s">
        <v>290</v>
      </c>
      <c r="T106" s="11" t="str">
        <f>LOOKUP(R114,{0,201,401,601,901,1201,1501;"黑色","绿色","蓝色","紫色","红色","橙色","金色"})</f>
        <v>黑色</v>
      </c>
    </row>
    <row r="107" spans="2:20" ht="12" customHeight="1" x14ac:dyDescent="0.15">
      <c r="B107" s="253" t="s">
        <v>454</v>
      </c>
      <c r="C107" s="254"/>
      <c r="D107" s="100" t="s">
        <v>292</v>
      </c>
      <c r="E107" s="25">
        <v>1</v>
      </c>
      <c r="G107" s="253" t="s">
        <v>455</v>
      </c>
      <c r="H107" s="254"/>
      <c r="I107" s="100" t="s">
        <v>292</v>
      </c>
      <c r="J107" s="25">
        <v>1</v>
      </c>
      <c r="L107" s="253" t="s">
        <v>456</v>
      </c>
      <c r="M107" s="254"/>
      <c r="N107" s="100" t="s">
        <v>292</v>
      </c>
      <c r="O107" s="25">
        <v>1</v>
      </c>
      <c r="Q107" s="253" t="s">
        <v>457</v>
      </c>
      <c r="R107" s="254"/>
      <c r="S107" s="100" t="s">
        <v>292</v>
      </c>
      <c r="T107" s="25">
        <v>2</v>
      </c>
    </row>
    <row r="108" spans="2:20" ht="12" customHeight="1" x14ac:dyDescent="0.15">
      <c r="B108" s="255"/>
      <c r="C108" s="256"/>
      <c r="D108" s="100" t="s">
        <v>296</v>
      </c>
      <c r="E108" s="25">
        <v>2</v>
      </c>
      <c r="G108" s="255"/>
      <c r="H108" s="256"/>
      <c r="I108" s="100" t="s">
        <v>296</v>
      </c>
      <c r="J108" s="25">
        <v>2</v>
      </c>
      <c r="L108" s="255"/>
      <c r="M108" s="256"/>
      <c r="N108" s="100" t="s">
        <v>296</v>
      </c>
      <c r="O108" s="25">
        <v>1</v>
      </c>
      <c r="Q108" s="255"/>
      <c r="R108" s="256"/>
      <c r="S108" s="100" t="s">
        <v>296</v>
      </c>
      <c r="T108" s="25">
        <v>1</v>
      </c>
    </row>
    <row r="109" spans="2:20" ht="12" customHeight="1" x14ac:dyDescent="0.15">
      <c r="B109" s="255"/>
      <c r="C109" s="256"/>
      <c r="D109" s="262" t="s">
        <v>458</v>
      </c>
      <c r="E109" s="260"/>
      <c r="G109" s="255"/>
      <c r="H109" s="256"/>
      <c r="I109" s="262" t="s">
        <v>459</v>
      </c>
      <c r="J109" s="260"/>
      <c r="L109" s="255"/>
      <c r="M109" s="256"/>
      <c r="N109" s="262" t="s">
        <v>460</v>
      </c>
      <c r="O109" s="260"/>
      <c r="Q109" s="255"/>
      <c r="R109" s="256"/>
      <c r="S109" s="262" t="s">
        <v>461</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100</v>
      </c>
      <c r="D114" s="261"/>
      <c r="E114" s="260"/>
      <c r="G114" s="98" t="s">
        <v>301</v>
      </c>
      <c r="H114" s="101">
        <v>200</v>
      </c>
      <c r="I114" s="261"/>
      <c r="J114" s="260"/>
      <c r="L114" s="98" t="s">
        <v>301</v>
      </c>
      <c r="M114" s="101">
        <v>200</v>
      </c>
      <c r="N114" s="261"/>
      <c r="O114" s="260"/>
      <c r="Q114" s="98" t="s">
        <v>301</v>
      </c>
      <c r="R114" s="101">
        <v>100</v>
      </c>
      <c r="S114" s="261"/>
      <c r="T114" s="260"/>
    </row>
    <row r="115" spans="2:20" ht="12" customHeight="1" x14ac:dyDescent="0.15">
      <c r="B115" s="12" t="s">
        <v>302</v>
      </c>
      <c r="C115" s="241">
        <f>C114*20</f>
        <v>2000</v>
      </c>
      <c r="D115" s="242"/>
      <c r="E115" s="243"/>
      <c r="G115" s="12" t="s">
        <v>302</v>
      </c>
      <c r="H115" s="241">
        <f>H114*20</f>
        <v>4000</v>
      </c>
      <c r="I115" s="242"/>
      <c r="J115" s="243"/>
      <c r="L115" s="12" t="s">
        <v>302</v>
      </c>
      <c r="M115" s="241">
        <f>M114*20</f>
        <v>4000</v>
      </c>
      <c r="N115" s="242"/>
      <c r="O115" s="243"/>
      <c r="Q115" s="12" t="s">
        <v>302</v>
      </c>
      <c r="R115" s="241">
        <f>R114*20</f>
        <v>2000</v>
      </c>
      <c r="S115" s="242"/>
      <c r="T115" s="243"/>
    </row>
    <row r="116" spans="2:20" ht="12" customHeight="1" x14ac:dyDescent="0.15">
      <c r="B116" s="247" t="s">
        <v>462</v>
      </c>
      <c r="C116" s="248"/>
      <c r="D116" s="248"/>
      <c r="E116" s="249"/>
      <c r="G116" s="247" t="s">
        <v>463</v>
      </c>
      <c r="H116" s="248"/>
      <c r="I116" s="248"/>
      <c r="J116" s="249"/>
      <c r="L116" s="247" t="s">
        <v>464</v>
      </c>
      <c r="M116" s="248"/>
      <c r="N116" s="248"/>
      <c r="O116" s="249"/>
      <c r="Q116" s="247" t="s">
        <v>465</v>
      </c>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7"/>
      <c r="C124" s="248"/>
      <c r="D124" s="248"/>
      <c r="E124" s="249"/>
      <c r="G124" s="247"/>
      <c r="H124" s="248"/>
      <c r="I124" s="248"/>
      <c r="J124" s="249"/>
      <c r="L124" s="247"/>
      <c r="M124" s="248"/>
      <c r="N124" s="248"/>
      <c r="O124" s="249"/>
      <c r="Q124" s="247"/>
      <c r="R124" s="248"/>
      <c r="S124" s="248"/>
      <c r="T124" s="249"/>
    </row>
    <row r="125" spans="2:20" ht="12" customHeight="1" x14ac:dyDescent="0.15">
      <c r="B125" s="247"/>
      <c r="C125" s="248"/>
      <c r="D125" s="248"/>
      <c r="E125" s="249"/>
      <c r="G125" s="247"/>
      <c r="H125" s="248"/>
      <c r="I125" s="248"/>
      <c r="J125" s="249"/>
      <c r="L125" s="247"/>
      <c r="M125" s="248"/>
      <c r="N125" s="248"/>
      <c r="O125" s="249"/>
      <c r="Q125" s="247"/>
      <c r="R125" s="248"/>
      <c r="S125" s="248"/>
      <c r="T125" s="249"/>
    </row>
    <row r="126" spans="2:20" ht="12" customHeight="1" x14ac:dyDescent="0.15">
      <c r="B126" s="247"/>
      <c r="C126" s="248"/>
      <c r="D126" s="248"/>
      <c r="E126" s="249"/>
      <c r="G126" s="247"/>
      <c r="H126" s="248"/>
      <c r="I126" s="248"/>
      <c r="J126" s="249"/>
      <c r="L126" s="247"/>
      <c r="M126" s="248"/>
      <c r="N126" s="248"/>
      <c r="O126" s="249"/>
      <c r="Q126" s="247"/>
      <c r="R126" s="248"/>
      <c r="S126" s="248"/>
      <c r="T126" s="249"/>
    </row>
    <row r="127" spans="2:20" ht="12" customHeight="1" x14ac:dyDescent="0.15">
      <c r="B127" s="247"/>
      <c r="C127" s="248"/>
      <c r="D127" s="248"/>
      <c r="E127" s="249"/>
      <c r="G127" s="247"/>
      <c r="H127" s="248"/>
      <c r="I127" s="248"/>
      <c r="J127" s="249"/>
      <c r="L127" s="247"/>
      <c r="M127" s="248"/>
      <c r="N127" s="248"/>
      <c r="O127" s="249"/>
      <c r="Q127" s="247"/>
      <c r="R127" s="248"/>
      <c r="S127" s="248"/>
      <c r="T127" s="249"/>
    </row>
    <row r="128" spans="2:20" ht="12" customHeight="1" x14ac:dyDescent="0.15">
      <c r="B128" s="250"/>
      <c r="C128" s="251"/>
      <c r="D128" s="251"/>
      <c r="E128" s="252"/>
      <c r="G128" s="250"/>
      <c r="H128" s="251"/>
      <c r="I128" s="251"/>
      <c r="J128" s="252"/>
      <c r="L128" s="250"/>
      <c r="M128" s="251"/>
      <c r="N128" s="251"/>
      <c r="O128" s="252"/>
      <c r="Q128" s="250"/>
      <c r="R128" s="251"/>
      <c r="S128" s="251"/>
      <c r="T128" s="252"/>
    </row>
    <row r="129" spans="2:20" ht="12" customHeight="1" x14ac:dyDescent="0.15">
      <c r="B129" s="244" t="s">
        <v>466</v>
      </c>
      <c r="C129" s="245"/>
      <c r="D129" s="245"/>
      <c r="E129" s="246"/>
      <c r="G129" s="244" t="s">
        <v>466</v>
      </c>
      <c r="H129" s="245"/>
      <c r="I129" s="245"/>
      <c r="J129" s="246"/>
      <c r="L129" s="244" t="s">
        <v>467</v>
      </c>
      <c r="M129" s="245"/>
      <c r="N129" s="245"/>
      <c r="O129" s="246"/>
      <c r="Q129" s="244" t="s">
        <v>387</v>
      </c>
      <c r="R129" s="245"/>
      <c r="S129" s="245"/>
      <c r="T129" s="246"/>
    </row>
    <row r="132" spans="2:20" ht="12" customHeight="1" x14ac:dyDescent="0.15">
      <c r="B132" s="98" t="s">
        <v>289</v>
      </c>
      <c r="C132" s="99" t="s">
        <v>165</v>
      </c>
      <c r="D132" s="2" t="s">
        <v>290</v>
      </c>
      <c r="E132" s="11" t="str">
        <f>LOOKUP(C140,{0,201,401,601,901,1201,1501;"黑色","绿色","蓝色","紫色","红色","橙色","金色"})</f>
        <v>黑色</v>
      </c>
      <c r="G132" s="98" t="s">
        <v>289</v>
      </c>
      <c r="H132" s="99" t="s">
        <v>225</v>
      </c>
      <c r="I132" s="2" t="s">
        <v>290</v>
      </c>
      <c r="J132" s="11" t="str">
        <f>LOOKUP(H140,{0,201,401,601,901,1201,1501;"黑色","绿色","蓝色","紫色","红色","橙色","金色"})</f>
        <v>绿色</v>
      </c>
      <c r="L132" s="98" t="s">
        <v>289</v>
      </c>
      <c r="M132" s="99" t="s">
        <v>169</v>
      </c>
      <c r="N132" s="2" t="s">
        <v>290</v>
      </c>
      <c r="O132" s="11" t="str">
        <f>LOOKUP(M140,{0,201,401,601,901,1201,1501;"黑色","绿色","蓝色","紫色","红色","橙色","金色"})</f>
        <v>黑色</v>
      </c>
      <c r="Q132" s="98" t="s">
        <v>289</v>
      </c>
      <c r="R132" s="99" t="s">
        <v>229</v>
      </c>
      <c r="S132" s="2" t="s">
        <v>290</v>
      </c>
      <c r="T132" s="11" t="str">
        <f>LOOKUP(R140,{0,201,401,601,901,1201,1501;"黑色","绿色","蓝色","紫色","红色","橙色","金色"})</f>
        <v>绿色</v>
      </c>
    </row>
    <row r="133" spans="2:20" ht="12" customHeight="1" x14ac:dyDescent="0.15">
      <c r="B133" s="253" t="s">
        <v>468</v>
      </c>
      <c r="C133" s="254"/>
      <c r="D133" s="100" t="s">
        <v>292</v>
      </c>
      <c r="E133" s="25">
        <v>5</v>
      </c>
      <c r="G133" s="253" t="s">
        <v>469</v>
      </c>
      <c r="H133" s="254"/>
      <c r="I133" s="100" t="s">
        <v>292</v>
      </c>
      <c r="J133" s="25">
        <v>1</v>
      </c>
      <c r="L133" s="253" t="s">
        <v>470</v>
      </c>
      <c r="M133" s="254"/>
      <c r="N133" s="100" t="s">
        <v>292</v>
      </c>
      <c r="O133" s="25">
        <v>1</v>
      </c>
      <c r="Q133" s="253" t="s">
        <v>471</v>
      </c>
      <c r="R133" s="254"/>
      <c r="S133" s="100" t="s">
        <v>292</v>
      </c>
      <c r="T133" s="25">
        <v>1</v>
      </c>
    </row>
    <row r="134" spans="2:20" ht="12" customHeight="1" x14ac:dyDescent="0.15">
      <c r="B134" s="255"/>
      <c r="C134" s="256"/>
      <c r="D134" s="100" t="s">
        <v>296</v>
      </c>
      <c r="E134" s="25">
        <v>3</v>
      </c>
      <c r="G134" s="255"/>
      <c r="H134" s="256"/>
      <c r="I134" s="100" t="s">
        <v>296</v>
      </c>
      <c r="J134" s="25">
        <v>1</v>
      </c>
      <c r="L134" s="255"/>
      <c r="M134" s="256"/>
      <c r="N134" s="100" t="s">
        <v>296</v>
      </c>
      <c r="O134" s="25">
        <v>1</v>
      </c>
      <c r="Q134" s="255"/>
      <c r="R134" s="256"/>
      <c r="S134" s="100" t="s">
        <v>296</v>
      </c>
      <c r="T134" s="25">
        <v>1</v>
      </c>
    </row>
    <row r="135" spans="2:20" ht="12" customHeight="1" x14ac:dyDescent="0.15">
      <c r="B135" s="255"/>
      <c r="C135" s="256"/>
      <c r="D135" s="262" t="s">
        <v>472</v>
      </c>
      <c r="E135" s="260"/>
      <c r="G135" s="255"/>
      <c r="H135" s="256"/>
      <c r="I135" s="262" t="s">
        <v>473</v>
      </c>
      <c r="J135" s="260"/>
      <c r="L135" s="255"/>
      <c r="M135" s="256"/>
      <c r="N135" s="262" t="s">
        <v>474</v>
      </c>
      <c r="O135" s="260"/>
      <c r="Q135" s="255"/>
      <c r="R135" s="256"/>
      <c r="S135" s="262" t="s">
        <v>475</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200</v>
      </c>
      <c r="D140" s="261"/>
      <c r="E140" s="260"/>
      <c r="G140" s="98" t="s">
        <v>301</v>
      </c>
      <c r="H140" s="101">
        <v>400</v>
      </c>
      <c r="I140" s="261"/>
      <c r="J140" s="260"/>
      <c r="L140" s="98" t="s">
        <v>301</v>
      </c>
      <c r="M140" s="101">
        <v>200</v>
      </c>
      <c r="N140" s="261"/>
      <c r="O140" s="260"/>
      <c r="Q140" s="98" t="s">
        <v>301</v>
      </c>
      <c r="R140" s="101">
        <v>400</v>
      </c>
      <c r="S140" s="261"/>
      <c r="T140" s="260"/>
    </row>
    <row r="141" spans="2:20" ht="12" customHeight="1" x14ac:dyDescent="0.15">
      <c r="B141" s="12" t="s">
        <v>302</v>
      </c>
      <c r="C141" s="241">
        <f>C140*20</f>
        <v>4000</v>
      </c>
      <c r="D141" s="242"/>
      <c r="E141" s="243"/>
      <c r="G141" s="12" t="s">
        <v>302</v>
      </c>
      <c r="H141" s="241">
        <f>H140*20</f>
        <v>8000</v>
      </c>
      <c r="I141" s="242"/>
      <c r="J141" s="243"/>
      <c r="L141" s="12" t="s">
        <v>302</v>
      </c>
      <c r="M141" s="241">
        <f>M140*20</f>
        <v>4000</v>
      </c>
      <c r="N141" s="242"/>
      <c r="O141" s="243"/>
      <c r="Q141" s="12" t="s">
        <v>302</v>
      </c>
      <c r="R141" s="241">
        <f>R140*20</f>
        <v>8000</v>
      </c>
      <c r="S141" s="242"/>
      <c r="T141" s="243"/>
    </row>
    <row r="142" spans="2:20" ht="12" customHeight="1" x14ac:dyDescent="0.15">
      <c r="B142" s="247" t="s">
        <v>476</v>
      </c>
      <c r="C142" s="248"/>
      <c r="D142" s="248"/>
      <c r="E142" s="249"/>
      <c r="G142" s="247" t="s">
        <v>477</v>
      </c>
      <c r="H142" s="248"/>
      <c r="I142" s="248"/>
      <c r="J142" s="249"/>
      <c r="L142" s="247" t="s">
        <v>478</v>
      </c>
      <c r="M142" s="248"/>
      <c r="N142" s="248"/>
      <c r="O142" s="249"/>
      <c r="Q142" s="247"/>
      <c r="R142" s="248"/>
      <c r="S142" s="248"/>
      <c r="T142" s="249"/>
    </row>
    <row r="143" spans="2:20" ht="12" customHeight="1" x14ac:dyDescent="0.15">
      <c r="B143" s="247"/>
      <c r="C143" s="248"/>
      <c r="D143" s="248"/>
      <c r="E143" s="249"/>
      <c r="G143" s="247"/>
      <c r="H143" s="248"/>
      <c r="I143" s="248"/>
      <c r="J143" s="249"/>
      <c r="L143" s="247"/>
      <c r="M143" s="248"/>
      <c r="N143" s="248"/>
      <c r="O143" s="249"/>
      <c r="Q143" s="247"/>
      <c r="R143" s="248"/>
      <c r="S143" s="248"/>
      <c r="T143" s="249"/>
    </row>
    <row r="144" spans="2:20" ht="12" customHeight="1" x14ac:dyDescent="0.15">
      <c r="B144" s="247"/>
      <c r="C144" s="248"/>
      <c r="D144" s="248"/>
      <c r="E144" s="249"/>
      <c r="G144" s="247"/>
      <c r="H144" s="248"/>
      <c r="I144" s="248"/>
      <c r="J144" s="249"/>
      <c r="L144" s="247"/>
      <c r="M144" s="248"/>
      <c r="N144" s="248"/>
      <c r="O144" s="249"/>
      <c r="Q144" s="247"/>
      <c r="R144" s="248"/>
      <c r="S144" s="248"/>
      <c r="T144" s="249"/>
    </row>
    <row r="145" spans="2:20" ht="12" customHeight="1" x14ac:dyDescent="0.15">
      <c r="B145" s="247"/>
      <c r="C145" s="248"/>
      <c r="D145" s="248"/>
      <c r="E145" s="249"/>
      <c r="G145" s="247"/>
      <c r="H145" s="248"/>
      <c r="I145" s="248"/>
      <c r="J145" s="249"/>
      <c r="L145" s="247"/>
      <c r="M145" s="248"/>
      <c r="N145" s="248"/>
      <c r="O145" s="249"/>
      <c r="Q145" s="247"/>
      <c r="R145" s="248"/>
      <c r="S145" s="248"/>
      <c r="T145" s="249"/>
    </row>
    <row r="146" spans="2:20" ht="12" customHeight="1" x14ac:dyDescent="0.15">
      <c r="B146" s="247"/>
      <c r="C146" s="248"/>
      <c r="D146" s="248"/>
      <c r="E146" s="249"/>
      <c r="G146" s="247"/>
      <c r="H146" s="248"/>
      <c r="I146" s="248"/>
      <c r="J146" s="249"/>
      <c r="L146" s="247"/>
      <c r="M146" s="248"/>
      <c r="N146" s="248"/>
      <c r="O146" s="249"/>
      <c r="Q146" s="247"/>
      <c r="R146" s="248"/>
      <c r="S146" s="248"/>
      <c r="T146" s="249"/>
    </row>
    <row r="147" spans="2:20" ht="12" customHeight="1" x14ac:dyDescent="0.15">
      <c r="B147" s="247"/>
      <c r="C147" s="248"/>
      <c r="D147" s="248"/>
      <c r="E147" s="249"/>
      <c r="G147" s="247"/>
      <c r="H147" s="248"/>
      <c r="I147" s="248"/>
      <c r="J147" s="249"/>
      <c r="L147" s="247"/>
      <c r="M147" s="248"/>
      <c r="N147" s="248"/>
      <c r="O147" s="249"/>
      <c r="Q147" s="247"/>
      <c r="R147" s="248"/>
      <c r="S147" s="248"/>
      <c r="T147" s="249"/>
    </row>
    <row r="148" spans="2:20" ht="12" customHeight="1" x14ac:dyDescent="0.15">
      <c r="B148" s="247"/>
      <c r="C148" s="248"/>
      <c r="D148" s="248"/>
      <c r="E148" s="249"/>
      <c r="G148" s="247"/>
      <c r="H148" s="248"/>
      <c r="I148" s="248"/>
      <c r="J148" s="249"/>
      <c r="L148" s="247"/>
      <c r="M148" s="248"/>
      <c r="N148" s="248"/>
      <c r="O148" s="249"/>
      <c r="Q148" s="247"/>
      <c r="R148" s="248"/>
      <c r="S148" s="248"/>
      <c r="T148" s="249"/>
    </row>
    <row r="149" spans="2:20" ht="12" customHeight="1" x14ac:dyDescent="0.15">
      <c r="B149" s="247"/>
      <c r="C149" s="248"/>
      <c r="D149" s="248"/>
      <c r="E149" s="249"/>
      <c r="G149" s="247"/>
      <c r="H149" s="248"/>
      <c r="I149" s="248"/>
      <c r="J149" s="249"/>
      <c r="L149" s="247"/>
      <c r="M149" s="248"/>
      <c r="N149" s="248"/>
      <c r="O149" s="249"/>
      <c r="Q149" s="247"/>
      <c r="R149" s="248"/>
      <c r="S149" s="248"/>
      <c r="T149" s="249"/>
    </row>
    <row r="150" spans="2:20" ht="12" customHeight="1" x14ac:dyDescent="0.15">
      <c r="B150" s="247"/>
      <c r="C150" s="248"/>
      <c r="D150" s="248"/>
      <c r="E150" s="249"/>
      <c r="G150" s="247"/>
      <c r="H150" s="248"/>
      <c r="I150" s="248"/>
      <c r="J150" s="249"/>
      <c r="L150" s="247"/>
      <c r="M150" s="248"/>
      <c r="N150" s="248"/>
      <c r="O150" s="249"/>
      <c r="Q150" s="247"/>
      <c r="R150" s="248"/>
      <c r="S150" s="248"/>
      <c r="T150" s="249"/>
    </row>
    <row r="151" spans="2:20" ht="12" customHeight="1" x14ac:dyDescent="0.15">
      <c r="B151" s="247"/>
      <c r="C151" s="248"/>
      <c r="D151" s="248"/>
      <c r="E151" s="249"/>
      <c r="G151" s="247"/>
      <c r="H151" s="248"/>
      <c r="I151" s="248"/>
      <c r="J151" s="249"/>
      <c r="L151" s="247"/>
      <c r="M151" s="248"/>
      <c r="N151" s="248"/>
      <c r="O151" s="249"/>
      <c r="Q151" s="247"/>
      <c r="R151" s="248"/>
      <c r="S151" s="248"/>
      <c r="T151" s="249"/>
    </row>
    <row r="152" spans="2:20" ht="12" customHeight="1" x14ac:dyDescent="0.15">
      <c r="B152" s="247"/>
      <c r="C152" s="248"/>
      <c r="D152" s="248"/>
      <c r="E152" s="249"/>
      <c r="G152" s="247"/>
      <c r="H152" s="248"/>
      <c r="I152" s="248"/>
      <c r="J152" s="249"/>
      <c r="L152" s="247"/>
      <c r="M152" s="248"/>
      <c r="N152" s="248"/>
      <c r="O152" s="249"/>
      <c r="Q152" s="247"/>
      <c r="R152" s="248"/>
      <c r="S152" s="248"/>
      <c r="T152" s="249"/>
    </row>
    <row r="153" spans="2:20" ht="12" customHeight="1" x14ac:dyDescent="0.15">
      <c r="B153" s="247"/>
      <c r="C153" s="248"/>
      <c r="D153" s="248"/>
      <c r="E153" s="249"/>
      <c r="G153" s="247"/>
      <c r="H153" s="248"/>
      <c r="I153" s="248"/>
      <c r="J153" s="249"/>
      <c r="L153" s="247"/>
      <c r="M153" s="248"/>
      <c r="N153" s="248"/>
      <c r="O153" s="249"/>
      <c r="Q153" s="247"/>
      <c r="R153" s="248"/>
      <c r="S153" s="248"/>
      <c r="T153" s="249"/>
    </row>
    <row r="154" spans="2:20" ht="12" customHeight="1" x14ac:dyDescent="0.15">
      <c r="B154" s="250"/>
      <c r="C154" s="251"/>
      <c r="D154" s="251"/>
      <c r="E154" s="252"/>
      <c r="G154" s="250"/>
      <c r="H154" s="251"/>
      <c r="I154" s="251"/>
      <c r="J154" s="252"/>
      <c r="L154" s="250"/>
      <c r="M154" s="251"/>
      <c r="N154" s="251"/>
      <c r="O154" s="252"/>
      <c r="Q154" s="250"/>
      <c r="R154" s="251"/>
      <c r="S154" s="251"/>
      <c r="T154" s="252"/>
    </row>
    <row r="155" spans="2:20" ht="12" customHeight="1" x14ac:dyDescent="0.15">
      <c r="B155" s="244" t="s">
        <v>307</v>
      </c>
      <c r="C155" s="245"/>
      <c r="D155" s="245"/>
      <c r="E155" s="246"/>
      <c r="G155" s="244" t="s">
        <v>307</v>
      </c>
      <c r="H155" s="245"/>
      <c r="I155" s="245"/>
      <c r="J155" s="246"/>
      <c r="L155" s="244" t="s">
        <v>479</v>
      </c>
      <c r="M155" s="245"/>
      <c r="N155" s="245"/>
      <c r="O155" s="246"/>
      <c r="Q155" s="244" t="s">
        <v>480</v>
      </c>
      <c r="R155" s="245"/>
      <c r="S155" s="245"/>
      <c r="T155" s="246"/>
    </row>
    <row r="158" spans="2:20" ht="12" customHeight="1" x14ac:dyDescent="0.15">
      <c r="B158" s="98" t="s">
        <v>289</v>
      </c>
      <c r="C158" s="99" t="s">
        <v>117</v>
      </c>
      <c r="D158" s="2" t="s">
        <v>290</v>
      </c>
      <c r="E158" s="11" t="str">
        <f>LOOKUP(C166,{0,201,401,601,901,1201,1501;"黑色","绿色","蓝色","紫色","红色","橙色","金色"})</f>
        <v>黑色</v>
      </c>
      <c r="G158" s="98" t="s">
        <v>289</v>
      </c>
      <c r="H158" s="99" t="s">
        <v>173</v>
      </c>
      <c r="I158" s="2" t="s">
        <v>290</v>
      </c>
      <c r="J158" s="11" t="str">
        <f>LOOKUP(H166,{0,201,401,601,901,1201,1501;"黑色","绿色","蓝色","紫色","红色","橙色","金色"})</f>
        <v>黑色</v>
      </c>
      <c r="L158" s="98" t="s">
        <v>289</v>
      </c>
      <c r="M158" s="99" t="s">
        <v>189</v>
      </c>
      <c r="N158" s="2" t="s">
        <v>290</v>
      </c>
      <c r="O158" s="11" t="str">
        <f>LOOKUP(M166,{0,201,401,601,901,1201,1501;"黑色","绿色","蓝色","紫色","红色","橙色","金色"})</f>
        <v>绿色</v>
      </c>
      <c r="Q158" s="98" t="s">
        <v>289</v>
      </c>
      <c r="R158" s="99" t="s">
        <v>193</v>
      </c>
      <c r="S158" s="2" t="s">
        <v>290</v>
      </c>
      <c r="T158" s="11" t="str">
        <f>LOOKUP(R166,{0,201,401,601,901,1201,1501;"黑色","绿色","蓝色","紫色","红色","橙色","金色"})</f>
        <v>绿色</v>
      </c>
    </row>
    <row r="159" spans="2:20" ht="12" customHeight="1" x14ac:dyDescent="0.15">
      <c r="B159" s="253" t="s">
        <v>481</v>
      </c>
      <c r="C159" s="254"/>
      <c r="D159" s="100" t="s">
        <v>292</v>
      </c>
      <c r="E159" s="25">
        <v>1</v>
      </c>
      <c r="G159" s="253" t="s">
        <v>482</v>
      </c>
      <c r="H159" s="254"/>
      <c r="I159" s="100" t="s">
        <v>292</v>
      </c>
      <c r="J159" s="25">
        <v>2</v>
      </c>
      <c r="L159" s="253" t="s">
        <v>483</v>
      </c>
      <c r="M159" s="254"/>
      <c r="N159" s="100" t="s">
        <v>292</v>
      </c>
      <c r="O159" s="25">
        <v>3</v>
      </c>
      <c r="Q159" s="253" t="s">
        <v>484</v>
      </c>
      <c r="R159" s="254"/>
      <c r="S159" s="100" t="s">
        <v>292</v>
      </c>
      <c r="T159" s="25">
        <v>1</v>
      </c>
    </row>
    <row r="160" spans="2:20" ht="12" customHeight="1" x14ac:dyDescent="0.15">
      <c r="B160" s="255"/>
      <c r="C160" s="256"/>
      <c r="D160" s="100" t="s">
        <v>296</v>
      </c>
      <c r="E160" s="25">
        <v>1</v>
      </c>
      <c r="G160" s="255"/>
      <c r="H160" s="256"/>
      <c r="I160" s="100" t="s">
        <v>296</v>
      </c>
      <c r="J160" s="25">
        <v>1</v>
      </c>
      <c r="L160" s="255"/>
      <c r="M160" s="256"/>
      <c r="N160" s="100" t="s">
        <v>296</v>
      </c>
      <c r="O160" s="25">
        <v>1</v>
      </c>
      <c r="Q160" s="255"/>
      <c r="R160" s="256"/>
      <c r="S160" s="100" t="s">
        <v>296</v>
      </c>
      <c r="T160" s="25">
        <v>1</v>
      </c>
    </row>
    <row r="161" spans="2:20" ht="12" customHeight="1" x14ac:dyDescent="0.15">
      <c r="B161" s="255"/>
      <c r="C161" s="256"/>
      <c r="D161" s="262" t="s">
        <v>485</v>
      </c>
      <c r="E161" s="260"/>
      <c r="G161" s="255"/>
      <c r="H161" s="256"/>
      <c r="I161" s="262" t="s">
        <v>486</v>
      </c>
      <c r="J161" s="260"/>
      <c r="L161" s="255"/>
      <c r="M161" s="256"/>
      <c r="N161" s="262" t="s">
        <v>487</v>
      </c>
      <c r="O161" s="260"/>
      <c r="Q161" s="255"/>
      <c r="R161" s="256"/>
      <c r="S161" s="262" t="s">
        <v>488</v>
      </c>
      <c r="T161" s="260"/>
    </row>
    <row r="162" spans="2:20" ht="12" customHeight="1" x14ac:dyDescent="0.15">
      <c r="B162" s="255"/>
      <c r="C162" s="256"/>
      <c r="D162" s="262"/>
      <c r="E162" s="260"/>
      <c r="G162" s="255"/>
      <c r="H162" s="256"/>
      <c r="I162" s="262"/>
      <c r="J162" s="260"/>
      <c r="L162" s="255"/>
      <c r="M162" s="256"/>
      <c r="N162" s="262"/>
      <c r="O162" s="260"/>
      <c r="Q162" s="255"/>
      <c r="R162" s="256"/>
      <c r="S162" s="262"/>
      <c r="T162" s="260"/>
    </row>
    <row r="163" spans="2:20" ht="12" customHeight="1" x14ac:dyDescent="0.15">
      <c r="B163" s="255"/>
      <c r="C163" s="256"/>
      <c r="D163" s="262"/>
      <c r="E163" s="260"/>
      <c r="G163" s="255"/>
      <c r="H163" s="256"/>
      <c r="I163" s="262"/>
      <c r="J163" s="260"/>
      <c r="L163" s="255"/>
      <c r="M163" s="256"/>
      <c r="N163" s="262"/>
      <c r="O163" s="260"/>
      <c r="Q163" s="255"/>
      <c r="R163" s="256"/>
      <c r="S163" s="262"/>
      <c r="T163" s="260"/>
    </row>
    <row r="164" spans="2:20" ht="12" customHeight="1" x14ac:dyDescent="0.15">
      <c r="B164" s="255"/>
      <c r="C164" s="256"/>
      <c r="D164" s="262"/>
      <c r="E164" s="260"/>
      <c r="G164" s="255"/>
      <c r="H164" s="256"/>
      <c r="I164" s="262"/>
      <c r="J164" s="260"/>
      <c r="L164" s="255"/>
      <c r="M164" s="256"/>
      <c r="N164" s="262"/>
      <c r="O164" s="260"/>
      <c r="Q164" s="255"/>
      <c r="R164" s="256"/>
      <c r="S164" s="262"/>
      <c r="T164" s="260"/>
    </row>
    <row r="165" spans="2:20" ht="12" customHeight="1" x14ac:dyDescent="0.15">
      <c r="B165" s="257"/>
      <c r="C165" s="258"/>
      <c r="D165" s="262"/>
      <c r="E165" s="260"/>
      <c r="G165" s="257"/>
      <c r="H165" s="258"/>
      <c r="I165" s="262"/>
      <c r="J165" s="260"/>
      <c r="L165" s="257"/>
      <c r="M165" s="258"/>
      <c r="N165" s="262"/>
      <c r="O165" s="260"/>
      <c r="Q165" s="257"/>
      <c r="R165" s="258"/>
      <c r="S165" s="262"/>
      <c r="T165" s="260"/>
    </row>
    <row r="166" spans="2:20" ht="12" customHeight="1" x14ac:dyDescent="0.15">
      <c r="B166" s="98" t="s">
        <v>301</v>
      </c>
      <c r="C166" s="101">
        <v>100</v>
      </c>
      <c r="D166" s="261"/>
      <c r="E166" s="260"/>
      <c r="G166" s="98" t="s">
        <v>301</v>
      </c>
      <c r="H166" s="101">
        <v>200</v>
      </c>
      <c r="I166" s="261"/>
      <c r="J166" s="260"/>
      <c r="L166" s="98" t="s">
        <v>301</v>
      </c>
      <c r="M166" s="101">
        <v>300</v>
      </c>
      <c r="N166" s="261"/>
      <c r="O166" s="260"/>
      <c r="Q166" s="98" t="s">
        <v>301</v>
      </c>
      <c r="R166" s="101">
        <v>300</v>
      </c>
      <c r="S166" s="261"/>
      <c r="T166" s="260"/>
    </row>
    <row r="167" spans="2:20" ht="12" customHeight="1" x14ac:dyDescent="0.15">
      <c r="B167" s="12" t="s">
        <v>302</v>
      </c>
      <c r="C167" s="241">
        <f>C166*20</f>
        <v>2000</v>
      </c>
      <c r="D167" s="242"/>
      <c r="E167" s="243"/>
      <c r="G167" s="12" t="s">
        <v>302</v>
      </c>
      <c r="H167" s="241">
        <f>H166*20</f>
        <v>4000</v>
      </c>
      <c r="I167" s="242"/>
      <c r="J167" s="243"/>
      <c r="L167" s="12" t="s">
        <v>302</v>
      </c>
      <c r="M167" s="241">
        <f>M166*20</f>
        <v>6000</v>
      </c>
      <c r="N167" s="242"/>
      <c r="O167" s="243"/>
      <c r="Q167" s="12" t="s">
        <v>302</v>
      </c>
      <c r="R167" s="241">
        <f>R166*20</f>
        <v>6000</v>
      </c>
      <c r="S167" s="242"/>
      <c r="T167" s="243"/>
    </row>
    <row r="168" spans="2:20" ht="12" customHeight="1" x14ac:dyDescent="0.15">
      <c r="B168" s="247" t="s">
        <v>489</v>
      </c>
      <c r="C168" s="248"/>
      <c r="D168" s="248"/>
      <c r="E168" s="249"/>
      <c r="G168" s="247" t="s">
        <v>490</v>
      </c>
      <c r="H168" s="248"/>
      <c r="I168" s="248"/>
      <c r="J168" s="249"/>
      <c r="L168" s="247" t="s">
        <v>491</v>
      </c>
      <c r="M168" s="248"/>
      <c r="N168" s="248"/>
      <c r="O168" s="249"/>
      <c r="Q168" s="247" t="s">
        <v>492</v>
      </c>
      <c r="R168" s="248"/>
      <c r="S168" s="248"/>
      <c r="T168" s="249"/>
    </row>
    <row r="169" spans="2:20" ht="12" customHeight="1" x14ac:dyDescent="0.15">
      <c r="B169" s="247"/>
      <c r="C169" s="248"/>
      <c r="D169" s="248"/>
      <c r="E169" s="249"/>
      <c r="G169" s="247"/>
      <c r="H169" s="248"/>
      <c r="I169" s="248"/>
      <c r="J169" s="249"/>
      <c r="L169" s="247"/>
      <c r="M169" s="248"/>
      <c r="N169" s="248"/>
      <c r="O169" s="249"/>
      <c r="Q169" s="247"/>
      <c r="R169" s="248"/>
      <c r="S169" s="248"/>
      <c r="T169" s="249"/>
    </row>
    <row r="170" spans="2:20" ht="12" customHeight="1" x14ac:dyDescent="0.15">
      <c r="B170" s="247"/>
      <c r="C170" s="248"/>
      <c r="D170" s="248"/>
      <c r="E170" s="249"/>
      <c r="G170" s="247"/>
      <c r="H170" s="248"/>
      <c r="I170" s="248"/>
      <c r="J170" s="249"/>
      <c r="L170" s="247"/>
      <c r="M170" s="248"/>
      <c r="N170" s="248"/>
      <c r="O170" s="249"/>
      <c r="Q170" s="247"/>
      <c r="R170" s="248"/>
      <c r="S170" s="248"/>
      <c r="T170" s="249"/>
    </row>
    <row r="171" spans="2:20" ht="12" customHeight="1" x14ac:dyDescent="0.15">
      <c r="B171" s="247"/>
      <c r="C171" s="248"/>
      <c r="D171" s="248"/>
      <c r="E171" s="249"/>
      <c r="G171" s="247"/>
      <c r="H171" s="248"/>
      <c r="I171" s="248"/>
      <c r="J171" s="249"/>
      <c r="L171" s="247"/>
      <c r="M171" s="248"/>
      <c r="N171" s="248"/>
      <c r="O171" s="249"/>
      <c r="Q171" s="247"/>
      <c r="R171" s="248"/>
      <c r="S171" s="248"/>
      <c r="T171" s="249"/>
    </row>
    <row r="172" spans="2:20" ht="12" customHeight="1" x14ac:dyDescent="0.15">
      <c r="B172" s="247"/>
      <c r="C172" s="248"/>
      <c r="D172" s="248"/>
      <c r="E172" s="249"/>
      <c r="G172" s="247"/>
      <c r="H172" s="248"/>
      <c r="I172" s="248"/>
      <c r="J172" s="249"/>
      <c r="L172" s="247"/>
      <c r="M172" s="248"/>
      <c r="N172" s="248"/>
      <c r="O172" s="249"/>
      <c r="Q172" s="247"/>
      <c r="R172" s="248"/>
      <c r="S172" s="248"/>
      <c r="T172" s="249"/>
    </row>
    <row r="173" spans="2:20" ht="12" customHeight="1" x14ac:dyDescent="0.15">
      <c r="B173" s="247"/>
      <c r="C173" s="248"/>
      <c r="D173" s="248"/>
      <c r="E173" s="249"/>
      <c r="G173" s="247"/>
      <c r="H173" s="248"/>
      <c r="I173" s="248"/>
      <c r="J173" s="249"/>
      <c r="L173" s="247"/>
      <c r="M173" s="248"/>
      <c r="N173" s="248"/>
      <c r="O173" s="249"/>
      <c r="Q173" s="247"/>
      <c r="R173" s="248"/>
      <c r="S173" s="248"/>
      <c r="T173" s="249"/>
    </row>
    <row r="174" spans="2:20" ht="12" customHeight="1" x14ac:dyDescent="0.15">
      <c r="B174" s="247"/>
      <c r="C174" s="248"/>
      <c r="D174" s="248"/>
      <c r="E174" s="249"/>
      <c r="G174" s="247"/>
      <c r="H174" s="248"/>
      <c r="I174" s="248"/>
      <c r="J174" s="249"/>
      <c r="L174" s="247"/>
      <c r="M174" s="248"/>
      <c r="N174" s="248"/>
      <c r="O174" s="249"/>
      <c r="Q174" s="247"/>
      <c r="R174" s="248"/>
      <c r="S174" s="248"/>
      <c r="T174" s="249"/>
    </row>
    <row r="175" spans="2:20" ht="12" customHeight="1" x14ac:dyDescent="0.15">
      <c r="B175" s="247"/>
      <c r="C175" s="248"/>
      <c r="D175" s="248"/>
      <c r="E175" s="249"/>
      <c r="G175" s="247"/>
      <c r="H175" s="248"/>
      <c r="I175" s="248"/>
      <c r="J175" s="249"/>
      <c r="L175" s="247"/>
      <c r="M175" s="248"/>
      <c r="N175" s="248"/>
      <c r="O175" s="249"/>
      <c r="Q175" s="247"/>
      <c r="R175" s="248"/>
      <c r="S175" s="248"/>
      <c r="T175" s="249"/>
    </row>
    <row r="176" spans="2:20" ht="12" customHeight="1" x14ac:dyDescent="0.15">
      <c r="B176" s="247"/>
      <c r="C176" s="248"/>
      <c r="D176" s="248"/>
      <c r="E176" s="249"/>
      <c r="G176" s="247"/>
      <c r="H176" s="248"/>
      <c r="I176" s="248"/>
      <c r="J176" s="249"/>
      <c r="L176" s="247"/>
      <c r="M176" s="248"/>
      <c r="N176" s="248"/>
      <c r="O176" s="249"/>
      <c r="Q176" s="247"/>
      <c r="R176" s="248"/>
      <c r="S176" s="248"/>
      <c r="T176" s="249"/>
    </row>
    <row r="177" spans="2:20" ht="12" customHeight="1" x14ac:dyDescent="0.15">
      <c r="B177" s="247"/>
      <c r="C177" s="248"/>
      <c r="D177" s="248"/>
      <c r="E177" s="249"/>
      <c r="G177" s="247"/>
      <c r="H177" s="248"/>
      <c r="I177" s="248"/>
      <c r="J177" s="249"/>
      <c r="L177" s="247"/>
      <c r="M177" s="248"/>
      <c r="N177" s="248"/>
      <c r="O177" s="249"/>
      <c r="Q177" s="247"/>
      <c r="R177" s="248"/>
      <c r="S177" s="248"/>
      <c r="T177" s="249"/>
    </row>
    <row r="178" spans="2:20" ht="12" customHeight="1" x14ac:dyDescent="0.15">
      <c r="B178" s="247"/>
      <c r="C178" s="248"/>
      <c r="D178" s="248"/>
      <c r="E178" s="249"/>
      <c r="G178" s="247"/>
      <c r="H178" s="248"/>
      <c r="I178" s="248"/>
      <c r="J178" s="249"/>
      <c r="L178" s="247"/>
      <c r="M178" s="248"/>
      <c r="N178" s="248"/>
      <c r="O178" s="249"/>
      <c r="Q178" s="247"/>
      <c r="R178" s="248"/>
      <c r="S178" s="248"/>
      <c r="T178" s="249"/>
    </row>
    <row r="179" spans="2:20" ht="12" customHeight="1" x14ac:dyDescent="0.15">
      <c r="B179" s="247"/>
      <c r="C179" s="248"/>
      <c r="D179" s="248"/>
      <c r="E179" s="249"/>
      <c r="G179" s="247"/>
      <c r="H179" s="248"/>
      <c r="I179" s="248"/>
      <c r="J179" s="249"/>
      <c r="L179" s="247"/>
      <c r="M179" s="248"/>
      <c r="N179" s="248"/>
      <c r="O179" s="249"/>
      <c r="Q179" s="247"/>
      <c r="R179" s="248"/>
      <c r="S179" s="248"/>
      <c r="T179" s="249"/>
    </row>
    <row r="180" spans="2:20" ht="12" customHeight="1" x14ac:dyDescent="0.15">
      <c r="B180" s="250"/>
      <c r="C180" s="251"/>
      <c r="D180" s="251"/>
      <c r="E180" s="252"/>
      <c r="G180" s="250"/>
      <c r="H180" s="251"/>
      <c r="I180" s="251"/>
      <c r="J180" s="252"/>
      <c r="L180" s="250"/>
      <c r="M180" s="251"/>
      <c r="N180" s="251"/>
      <c r="O180" s="252"/>
      <c r="Q180" s="250"/>
      <c r="R180" s="251"/>
      <c r="S180" s="251"/>
      <c r="T180" s="252"/>
    </row>
    <row r="181" spans="2:20" ht="12" customHeight="1" x14ac:dyDescent="0.15">
      <c r="B181" s="244" t="s">
        <v>400</v>
      </c>
      <c r="C181" s="245"/>
      <c r="D181" s="245"/>
      <c r="E181" s="246"/>
      <c r="G181" s="244" t="s">
        <v>453</v>
      </c>
      <c r="H181" s="245"/>
      <c r="I181" s="245"/>
      <c r="J181" s="246"/>
      <c r="L181" s="244" t="s">
        <v>307</v>
      </c>
      <c r="M181" s="245"/>
      <c r="N181" s="245"/>
      <c r="O181" s="246"/>
      <c r="Q181" s="244" t="s">
        <v>480</v>
      </c>
      <c r="R181" s="245"/>
      <c r="S181" s="245"/>
      <c r="T181" s="246"/>
    </row>
    <row r="184" spans="2:20" ht="12" customHeight="1" x14ac:dyDescent="0.15">
      <c r="B184" s="98" t="s">
        <v>289</v>
      </c>
      <c r="C184" s="99" t="s">
        <v>233</v>
      </c>
      <c r="D184" s="2" t="s">
        <v>290</v>
      </c>
      <c r="E184" s="11" t="str">
        <f>LOOKUP(C192,{0,201,401,601,901,1201,1501;"黑色","绿色","蓝色","紫色","红色","橙色","金色"})</f>
        <v>绿色</v>
      </c>
      <c r="G184" s="98" t="s">
        <v>289</v>
      </c>
      <c r="H184" s="99" t="s">
        <v>197</v>
      </c>
      <c r="I184" s="2" t="s">
        <v>290</v>
      </c>
      <c r="J184" s="11" t="str">
        <f>LOOKUP(H192,{0,201,401,601,901,1201,1501;"黑色","绿色","蓝色","紫色","红色","橙色","金色"})</f>
        <v>绿色</v>
      </c>
      <c r="L184" s="98" t="s">
        <v>289</v>
      </c>
      <c r="M184" s="99" t="s">
        <v>236</v>
      </c>
      <c r="N184" s="2" t="s">
        <v>290</v>
      </c>
      <c r="O184" s="11" t="str">
        <f>LOOKUP(M192,{0,201,401,601,901,1201,1501;"黑色","绿色","蓝色","紫色","红色","橙色","金色"})</f>
        <v>绿色</v>
      </c>
      <c r="Q184" s="98" t="s">
        <v>289</v>
      </c>
      <c r="R184" s="99" t="s">
        <v>239</v>
      </c>
      <c r="S184" s="2" t="s">
        <v>290</v>
      </c>
      <c r="T184" s="11" t="str">
        <f>LOOKUP(R192,{0,201,401,601,901,1201,1501;"黑色","绿色","蓝色","紫色","红色","橙色","金色"})</f>
        <v>绿色</v>
      </c>
    </row>
    <row r="185" spans="2:20" ht="12" customHeight="1" x14ac:dyDescent="0.15">
      <c r="B185" s="253" t="s">
        <v>493</v>
      </c>
      <c r="C185" s="254"/>
      <c r="D185" s="100" t="s">
        <v>292</v>
      </c>
      <c r="E185" s="25">
        <v>0</v>
      </c>
      <c r="G185" s="253" t="s">
        <v>494</v>
      </c>
      <c r="H185" s="254"/>
      <c r="I185" s="100" t="s">
        <v>292</v>
      </c>
      <c r="J185" s="25">
        <v>2</v>
      </c>
      <c r="L185" s="253" t="s">
        <v>495</v>
      </c>
      <c r="M185" s="254"/>
      <c r="N185" s="100" t="s">
        <v>292</v>
      </c>
      <c r="O185" s="25">
        <v>2</v>
      </c>
      <c r="Q185" s="253" t="s">
        <v>496</v>
      </c>
      <c r="R185" s="254"/>
      <c r="S185" s="100" t="s">
        <v>292</v>
      </c>
      <c r="T185" s="25">
        <v>1</v>
      </c>
    </row>
    <row r="186" spans="2:20" ht="12" customHeight="1" x14ac:dyDescent="0.15">
      <c r="B186" s="255"/>
      <c r="C186" s="256"/>
      <c r="D186" s="100" t="s">
        <v>296</v>
      </c>
      <c r="E186" s="25">
        <v>0</v>
      </c>
      <c r="G186" s="255"/>
      <c r="H186" s="256"/>
      <c r="I186" s="100" t="s">
        <v>296</v>
      </c>
      <c r="J186" s="25">
        <v>1</v>
      </c>
      <c r="L186" s="255"/>
      <c r="M186" s="256"/>
      <c r="N186" s="100" t="s">
        <v>296</v>
      </c>
      <c r="O186" s="25">
        <v>2</v>
      </c>
      <c r="Q186" s="255"/>
      <c r="R186" s="256"/>
      <c r="S186" s="100" t="s">
        <v>296</v>
      </c>
      <c r="T186" s="25">
        <v>1</v>
      </c>
    </row>
    <row r="187" spans="2:20" ht="12" customHeight="1" x14ac:dyDescent="0.15">
      <c r="B187" s="255"/>
      <c r="C187" s="256"/>
      <c r="D187" s="262" t="s">
        <v>497</v>
      </c>
      <c r="E187" s="260"/>
      <c r="G187" s="255"/>
      <c r="H187" s="256"/>
      <c r="I187" s="262" t="s">
        <v>498</v>
      </c>
      <c r="J187" s="260"/>
      <c r="L187" s="255"/>
      <c r="M187" s="256"/>
      <c r="N187" s="262" t="s">
        <v>499</v>
      </c>
      <c r="O187" s="260"/>
      <c r="Q187" s="255"/>
      <c r="R187" s="256"/>
      <c r="S187" s="262" t="s">
        <v>500</v>
      </c>
      <c r="T187" s="260"/>
    </row>
    <row r="188" spans="2:20" ht="12" customHeight="1" x14ac:dyDescent="0.15">
      <c r="B188" s="255"/>
      <c r="C188" s="256"/>
      <c r="D188" s="262"/>
      <c r="E188" s="260"/>
      <c r="G188" s="255"/>
      <c r="H188" s="256"/>
      <c r="I188" s="262"/>
      <c r="J188" s="260"/>
      <c r="L188" s="255"/>
      <c r="M188" s="256"/>
      <c r="N188" s="262"/>
      <c r="O188" s="260"/>
      <c r="Q188" s="255"/>
      <c r="R188" s="256"/>
      <c r="S188" s="262"/>
      <c r="T188" s="260"/>
    </row>
    <row r="189" spans="2:20" ht="12" customHeight="1" x14ac:dyDescent="0.15">
      <c r="B189" s="255"/>
      <c r="C189" s="256"/>
      <c r="D189" s="262"/>
      <c r="E189" s="260"/>
      <c r="G189" s="255"/>
      <c r="H189" s="256"/>
      <c r="I189" s="262"/>
      <c r="J189" s="260"/>
      <c r="L189" s="255"/>
      <c r="M189" s="256"/>
      <c r="N189" s="262"/>
      <c r="O189" s="260"/>
      <c r="Q189" s="255"/>
      <c r="R189" s="256"/>
      <c r="S189" s="262"/>
      <c r="T189" s="260"/>
    </row>
    <row r="190" spans="2:20" ht="12" customHeight="1" x14ac:dyDescent="0.15">
      <c r="B190" s="255"/>
      <c r="C190" s="256"/>
      <c r="D190" s="262"/>
      <c r="E190" s="260"/>
      <c r="G190" s="255"/>
      <c r="H190" s="256"/>
      <c r="I190" s="262"/>
      <c r="J190" s="260"/>
      <c r="L190" s="255"/>
      <c r="M190" s="256"/>
      <c r="N190" s="262"/>
      <c r="O190" s="260"/>
      <c r="Q190" s="255"/>
      <c r="R190" s="256"/>
      <c r="S190" s="262"/>
      <c r="T190" s="260"/>
    </row>
    <row r="191" spans="2:20" ht="12" customHeight="1" x14ac:dyDescent="0.15">
      <c r="B191" s="257"/>
      <c r="C191" s="258"/>
      <c r="D191" s="262"/>
      <c r="E191" s="260"/>
      <c r="G191" s="257"/>
      <c r="H191" s="258"/>
      <c r="I191" s="262"/>
      <c r="J191" s="260"/>
      <c r="L191" s="257"/>
      <c r="M191" s="258"/>
      <c r="N191" s="262"/>
      <c r="O191" s="260"/>
      <c r="Q191" s="257"/>
      <c r="R191" s="258"/>
      <c r="S191" s="262"/>
      <c r="T191" s="260"/>
    </row>
    <row r="192" spans="2:20" ht="12" customHeight="1" x14ac:dyDescent="0.15">
      <c r="B192" s="98" t="s">
        <v>301</v>
      </c>
      <c r="C192" s="101">
        <v>400</v>
      </c>
      <c r="D192" s="261"/>
      <c r="E192" s="260"/>
      <c r="G192" s="98" t="s">
        <v>301</v>
      </c>
      <c r="H192" s="101">
        <v>300</v>
      </c>
      <c r="I192" s="261"/>
      <c r="J192" s="260"/>
      <c r="L192" s="98" t="s">
        <v>301</v>
      </c>
      <c r="M192" s="101">
        <v>400</v>
      </c>
      <c r="N192" s="261"/>
      <c r="O192" s="260"/>
      <c r="Q192" s="98" t="s">
        <v>301</v>
      </c>
      <c r="R192" s="101">
        <v>400</v>
      </c>
      <c r="S192" s="261"/>
      <c r="T192" s="260"/>
    </row>
    <row r="193" spans="2:20" ht="12" customHeight="1" x14ac:dyDescent="0.15">
      <c r="B193" s="12" t="s">
        <v>302</v>
      </c>
      <c r="C193" s="241">
        <f>C192*20</f>
        <v>8000</v>
      </c>
      <c r="D193" s="242"/>
      <c r="E193" s="243"/>
      <c r="G193" s="12" t="s">
        <v>302</v>
      </c>
      <c r="H193" s="241">
        <f>H192*20</f>
        <v>6000</v>
      </c>
      <c r="I193" s="242"/>
      <c r="J193" s="243"/>
      <c r="L193" s="12" t="s">
        <v>302</v>
      </c>
      <c r="M193" s="241">
        <f>M192*20</f>
        <v>8000</v>
      </c>
      <c r="N193" s="242"/>
      <c r="O193" s="243"/>
      <c r="Q193" s="12" t="s">
        <v>302</v>
      </c>
      <c r="R193" s="241">
        <f>R192*20</f>
        <v>8000</v>
      </c>
      <c r="S193" s="242"/>
      <c r="T193" s="243"/>
    </row>
    <row r="194" spans="2:20" ht="12" customHeight="1" x14ac:dyDescent="0.15">
      <c r="B194" s="247" t="s">
        <v>501</v>
      </c>
      <c r="C194" s="248"/>
      <c r="D194" s="248"/>
      <c r="E194" s="249"/>
      <c r="G194" s="247" t="s">
        <v>502</v>
      </c>
      <c r="H194" s="248"/>
      <c r="I194" s="248"/>
      <c r="J194" s="249"/>
      <c r="L194" s="247"/>
      <c r="M194" s="248"/>
      <c r="N194" s="248"/>
      <c r="O194" s="249"/>
      <c r="Q194" s="247" t="s">
        <v>503</v>
      </c>
      <c r="R194" s="248"/>
      <c r="S194" s="248"/>
      <c r="T194" s="249"/>
    </row>
    <row r="195" spans="2:20" ht="12" customHeight="1" x14ac:dyDescent="0.15">
      <c r="B195" s="247"/>
      <c r="C195" s="248"/>
      <c r="D195" s="248"/>
      <c r="E195" s="249"/>
      <c r="G195" s="247"/>
      <c r="H195" s="248"/>
      <c r="I195" s="248"/>
      <c r="J195" s="249"/>
      <c r="L195" s="247"/>
      <c r="M195" s="248"/>
      <c r="N195" s="248"/>
      <c r="O195" s="249"/>
      <c r="Q195" s="247"/>
      <c r="R195" s="248"/>
      <c r="S195" s="248"/>
      <c r="T195" s="249"/>
    </row>
    <row r="196" spans="2:20" ht="12" customHeight="1" x14ac:dyDescent="0.15">
      <c r="B196" s="247"/>
      <c r="C196" s="248"/>
      <c r="D196" s="248"/>
      <c r="E196" s="249"/>
      <c r="G196" s="247"/>
      <c r="H196" s="248"/>
      <c r="I196" s="248"/>
      <c r="J196" s="249"/>
      <c r="L196" s="247"/>
      <c r="M196" s="248"/>
      <c r="N196" s="248"/>
      <c r="O196" s="249"/>
      <c r="Q196" s="247"/>
      <c r="R196" s="248"/>
      <c r="S196" s="248"/>
      <c r="T196" s="249"/>
    </row>
    <row r="197" spans="2:20" ht="12" customHeight="1" x14ac:dyDescent="0.15">
      <c r="B197" s="247"/>
      <c r="C197" s="248"/>
      <c r="D197" s="248"/>
      <c r="E197" s="249"/>
      <c r="G197" s="247"/>
      <c r="H197" s="248"/>
      <c r="I197" s="248"/>
      <c r="J197" s="249"/>
      <c r="L197" s="247"/>
      <c r="M197" s="248"/>
      <c r="N197" s="248"/>
      <c r="O197" s="249"/>
      <c r="Q197" s="247"/>
      <c r="R197" s="248"/>
      <c r="S197" s="248"/>
      <c r="T197" s="249"/>
    </row>
    <row r="198" spans="2:20" ht="12" customHeight="1" x14ac:dyDescent="0.15">
      <c r="B198" s="247"/>
      <c r="C198" s="248"/>
      <c r="D198" s="248"/>
      <c r="E198" s="249"/>
      <c r="G198" s="247"/>
      <c r="H198" s="248"/>
      <c r="I198" s="248"/>
      <c r="J198" s="249"/>
      <c r="L198" s="247"/>
      <c r="M198" s="248"/>
      <c r="N198" s="248"/>
      <c r="O198" s="249"/>
      <c r="Q198" s="247"/>
      <c r="R198" s="248"/>
      <c r="S198" s="248"/>
      <c r="T198" s="249"/>
    </row>
    <row r="199" spans="2:20" ht="12" customHeight="1" x14ac:dyDescent="0.15">
      <c r="B199" s="247"/>
      <c r="C199" s="248"/>
      <c r="D199" s="248"/>
      <c r="E199" s="249"/>
      <c r="G199" s="247"/>
      <c r="H199" s="248"/>
      <c r="I199" s="248"/>
      <c r="J199" s="249"/>
      <c r="L199" s="247"/>
      <c r="M199" s="248"/>
      <c r="N199" s="248"/>
      <c r="O199" s="249"/>
      <c r="Q199" s="247"/>
      <c r="R199" s="248"/>
      <c r="S199" s="248"/>
      <c r="T199" s="249"/>
    </row>
    <row r="200" spans="2:20" ht="12" customHeight="1" x14ac:dyDescent="0.15">
      <c r="B200" s="247"/>
      <c r="C200" s="248"/>
      <c r="D200" s="248"/>
      <c r="E200" s="249"/>
      <c r="G200" s="247"/>
      <c r="H200" s="248"/>
      <c r="I200" s="248"/>
      <c r="J200" s="249"/>
      <c r="L200" s="247"/>
      <c r="M200" s="248"/>
      <c r="N200" s="248"/>
      <c r="O200" s="249"/>
      <c r="Q200" s="247"/>
      <c r="R200" s="248"/>
      <c r="S200" s="248"/>
      <c r="T200" s="249"/>
    </row>
    <row r="201" spans="2:20" ht="12" customHeight="1" x14ac:dyDescent="0.15">
      <c r="B201" s="247"/>
      <c r="C201" s="248"/>
      <c r="D201" s="248"/>
      <c r="E201" s="249"/>
      <c r="G201" s="247"/>
      <c r="H201" s="248"/>
      <c r="I201" s="248"/>
      <c r="J201" s="249"/>
      <c r="L201" s="247"/>
      <c r="M201" s="248"/>
      <c r="N201" s="248"/>
      <c r="O201" s="249"/>
      <c r="Q201" s="247"/>
      <c r="R201" s="248"/>
      <c r="S201" s="248"/>
      <c r="T201" s="249"/>
    </row>
    <row r="202" spans="2:20" ht="12" customHeight="1" x14ac:dyDescent="0.15">
      <c r="B202" s="247"/>
      <c r="C202" s="248"/>
      <c r="D202" s="248"/>
      <c r="E202" s="249"/>
      <c r="G202" s="247"/>
      <c r="H202" s="248"/>
      <c r="I202" s="248"/>
      <c r="J202" s="249"/>
      <c r="L202" s="247"/>
      <c r="M202" s="248"/>
      <c r="N202" s="248"/>
      <c r="O202" s="249"/>
      <c r="Q202" s="247"/>
      <c r="R202" s="248"/>
      <c r="S202" s="248"/>
      <c r="T202" s="249"/>
    </row>
    <row r="203" spans="2:20" ht="12" customHeight="1" x14ac:dyDescent="0.15">
      <c r="B203" s="247"/>
      <c r="C203" s="248"/>
      <c r="D203" s="248"/>
      <c r="E203" s="249"/>
      <c r="G203" s="247"/>
      <c r="H203" s="248"/>
      <c r="I203" s="248"/>
      <c r="J203" s="249"/>
      <c r="L203" s="247"/>
      <c r="M203" s="248"/>
      <c r="N203" s="248"/>
      <c r="O203" s="249"/>
      <c r="Q203" s="247"/>
      <c r="R203" s="248"/>
      <c r="S203" s="248"/>
      <c r="T203" s="249"/>
    </row>
    <row r="204" spans="2:20" ht="12" customHeight="1" x14ac:dyDescent="0.15">
      <c r="B204" s="247"/>
      <c r="C204" s="248"/>
      <c r="D204" s="248"/>
      <c r="E204" s="249"/>
      <c r="G204" s="247"/>
      <c r="H204" s="248"/>
      <c r="I204" s="248"/>
      <c r="J204" s="249"/>
      <c r="L204" s="247"/>
      <c r="M204" s="248"/>
      <c r="N204" s="248"/>
      <c r="O204" s="249"/>
      <c r="Q204" s="247"/>
      <c r="R204" s="248"/>
      <c r="S204" s="248"/>
      <c r="T204" s="249"/>
    </row>
    <row r="205" spans="2:20" ht="12" customHeight="1" x14ac:dyDescent="0.15">
      <c r="B205" s="247"/>
      <c r="C205" s="248"/>
      <c r="D205" s="248"/>
      <c r="E205" s="249"/>
      <c r="G205" s="247"/>
      <c r="H205" s="248"/>
      <c r="I205" s="248"/>
      <c r="J205" s="249"/>
      <c r="L205" s="247"/>
      <c r="M205" s="248"/>
      <c r="N205" s="248"/>
      <c r="O205" s="249"/>
      <c r="Q205" s="247"/>
      <c r="R205" s="248"/>
      <c r="S205" s="248"/>
      <c r="T205" s="249"/>
    </row>
    <row r="206" spans="2:20" ht="12" customHeight="1" x14ac:dyDescent="0.15">
      <c r="B206" s="250"/>
      <c r="C206" s="251"/>
      <c r="D206" s="251"/>
      <c r="E206" s="252"/>
      <c r="G206" s="250"/>
      <c r="H206" s="251"/>
      <c r="I206" s="251"/>
      <c r="J206" s="252"/>
      <c r="L206" s="250"/>
      <c r="M206" s="251"/>
      <c r="N206" s="251"/>
      <c r="O206" s="252"/>
      <c r="Q206" s="250"/>
      <c r="R206" s="251"/>
      <c r="S206" s="251"/>
      <c r="T206" s="252"/>
    </row>
    <row r="207" spans="2:20" ht="12" customHeight="1" x14ac:dyDescent="0.15">
      <c r="B207" s="244" t="s">
        <v>504</v>
      </c>
      <c r="C207" s="245"/>
      <c r="D207" s="245"/>
      <c r="E207" s="246"/>
      <c r="G207" s="244" t="s">
        <v>505</v>
      </c>
      <c r="H207" s="245"/>
      <c r="I207" s="245"/>
      <c r="J207" s="246"/>
      <c r="L207" s="244" t="s">
        <v>387</v>
      </c>
      <c r="M207" s="245"/>
      <c r="N207" s="245"/>
      <c r="O207" s="246"/>
      <c r="Q207" s="244" t="s">
        <v>505</v>
      </c>
      <c r="R207" s="245"/>
      <c r="S207" s="245"/>
      <c r="T207" s="246"/>
    </row>
    <row r="210" spans="2:20" ht="12" customHeight="1" x14ac:dyDescent="0.15">
      <c r="B210" s="98" t="s">
        <v>289</v>
      </c>
      <c r="C210" s="99" t="s">
        <v>201</v>
      </c>
      <c r="D210" s="2" t="s">
        <v>290</v>
      </c>
      <c r="E210" s="11" t="str">
        <f>LOOKUP(C218,{0,201,401,601,901,1201,1501;"黑色","绿色","蓝色","紫色","红色","橙色","金色"})</f>
        <v>绿色</v>
      </c>
      <c r="G210" s="98" t="s">
        <v>289</v>
      </c>
      <c r="H210" s="99" t="s">
        <v>242</v>
      </c>
      <c r="I210" s="2" t="s">
        <v>290</v>
      </c>
      <c r="J210" s="11" t="str">
        <f>LOOKUP(H218,{0,201,401,601,901,1201,1501;"黑色","绿色","蓝色","紫色","红色","橙色","金色"})</f>
        <v>绿色</v>
      </c>
      <c r="L210" s="98" t="s">
        <v>289</v>
      </c>
      <c r="M210" s="99" t="s">
        <v>122</v>
      </c>
      <c r="N210" s="2" t="s">
        <v>290</v>
      </c>
      <c r="O210" s="11" t="str">
        <f>LOOKUP(M218,{0,201,401,601,901,1201,1501;"黑色","绿色","蓝色","紫色","红色","橙色","金色"})</f>
        <v>黑色</v>
      </c>
      <c r="Q210" s="98" t="s">
        <v>289</v>
      </c>
      <c r="R210" s="99" t="s">
        <v>126</v>
      </c>
      <c r="S210" s="2" t="s">
        <v>290</v>
      </c>
      <c r="T210" s="11" t="str">
        <f>LOOKUP(R218,{0,201,401,601,901,1201,1501;"黑色","绿色","蓝色","紫色","红色","橙色","金色"})</f>
        <v>黑色</v>
      </c>
    </row>
    <row r="211" spans="2:20" ht="12" customHeight="1" x14ac:dyDescent="0.15">
      <c r="B211" s="253" t="s">
        <v>506</v>
      </c>
      <c r="C211" s="254"/>
      <c r="D211" s="100" t="s">
        <v>292</v>
      </c>
      <c r="E211" s="25">
        <v>1</v>
      </c>
      <c r="G211" s="253" t="s">
        <v>507</v>
      </c>
      <c r="H211" s="254"/>
      <c r="I211" s="100" t="s">
        <v>292</v>
      </c>
      <c r="J211" s="25">
        <v>1</v>
      </c>
      <c r="L211" s="253" t="s">
        <v>508</v>
      </c>
      <c r="M211" s="254"/>
      <c r="N211" s="100" t="s">
        <v>292</v>
      </c>
      <c r="O211" s="25">
        <v>1</v>
      </c>
      <c r="Q211" s="253" t="s">
        <v>509</v>
      </c>
      <c r="R211" s="254"/>
      <c r="S211" s="100" t="s">
        <v>292</v>
      </c>
      <c r="T211" s="25">
        <v>2</v>
      </c>
    </row>
    <row r="212" spans="2:20" ht="12" customHeight="1" x14ac:dyDescent="0.15">
      <c r="B212" s="255"/>
      <c r="C212" s="256"/>
      <c r="D212" s="100" t="s">
        <v>296</v>
      </c>
      <c r="E212" s="25">
        <v>1</v>
      </c>
      <c r="G212" s="255"/>
      <c r="H212" s="256"/>
      <c r="I212" s="100" t="s">
        <v>296</v>
      </c>
      <c r="J212" s="25">
        <v>1</v>
      </c>
      <c r="L212" s="255"/>
      <c r="M212" s="256"/>
      <c r="N212" s="100" t="s">
        <v>296</v>
      </c>
      <c r="O212" s="25">
        <v>1</v>
      </c>
      <c r="Q212" s="255"/>
      <c r="R212" s="256"/>
      <c r="S212" s="100" t="s">
        <v>296</v>
      </c>
      <c r="T212" s="25">
        <v>1</v>
      </c>
    </row>
    <row r="213" spans="2:20" ht="12" customHeight="1" x14ac:dyDescent="0.15">
      <c r="B213" s="255"/>
      <c r="C213" s="256"/>
      <c r="D213" s="262" t="s">
        <v>510</v>
      </c>
      <c r="E213" s="260"/>
      <c r="G213" s="255"/>
      <c r="H213" s="256"/>
      <c r="I213" s="262" t="s">
        <v>511</v>
      </c>
      <c r="J213" s="260"/>
      <c r="L213" s="255"/>
      <c r="M213" s="256"/>
      <c r="N213" s="262" t="s">
        <v>512</v>
      </c>
      <c r="O213" s="260"/>
      <c r="Q213" s="255"/>
      <c r="R213" s="256"/>
      <c r="S213" s="262" t="s">
        <v>513</v>
      </c>
      <c r="T213" s="260"/>
    </row>
    <row r="214" spans="2:20" ht="12" customHeight="1" x14ac:dyDescent="0.15">
      <c r="B214" s="255"/>
      <c r="C214" s="256"/>
      <c r="D214" s="262"/>
      <c r="E214" s="260"/>
      <c r="G214" s="255"/>
      <c r="H214" s="256"/>
      <c r="I214" s="262"/>
      <c r="J214" s="260"/>
      <c r="L214" s="255"/>
      <c r="M214" s="256"/>
      <c r="N214" s="262"/>
      <c r="O214" s="260"/>
      <c r="Q214" s="255"/>
      <c r="R214" s="256"/>
      <c r="S214" s="262"/>
      <c r="T214" s="260"/>
    </row>
    <row r="215" spans="2:20" ht="12" customHeight="1" x14ac:dyDescent="0.15">
      <c r="B215" s="255"/>
      <c r="C215" s="256"/>
      <c r="D215" s="262"/>
      <c r="E215" s="260"/>
      <c r="G215" s="255"/>
      <c r="H215" s="256"/>
      <c r="I215" s="262"/>
      <c r="J215" s="260"/>
      <c r="L215" s="255"/>
      <c r="M215" s="256"/>
      <c r="N215" s="262"/>
      <c r="O215" s="260"/>
      <c r="Q215" s="255"/>
      <c r="R215" s="256"/>
      <c r="S215" s="262"/>
      <c r="T215" s="260"/>
    </row>
    <row r="216" spans="2:20" ht="12" customHeight="1" x14ac:dyDescent="0.15">
      <c r="B216" s="255"/>
      <c r="C216" s="256"/>
      <c r="D216" s="262"/>
      <c r="E216" s="260"/>
      <c r="G216" s="255"/>
      <c r="H216" s="256"/>
      <c r="I216" s="262"/>
      <c r="J216" s="260"/>
      <c r="L216" s="255"/>
      <c r="M216" s="256"/>
      <c r="N216" s="262"/>
      <c r="O216" s="260"/>
      <c r="Q216" s="255"/>
      <c r="R216" s="256"/>
      <c r="S216" s="262"/>
      <c r="T216" s="260"/>
    </row>
    <row r="217" spans="2:20" ht="12" customHeight="1" x14ac:dyDescent="0.15">
      <c r="B217" s="257"/>
      <c r="C217" s="258"/>
      <c r="D217" s="262"/>
      <c r="E217" s="260"/>
      <c r="G217" s="257"/>
      <c r="H217" s="258"/>
      <c r="I217" s="262"/>
      <c r="J217" s="260"/>
      <c r="L217" s="257"/>
      <c r="M217" s="258"/>
      <c r="N217" s="262"/>
      <c r="O217" s="260"/>
      <c r="Q217" s="257"/>
      <c r="R217" s="258"/>
      <c r="S217" s="262"/>
      <c r="T217" s="260"/>
    </row>
    <row r="218" spans="2:20" ht="12" customHeight="1" x14ac:dyDescent="0.15">
      <c r="B218" s="98" t="s">
        <v>301</v>
      </c>
      <c r="C218" s="101">
        <v>300</v>
      </c>
      <c r="D218" s="261"/>
      <c r="E218" s="260"/>
      <c r="G218" s="98" t="s">
        <v>301</v>
      </c>
      <c r="H218" s="101">
        <v>400</v>
      </c>
      <c r="I218" s="261"/>
      <c r="J218" s="260"/>
      <c r="L218" s="98" t="s">
        <v>301</v>
      </c>
      <c r="M218" s="101">
        <v>100</v>
      </c>
      <c r="N218" s="261"/>
      <c r="O218" s="260"/>
      <c r="Q218" s="98" t="s">
        <v>301</v>
      </c>
      <c r="R218" s="101">
        <v>100</v>
      </c>
      <c r="S218" s="261"/>
      <c r="T218" s="260"/>
    </row>
    <row r="219" spans="2:20" ht="12" customHeight="1" x14ac:dyDescent="0.15">
      <c r="B219" s="12" t="s">
        <v>302</v>
      </c>
      <c r="C219" s="241">
        <f>C218*20</f>
        <v>6000</v>
      </c>
      <c r="D219" s="242"/>
      <c r="E219" s="243"/>
      <c r="G219" s="12" t="s">
        <v>302</v>
      </c>
      <c r="H219" s="241">
        <f>H218*20</f>
        <v>8000</v>
      </c>
      <c r="I219" s="242"/>
      <c r="J219" s="243"/>
      <c r="L219" s="12" t="s">
        <v>302</v>
      </c>
      <c r="M219" s="241">
        <f>M218*20</f>
        <v>2000</v>
      </c>
      <c r="N219" s="242"/>
      <c r="O219" s="243"/>
      <c r="Q219" s="12" t="s">
        <v>302</v>
      </c>
      <c r="R219" s="241">
        <f>R218*20</f>
        <v>2000</v>
      </c>
      <c r="S219" s="242"/>
      <c r="T219" s="243"/>
    </row>
    <row r="220" spans="2:20" ht="12" customHeight="1" x14ac:dyDescent="0.15">
      <c r="B220" s="247" t="s">
        <v>514</v>
      </c>
      <c r="C220" s="248"/>
      <c r="D220" s="248"/>
      <c r="E220" s="249"/>
      <c r="G220" s="247" t="s">
        <v>515</v>
      </c>
      <c r="H220" s="248"/>
      <c r="I220" s="248"/>
      <c r="J220" s="249"/>
      <c r="L220" s="247" t="s">
        <v>516</v>
      </c>
      <c r="M220" s="248"/>
      <c r="N220" s="248"/>
      <c r="O220" s="249"/>
      <c r="Q220" s="247" t="s">
        <v>517</v>
      </c>
      <c r="R220" s="248"/>
      <c r="S220" s="248"/>
      <c r="T220" s="249"/>
    </row>
    <row r="221" spans="2:20" ht="12" customHeight="1" x14ac:dyDescent="0.15">
      <c r="B221" s="247"/>
      <c r="C221" s="248"/>
      <c r="D221" s="248"/>
      <c r="E221" s="249"/>
      <c r="G221" s="247"/>
      <c r="H221" s="248"/>
      <c r="I221" s="248"/>
      <c r="J221" s="249"/>
      <c r="L221" s="247"/>
      <c r="M221" s="248"/>
      <c r="N221" s="248"/>
      <c r="O221" s="249"/>
      <c r="Q221" s="247"/>
      <c r="R221" s="248"/>
      <c r="S221" s="248"/>
      <c r="T221" s="249"/>
    </row>
    <row r="222" spans="2:20" ht="12" customHeight="1" x14ac:dyDescent="0.15">
      <c r="B222" s="247"/>
      <c r="C222" s="248"/>
      <c r="D222" s="248"/>
      <c r="E222" s="249"/>
      <c r="G222" s="247"/>
      <c r="H222" s="248"/>
      <c r="I222" s="248"/>
      <c r="J222" s="249"/>
      <c r="L222" s="247"/>
      <c r="M222" s="248"/>
      <c r="N222" s="248"/>
      <c r="O222" s="249"/>
      <c r="Q222" s="247"/>
      <c r="R222" s="248"/>
      <c r="S222" s="248"/>
      <c r="T222" s="249"/>
    </row>
    <row r="223" spans="2:20" ht="12" customHeight="1" x14ac:dyDescent="0.15">
      <c r="B223" s="247"/>
      <c r="C223" s="248"/>
      <c r="D223" s="248"/>
      <c r="E223" s="249"/>
      <c r="G223" s="247"/>
      <c r="H223" s="248"/>
      <c r="I223" s="248"/>
      <c r="J223" s="249"/>
      <c r="L223" s="247"/>
      <c r="M223" s="248"/>
      <c r="N223" s="248"/>
      <c r="O223" s="249"/>
      <c r="Q223" s="247"/>
      <c r="R223" s="248"/>
      <c r="S223" s="248"/>
      <c r="T223" s="249"/>
    </row>
    <row r="224" spans="2:20" ht="12" customHeight="1" x14ac:dyDescent="0.15">
      <c r="B224" s="247"/>
      <c r="C224" s="248"/>
      <c r="D224" s="248"/>
      <c r="E224" s="249"/>
      <c r="G224" s="247"/>
      <c r="H224" s="248"/>
      <c r="I224" s="248"/>
      <c r="J224" s="249"/>
      <c r="L224" s="247"/>
      <c r="M224" s="248"/>
      <c r="N224" s="248"/>
      <c r="O224" s="249"/>
      <c r="Q224" s="247"/>
      <c r="R224" s="248"/>
      <c r="S224" s="248"/>
      <c r="T224" s="249"/>
    </row>
    <row r="225" spans="2:20" ht="12" customHeight="1" x14ac:dyDescent="0.15">
      <c r="B225" s="247"/>
      <c r="C225" s="248"/>
      <c r="D225" s="248"/>
      <c r="E225" s="249"/>
      <c r="G225" s="247"/>
      <c r="H225" s="248"/>
      <c r="I225" s="248"/>
      <c r="J225" s="249"/>
      <c r="L225" s="247"/>
      <c r="M225" s="248"/>
      <c r="N225" s="248"/>
      <c r="O225" s="249"/>
      <c r="Q225" s="247"/>
      <c r="R225" s="248"/>
      <c r="S225" s="248"/>
      <c r="T225" s="249"/>
    </row>
    <row r="226" spans="2:20" ht="12" customHeight="1" x14ac:dyDescent="0.15">
      <c r="B226" s="247"/>
      <c r="C226" s="248"/>
      <c r="D226" s="248"/>
      <c r="E226" s="249"/>
      <c r="G226" s="247"/>
      <c r="H226" s="248"/>
      <c r="I226" s="248"/>
      <c r="J226" s="249"/>
      <c r="L226" s="247"/>
      <c r="M226" s="248"/>
      <c r="N226" s="248"/>
      <c r="O226" s="249"/>
      <c r="Q226" s="247"/>
      <c r="R226" s="248"/>
      <c r="S226" s="248"/>
      <c r="T226" s="249"/>
    </row>
    <row r="227" spans="2:20" ht="12" customHeight="1" x14ac:dyDescent="0.15">
      <c r="B227" s="247"/>
      <c r="C227" s="248"/>
      <c r="D227" s="248"/>
      <c r="E227" s="249"/>
      <c r="G227" s="247"/>
      <c r="H227" s="248"/>
      <c r="I227" s="248"/>
      <c r="J227" s="249"/>
      <c r="L227" s="247"/>
      <c r="M227" s="248"/>
      <c r="N227" s="248"/>
      <c r="O227" s="249"/>
      <c r="Q227" s="247"/>
      <c r="R227" s="248"/>
      <c r="S227" s="248"/>
      <c r="T227" s="249"/>
    </row>
    <row r="228" spans="2:20" ht="12" customHeight="1" x14ac:dyDescent="0.15">
      <c r="B228" s="247"/>
      <c r="C228" s="248"/>
      <c r="D228" s="248"/>
      <c r="E228" s="249"/>
      <c r="G228" s="247"/>
      <c r="H228" s="248"/>
      <c r="I228" s="248"/>
      <c r="J228" s="249"/>
      <c r="L228" s="247"/>
      <c r="M228" s="248"/>
      <c r="N228" s="248"/>
      <c r="O228" s="249"/>
      <c r="Q228" s="247"/>
      <c r="R228" s="248"/>
      <c r="S228" s="248"/>
      <c r="T228" s="249"/>
    </row>
    <row r="229" spans="2:20" ht="12" customHeight="1" x14ac:dyDescent="0.15">
      <c r="B229" s="247"/>
      <c r="C229" s="248"/>
      <c r="D229" s="248"/>
      <c r="E229" s="249"/>
      <c r="G229" s="247"/>
      <c r="H229" s="248"/>
      <c r="I229" s="248"/>
      <c r="J229" s="249"/>
      <c r="L229" s="247"/>
      <c r="M229" s="248"/>
      <c r="N229" s="248"/>
      <c r="O229" s="249"/>
      <c r="Q229" s="247"/>
      <c r="R229" s="248"/>
      <c r="S229" s="248"/>
      <c r="T229" s="249"/>
    </row>
    <row r="230" spans="2:20" ht="12" customHeight="1" x14ac:dyDescent="0.15">
      <c r="B230" s="247"/>
      <c r="C230" s="248"/>
      <c r="D230" s="248"/>
      <c r="E230" s="249"/>
      <c r="G230" s="247"/>
      <c r="H230" s="248"/>
      <c r="I230" s="248"/>
      <c r="J230" s="249"/>
      <c r="L230" s="247"/>
      <c r="M230" s="248"/>
      <c r="N230" s="248"/>
      <c r="O230" s="249"/>
      <c r="Q230" s="247"/>
      <c r="R230" s="248"/>
      <c r="S230" s="248"/>
      <c r="T230" s="249"/>
    </row>
    <row r="231" spans="2:20" ht="12" customHeight="1" x14ac:dyDescent="0.15">
      <c r="B231" s="247"/>
      <c r="C231" s="248"/>
      <c r="D231" s="248"/>
      <c r="E231" s="249"/>
      <c r="G231" s="247"/>
      <c r="H231" s="248"/>
      <c r="I231" s="248"/>
      <c r="J231" s="249"/>
      <c r="L231" s="247"/>
      <c r="M231" s="248"/>
      <c r="N231" s="248"/>
      <c r="O231" s="249"/>
      <c r="Q231" s="247"/>
      <c r="R231" s="248"/>
      <c r="S231" s="248"/>
      <c r="T231" s="249"/>
    </row>
    <row r="232" spans="2:20" ht="12" customHeight="1" x14ac:dyDescent="0.15">
      <c r="B232" s="250"/>
      <c r="C232" s="251"/>
      <c r="D232" s="251"/>
      <c r="E232" s="252"/>
      <c r="G232" s="250"/>
      <c r="H232" s="251"/>
      <c r="I232" s="251"/>
      <c r="J232" s="252"/>
      <c r="L232" s="250"/>
      <c r="M232" s="251"/>
      <c r="N232" s="251"/>
      <c r="O232" s="252"/>
      <c r="Q232" s="250"/>
      <c r="R232" s="251"/>
      <c r="S232" s="251"/>
      <c r="T232" s="252"/>
    </row>
    <row r="233" spans="2:20" ht="12" customHeight="1" x14ac:dyDescent="0.15">
      <c r="B233" s="244" t="s">
        <v>505</v>
      </c>
      <c r="C233" s="245"/>
      <c r="D233" s="245"/>
      <c r="E233" s="246"/>
      <c r="G233" s="244" t="s">
        <v>518</v>
      </c>
      <c r="H233" s="245"/>
      <c r="I233" s="245"/>
      <c r="J233" s="246"/>
      <c r="L233" s="244" t="s">
        <v>519</v>
      </c>
      <c r="M233" s="245"/>
      <c r="N233" s="245"/>
      <c r="O233" s="246"/>
      <c r="Q233" s="244" t="s">
        <v>520</v>
      </c>
      <c r="R233" s="245"/>
      <c r="S233" s="245"/>
      <c r="T233" s="246"/>
    </row>
    <row r="236" spans="2:20" ht="12" customHeight="1" x14ac:dyDescent="0.15">
      <c r="B236" s="98" t="s">
        <v>289</v>
      </c>
      <c r="C236" s="99" t="s">
        <v>130</v>
      </c>
      <c r="D236" s="2" t="s">
        <v>290</v>
      </c>
      <c r="E236" s="11" t="str">
        <f>LOOKUP(C244,{0,201,401,601,901,1201,1501;"黑色","绿色","蓝色","紫色","红色","橙色","金色"})</f>
        <v>黑色</v>
      </c>
      <c r="G236" s="98" t="s">
        <v>289</v>
      </c>
      <c r="H236" s="99" t="s">
        <v>134</v>
      </c>
      <c r="I236" s="2" t="s">
        <v>290</v>
      </c>
      <c r="J236" s="11" t="str">
        <f>LOOKUP(H244,{0,201,401,601,901,1201,1501;"黑色","绿色","蓝色","紫色","红色","橙色","金色"})</f>
        <v>黑色</v>
      </c>
      <c r="L236" s="98" t="s">
        <v>289</v>
      </c>
      <c r="M236" s="99" t="s">
        <v>205</v>
      </c>
      <c r="N236" s="2" t="s">
        <v>290</v>
      </c>
      <c r="O236" s="11" t="str">
        <f>LOOKUP(M244,{0,201,401,601,901,1201,1501;"黑色","绿色","蓝色","紫色","红色","橙色","金色"})</f>
        <v>绿色</v>
      </c>
      <c r="Q236" s="98" t="s">
        <v>289</v>
      </c>
      <c r="R236" s="99" t="s">
        <v>33</v>
      </c>
      <c r="S236" s="2" t="s">
        <v>290</v>
      </c>
      <c r="T236" s="11" t="str">
        <f>LOOKUP(R244,{0,201,401,601,901,1201,1501;"黑色","绿色","蓝色","紫色","红色","橙色","金色"})</f>
        <v>黑色</v>
      </c>
    </row>
    <row r="237" spans="2:20" ht="12" customHeight="1" x14ac:dyDescent="0.15">
      <c r="B237" s="253" t="s">
        <v>521</v>
      </c>
      <c r="C237" s="254"/>
      <c r="D237" s="100" t="s">
        <v>292</v>
      </c>
      <c r="E237" s="25">
        <v>2</v>
      </c>
      <c r="G237" s="253" t="s">
        <v>522</v>
      </c>
      <c r="H237" s="254"/>
      <c r="I237" s="100" t="s">
        <v>292</v>
      </c>
      <c r="J237" s="25">
        <v>1</v>
      </c>
      <c r="L237" s="253" t="s">
        <v>523</v>
      </c>
      <c r="M237" s="254"/>
      <c r="N237" s="100" t="s">
        <v>292</v>
      </c>
      <c r="O237" s="25">
        <v>1</v>
      </c>
      <c r="Q237" s="253" t="s">
        <v>524</v>
      </c>
      <c r="R237" s="254"/>
      <c r="S237" s="100" t="s">
        <v>292</v>
      </c>
      <c r="T237" s="25">
        <v>1</v>
      </c>
    </row>
    <row r="238" spans="2:20" ht="12" customHeight="1" x14ac:dyDescent="0.15">
      <c r="B238" s="255"/>
      <c r="C238" s="256"/>
      <c r="D238" s="100" t="s">
        <v>296</v>
      </c>
      <c r="E238" s="25">
        <v>1</v>
      </c>
      <c r="G238" s="255"/>
      <c r="H238" s="256"/>
      <c r="I238" s="100" t="s">
        <v>296</v>
      </c>
      <c r="J238" s="25">
        <v>1</v>
      </c>
      <c r="L238" s="255"/>
      <c r="M238" s="256"/>
      <c r="N238" s="100" t="s">
        <v>296</v>
      </c>
      <c r="O238" s="25">
        <v>1</v>
      </c>
      <c r="Q238" s="255"/>
      <c r="R238" s="256"/>
      <c r="S238" s="100" t="s">
        <v>296</v>
      </c>
      <c r="T238" s="25">
        <v>1</v>
      </c>
    </row>
    <row r="239" spans="2:20" ht="12" customHeight="1" x14ac:dyDescent="0.15">
      <c r="B239" s="255"/>
      <c r="C239" s="256"/>
      <c r="D239" s="262" t="s">
        <v>525</v>
      </c>
      <c r="E239" s="260"/>
      <c r="G239" s="255"/>
      <c r="H239" s="256"/>
      <c r="I239" s="262" t="s">
        <v>526</v>
      </c>
      <c r="J239" s="260"/>
      <c r="L239" s="255"/>
      <c r="M239" s="256"/>
      <c r="N239" s="262" t="s">
        <v>527</v>
      </c>
      <c r="O239" s="260"/>
      <c r="Q239" s="255"/>
      <c r="R239" s="256"/>
      <c r="S239" s="262" t="s">
        <v>528</v>
      </c>
      <c r="T239" s="260"/>
    </row>
    <row r="240" spans="2:20" ht="12" customHeight="1" x14ac:dyDescent="0.15">
      <c r="B240" s="255"/>
      <c r="C240" s="256"/>
      <c r="D240" s="262"/>
      <c r="E240" s="260"/>
      <c r="G240" s="255"/>
      <c r="H240" s="256"/>
      <c r="I240" s="262"/>
      <c r="J240" s="260"/>
      <c r="L240" s="255"/>
      <c r="M240" s="256"/>
      <c r="N240" s="262"/>
      <c r="O240" s="260"/>
      <c r="Q240" s="255"/>
      <c r="R240" s="256"/>
      <c r="S240" s="262"/>
      <c r="T240" s="260"/>
    </row>
    <row r="241" spans="2:20" ht="12" customHeight="1" x14ac:dyDescent="0.15">
      <c r="B241" s="255"/>
      <c r="C241" s="256"/>
      <c r="D241" s="262"/>
      <c r="E241" s="260"/>
      <c r="G241" s="255"/>
      <c r="H241" s="256"/>
      <c r="I241" s="262"/>
      <c r="J241" s="260"/>
      <c r="L241" s="255"/>
      <c r="M241" s="256"/>
      <c r="N241" s="262"/>
      <c r="O241" s="260"/>
      <c r="Q241" s="255"/>
      <c r="R241" s="256"/>
      <c r="S241" s="262"/>
      <c r="T241" s="260"/>
    </row>
    <row r="242" spans="2:20" ht="12" customHeight="1" x14ac:dyDescent="0.15">
      <c r="B242" s="255"/>
      <c r="C242" s="256"/>
      <c r="D242" s="262"/>
      <c r="E242" s="260"/>
      <c r="G242" s="255"/>
      <c r="H242" s="256"/>
      <c r="I242" s="262"/>
      <c r="J242" s="260"/>
      <c r="L242" s="255"/>
      <c r="M242" s="256"/>
      <c r="N242" s="262"/>
      <c r="O242" s="260"/>
      <c r="Q242" s="255"/>
      <c r="R242" s="256"/>
      <c r="S242" s="262"/>
      <c r="T242" s="260"/>
    </row>
    <row r="243" spans="2:20" ht="12" customHeight="1" x14ac:dyDescent="0.15">
      <c r="B243" s="257"/>
      <c r="C243" s="258"/>
      <c r="D243" s="262"/>
      <c r="E243" s="260"/>
      <c r="G243" s="257"/>
      <c r="H243" s="258"/>
      <c r="I243" s="262"/>
      <c r="J243" s="260"/>
      <c r="L243" s="257"/>
      <c r="M243" s="258"/>
      <c r="N243" s="262"/>
      <c r="O243" s="260"/>
      <c r="Q243" s="257"/>
      <c r="R243" s="258"/>
      <c r="S243" s="262"/>
      <c r="T243" s="260"/>
    </row>
    <row r="244" spans="2:20" ht="12" customHeight="1" x14ac:dyDescent="0.15">
      <c r="B244" s="98" t="s">
        <v>301</v>
      </c>
      <c r="C244" s="101">
        <v>100</v>
      </c>
      <c r="D244" s="261"/>
      <c r="E244" s="260"/>
      <c r="G244" s="98" t="s">
        <v>301</v>
      </c>
      <c r="H244" s="101">
        <v>100</v>
      </c>
      <c r="I244" s="261"/>
      <c r="J244" s="260"/>
      <c r="L244" s="98" t="s">
        <v>301</v>
      </c>
      <c r="M244" s="101">
        <v>300</v>
      </c>
      <c r="N244" s="261"/>
      <c r="O244" s="260"/>
      <c r="Q244" s="98" t="s">
        <v>301</v>
      </c>
      <c r="R244" s="101">
        <v>30</v>
      </c>
      <c r="S244" s="261"/>
      <c r="T244" s="260"/>
    </row>
    <row r="245" spans="2:20" ht="12" customHeight="1" x14ac:dyDescent="0.15">
      <c r="B245" s="12" t="s">
        <v>302</v>
      </c>
      <c r="C245" s="241">
        <f>C244*20</f>
        <v>2000</v>
      </c>
      <c r="D245" s="242"/>
      <c r="E245" s="243"/>
      <c r="G245" s="12" t="s">
        <v>302</v>
      </c>
      <c r="H245" s="241">
        <f>H244*20</f>
        <v>2000</v>
      </c>
      <c r="I245" s="242"/>
      <c r="J245" s="243"/>
      <c r="L245" s="12" t="s">
        <v>302</v>
      </c>
      <c r="M245" s="241">
        <f>M244*20</f>
        <v>6000</v>
      </c>
      <c r="N245" s="242"/>
      <c r="O245" s="243"/>
      <c r="Q245" s="12" t="s">
        <v>302</v>
      </c>
      <c r="R245" s="241">
        <f>R244*20</f>
        <v>600</v>
      </c>
      <c r="S245" s="242"/>
      <c r="T245" s="243"/>
    </row>
    <row r="246" spans="2:20" ht="12" customHeight="1" x14ac:dyDescent="0.15">
      <c r="B246" s="247" t="s">
        <v>529</v>
      </c>
      <c r="C246" s="248"/>
      <c r="D246" s="248"/>
      <c r="E246" s="249"/>
      <c r="G246" s="247" t="s">
        <v>530</v>
      </c>
      <c r="H246" s="248"/>
      <c r="I246" s="248"/>
      <c r="J246" s="249"/>
      <c r="L246" s="247" t="s">
        <v>531</v>
      </c>
      <c r="M246" s="248"/>
      <c r="N246" s="248"/>
      <c r="O246" s="249"/>
      <c r="Q246" s="247" t="s">
        <v>532</v>
      </c>
      <c r="R246" s="248"/>
      <c r="S246" s="248"/>
      <c r="T246" s="249"/>
    </row>
    <row r="247" spans="2:20" ht="12" customHeight="1" x14ac:dyDescent="0.15">
      <c r="B247" s="247"/>
      <c r="C247" s="248"/>
      <c r="D247" s="248"/>
      <c r="E247" s="249"/>
      <c r="G247" s="247"/>
      <c r="H247" s="248"/>
      <c r="I247" s="248"/>
      <c r="J247" s="249"/>
      <c r="L247" s="247"/>
      <c r="M247" s="248"/>
      <c r="N247" s="248"/>
      <c r="O247" s="249"/>
      <c r="Q247" s="247"/>
      <c r="R247" s="248"/>
      <c r="S247" s="248"/>
      <c r="T247" s="249"/>
    </row>
    <row r="248" spans="2:20" ht="12" customHeight="1" x14ac:dyDescent="0.15">
      <c r="B248" s="247"/>
      <c r="C248" s="248"/>
      <c r="D248" s="248"/>
      <c r="E248" s="249"/>
      <c r="G248" s="247"/>
      <c r="H248" s="248"/>
      <c r="I248" s="248"/>
      <c r="J248" s="249"/>
      <c r="L248" s="247"/>
      <c r="M248" s="248"/>
      <c r="N248" s="248"/>
      <c r="O248" s="249"/>
      <c r="Q248" s="247"/>
      <c r="R248" s="248"/>
      <c r="S248" s="248"/>
      <c r="T248" s="249"/>
    </row>
    <row r="249" spans="2:20" ht="12" customHeight="1" x14ac:dyDescent="0.15">
      <c r="B249" s="247"/>
      <c r="C249" s="248"/>
      <c r="D249" s="248"/>
      <c r="E249" s="249"/>
      <c r="G249" s="247"/>
      <c r="H249" s="248"/>
      <c r="I249" s="248"/>
      <c r="J249" s="249"/>
      <c r="L249" s="247"/>
      <c r="M249" s="248"/>
      <c r="N249" s="248"/>
      <c r="O249" s="249"/>
      <c r="Q249" s="247"/>
      <c r="R249" s="248"/>
      <c r="S249" s="248"/>
      <c r="T249" s="249"/>
    </row>
    <row r="250" spans="2:20" ht="12" customHeight="1" x14ac:dyDescent="0.15">
      <c r="B250" s="247"/>
      <c r="C250" s="248"/>
      <c r="D250" s="248"/>
      <c r="E250" s="249"/>
      <c r="G250" s="247"/>
      <c r="H250" s="248"/>
      <c r="I250" s="248"/>
      <c r="J250" s="249"/>
      <c r="L250" s="247"/>
      <c r="M250" s="248"/>
      <c r="N250" s="248"/>
      <c r="O250" s="249"/>
      <c r="Q250" s="247"/>
      <c r="R250" s="248"/>
      <c r="S250" s="248"/>
      <c r="T250" s="249"/>
    </row>
    <row r="251" spans="2:20" ht="12" customHeight="1" x14ac:dyDescent="0.15">
      <c r="B251" s="247"/>
      <c r="C251" s="248"/>
      <c r="D251" s="248"/>
      <c r="E251" s="249"/>
      <c r="G251" s="247"/>
      <c r="H251" s="248"/>
      <c r="I251" s="248"/>
      <c r="J251" s="249"/>
      <c r="L251" s="247"/>
      <c r="M251" s="248"/>
      <c r="N251" s="248"/>
      <c r="O251" s="249"/>
      <c r="Q251" s="247"/>
      <c r="R251" s="248"/>
      <c r="S251" s="248"/>
      <c r="T251" s="249"/>
    </row>
    <row r="252" spans="2:20" ht="12" customHeight="1" x14ac:dyDescent="0.15">
      <c r="B252" s="247"/>
      <c r="C252" s="248"/>
      <c r="D252" s="248"/>
      <c r="E252" s="249"/>
      <c r="G252" s="247"/>
      <c r="H252" s="248"/>
      <c r="I252" s="248"/>
      <c r="J252" s="249"/>
      <c r="L252" s="247"/>
      <c r="M252" s="248"/>
      <c r="N252" s="248"/>
      <c r="O252" s="249"/>
      <c r="Q252" s="247"/>
      <c r="R252" s="248"/>
      <c r="S252" s="248"/>
      <c r="T252" s="249"/>
    </row>
    <row r="253" spans="2:20" ht="12" customHeight="1" x14ac:dyDescent="0.15">
      <c r="B253" s="247"/>
      <c r="C253" s="248"/>
      <c r="D253" s="248"/>
      <c r="E253" s="249"/>
      <c r="G253" s="247"/>
      <c r="H253" s="248"/>
      <c r="I253" s="248"/>
      <c r="J253" s="249"/>
      <c r="L253" s="247"/>
      <c r="M253" s="248"/>
      <c r="N253" s="248"/>
      <c r="O253" s="249"/>
      <c r="Q253" s="247"/>
      <c r="R253" s="248"/>
      <c r="S253" s="248"/>
      <c r="T253" s="249"/>
    </row>
    <row r="254" spans="2:20" ht="12" customHeight="1" x14ac:dyDescent="0.15">
      <c r="B254" s="247"/>
      <c r="C254" s="248"/>
      <c r="D254" s="248"/>
      <c r="E254" s="249"/>
      <c r="G254" s="247"/>
      <c r="H254" s="248"/>
      <c r="I254" s="248"/>
      <c r="J254" s="249"/>
      <c r="L254" s="247"/>
      <c r="M254" s="248"/>
      <c r="N254" s="248"/>
      <c r="O254" s="249"/>
      <c r="Q254" s="247"/>
      <c r="R254" s="248"/>
      <c r="S254" s="248"/>
      <c r="T254" s="249"/>
    </row>
    <row r="255" spans="2:20" ht="12" customHeight="1" x14ac:dyDescent="0.15">
      <c r="B255" s="247"/>
      <c r="C255" s="248"/>
      <c r="D255" s="248"/>
      <c r="E255" s="249"/>
      <c r="G255" s="247"/>
      <c r="H255" s="248"/>
      <c r="I255" s="248"/>
      <c r="J255" s="249"/>
      <c r="L255" s="247"/>
      <c r="M255" s="248"/>
      <c r="N255" s="248"/>
      <c r="O255" s="249"/>
      <c r="Q255" s="247"/>
      <c r="R255" s="248"/>
      <c r="S255" s="248"/>
      <c r="T255" s="249"/>
    </row>
    <row r="256" spans="2:20" ht="12" customHeight="1" x14ac:dyDescent="0.15">
      <c r="B256" s="247"/>
      <c r="C256" s="248"/>
      <c r="D256" s="248"/>
      <c r="E256" s="249"/>
      <c r="G256" s="247"/>
      <c r="H256" s="248"/>
      <c r="I256" s="248"/>
      <c r="J256" s="249"/>
      <c r="L256" s="247"/>
      <c r="M256" s="248"/>
      <c r="N256" s="248"/>
      <c r="O256" s="249"/>
      <c r="Q256" s="247"/>
      <c r="R256" s="248"/>
      <c r="S256" s="248"/>
      <c r="T256" s="249"/>
    </row>
    <row r="257" spans="2:20" ht="12" customHeight="1" x14ac:dyDescent="0.15">
      <c r="B257" s="247"/>
      <c r="C257" s="248"/>
      <c r="D257" s="248"/>
      <c r="E257" s="249"/>
      <c r="G257" s="247"/>
      <c r="H257" s="248"/>
      <c r="I257" s="248"/>
      <c r="J257" s="249"/>
      <c r="L257" s="247"/>
      <c r="M257" s="248"/>
      <c r="N257" s="248"/>
      <c r="O257" s="249"/>
      <c r="Q257" s="247"/>
      <c r="R257" s="248"/>
      <c r="S257" s="248"/>
      <c r="T257" s="249"/>
    </row>
    <row r="258" spans="2:20" ht="12" customHeight="1" x14ac:dyDescent="0.15">
      <c r="B258" s="250"/>
      <c r="C258" s="251"/>
      <c r="D258" s="251"/>
      <c r="E258" s="252"/>
      <c r="G258" s="250"/>
      <c r="H258" s="251"/>
      <c r="I258" s="251"/>
      <c r="J258" s="252"/>
      <c r="L258" s="250"/>
      <c r="M258" s="251"/>
      <c r="N258" s="251"/>
      <c r="O258" s="252"/>
      <c r="Q258" s="250"/>
      <c r="R258" s="251"/>
      <c r="S258" s="251"/>
      <c r="T258" s="252"/>
    </row>
    <row r="259" spans="2:20" ht="12" customHeight="1" x14ac:dyDescent="0.15">
      <c r="B259" s="244" t="s">
        <v>533</v>
      </c>
      <c r="C259" s="245"/>
      <c r="D259" s="245"/>
      <c r="E259" s="246"/>
      <c r="G259" s="244" t="s">
        <v>520</v>
      </c>
      <c r="H259" s="245"/>
      <c r="I259" s="245"/>
      <c r="J259" s="246"/>
      <c r="L259" s="244" t="s">
        <v>534</v>
      </c>
      <c r="M259" s="245"/>
      <c r="N259" s="245"/>
      <c r="O259" s="246"/>
      <c r="Q259" s="244" t="s">
        <v>520</v>
      </c>
      <c r="R259" s="245"/>
      <c r="S259" s="245"/>
      <c r="T259" s="246"/>
    </row>
    <row r="262" spans="2:20" ht="12" customHeight="1" x14ac:dyDescent="0.15">
      <c r="B262" s="98" t="s">
        <v>289</v>
      </c>
      <c r="C262" s="99" t="s">
        <v>138</v>
      </c>
      <c r="D262" s="2" t="s">
        <v>290</v>
      </c>
      <c r="E262" s="11" t="str">
        <f>LOOKUP(C270,{0,201,401,601,901,1201,1501;"黑色","绿色","蓝色","紫色","红色","橙色","金色"})</f>
        <v>黑色</v>
      </c>
      <c r="G262" s="98" t="s">
        <v>289</v>
      </c>
      <c r="H262" s="99" t="s">
        <v>177</v>
      </c>
      <c r="I262" s="2" t="s">
        <v>290</v>
      </c>
      <c r="J262" s="11" t="str">
        <f>LOOKUP(H270,{0,201,401,601,901,1201,1501;"黑色","绿色","蓝色","紫色","红色","橙色","金色"})</f>
        <v>黑色</v>
      </c>
      <c r="L262" s="98" t="s">
        <v>289</v>
      </c>
      <c r="M262" s="99" t="s">
        <v>142</v>
      </c>
      <c r="N262" s="2" t="s">
        <v>290</v>
      </c>
      <c r="O262" s="11" t="str">
        <f>LOOKUP(M270,{0,201,401,601,901,1201,1501;"黑色","绿色","蓝色","紫色","红色","橙色","金色"})</f>
        <v>黑色</v>
      </c>
      <c r="Q262" s="98" t="s">
        <v>289</v>
      </c>
      <c r="R262" s="99" t="s">
        <v>181</v>
      </c>
      <c r="S262" s="2" t="s">
        <v>290</v>
      </c>
      <c r="T262" s="11" t="str">
        <f>LOOKUP(R270,{0,201,401,601,901,1201,1501;"黑色","绿色","蓝色","紫色","红色","橙色","金色"})</f>
        <v>黑色</v>
      </c>
    </row>
    <row r="263" spans="2:20" ht="12" customHeight="1" x14ac:dyDescent="0.15">
      <c r="B263" s="253" t="s">
        <v>535</v>
      </c>
      <c r="C263" s="254"/>
      <c r="D263" s="100" t="s">
        <v>292</v>
      </c>
      <c r="E263" s="25">
        <v>3</v>
      </c>
      <c r="G263" s="253" t="s">
        <v>536</v>
      </c>
      <c r="H263" s="254"/>
      <c r="I263" s="100" t="s">
        <v>292</v>
      </c>
      <c r="J263" s="25">
        <v>1</v>
      </c>
      <c r="L263" s="253" t="s">
        <v>537</v>
      </c>
      <c r="M263" s="254"/>
      <c r="N263" s="100" t="s">
        <v>292</v>
      </c>
      <c r="O263" s="25">
        <v>3</v>
      </c>
      <c r="Q263" s="253" t="s">
        <v>538</v>
      </c>
      <c r="R263" s="254"/>
      <c r="S263" s="100" t="s">
        <v>292</v>
      </c>
      <c r="T263" s="25">
        <v>5</v>
      </c>
    </row>
    <row r="264" spans="2:20" ht="12" customHeight="1" x14ac:dyDescent="0.15">
      <c r="B264" s="255"/>
      <c r="C264" s="256"/>
      <c r="D264" s="100" t="s">
        <v>296</v>
      </c>
      <c r="E264" s="25">
        <v>2</v>
      </c>
      <c r="G264" s="255"/>
      <c r="H264" s="256"/>
      <c r="I264" s="100" t="s">
        <v>296</v>
      </c>
      <c r="J264" s="25">
        <v>1</v>
      </c>
      <c r="L264" s="255"/>
      <c r="M264" s="256"/>
      <c r="N264" s="100" t="s">
        <v>296</v>
      </c>
      <c r="O264" s="25">
        <v>2</v>
      </c>
      <c r="Q264" s="255"/>
      <c r="R264" s="256"/>
      <c r="S264" s="100" t="s">
        <v>296</v>
      </c>
      <c r="T264" s="25">
        <v>2</v>
      </c>
    </row>
    <row r="265" spans="2:20" ht="12" customHeight="1" x14ac:dyDescent="0.15">
      <c r="B265" s="255"/>
      <c r="C265" s="256"/>
      <c r="D265" s="262" t="s">
        <v>539</v>
      </c>
      <c r="E265" s="260"/>
      <c r="G265" s="255"/>
      <c r="H265" s="256"/>
      <c r="I265" s="262" t="s">
        <v>540</v>
      </c>
      <c r="J265" s="260"/>
      <c r="L265" s="255"/>
      <c r="M265" s="256"/>
      <c r="N265" s="262" t="s">
        <v>541</v>
      </c>
      <c r="O265" s="260"/>
      <c r="Q265" s="255"/>
      <c r="R265" s="256"/>
      <c r="S265" s="262" t="s">
        <v>542</v>
      </c>
      <c r="T265" s="260"/>
    </row>
    <row r="266" spans="2:20" ht="12" customHeight="1" x14ac:dyDescent="0.15">
      <c r="B266" s="255"/>
      <c r="C266" s="256"/>
      <c r="D266" s="262"/>
      <c r="E266" s="260"/>
      <c r="G266" s="255"/>
      <c r="H266" s="256"/>
      <c r="I266" s="262"/>
      <c r="J266" s="260"/>
      <c r="L266" s="255"/>
      <c r="M266" s="256"/>
      <c r="N266" s="262"/>
      <c r="O266" s="260"/>
      <c r="Q266" s="255"/>
      <c r="R266" s="256"/>
      <c r="S266" s="262"/>
      <c r="T266" s="260"/>
    </row>
    <row r="267" spans="2:20" ht="12" customHeight="1" x14ac:dyDescent="0.15">
      <c r="B267" s="255"/>
      <c r="C267" s="256"/>
      <c r="D267" s="262"/>
      <c r="E267" s="260"/>
      <c r="G267" s="255"/>
      <c r="H267" s="256"/>
      <c r="I267" s="262"/>
      <c r="J267" s="260"/>
      <c r="L267" s="255"/>
      <c r="M267" s="256"/>
      <c r="N267" s="262"/>
      <c r="O267" s="260"/>
      <c r="Q267" s="255"/>
      <c r="R267" s="256"/>
      <c r="S267" s="262"/>
      <c r="T267" s="260"/>
    </row>
    <row r="268" spans="2:20" ht="12" customHeight="1" x14ac:dyDescent="0.15">
      <c r="B268" s="255"/>
      <c r="C268" s="256"/>
      <c r="D268" s="262"/>
      <c r="E268" s="260"/>
      <c r="G268" s="255"/>
      <c r="H268" s="256"/>
      <c r="I268" s="262"/>
      <c r="J268" s="260"/>
      <c r="L268" s="255"/>
      <c r="M268" s="256"/>
      <c r="N268" s="262"/>
      <c r="O268" s="260"/>
      <c r="Q268" s="255"/>
      <c r="R268" s="256"/>
      <c r="S268" s="262"/>
      <c r="T268" s="260"/>
    </row>
    <row r="269" spans="2:20" ht="12" customHeight="1" x14ac:dyDescent="0.15">
      <c r="B269" s="257"/>
      <c r="C269" s="258"/>
      <c r="D269" s="262"/>
      <c r="E269" s="260"/>
      <c r="G269" s="257"/>
      <c r="H269" s="258"/>
      <c r="I269" s="262"/>
      <c r="J269" s="260"/>
      <c r="L269" s="257"/>
      <c r="M269" s="258"/>
      <c r="N269" s="262"/>
      <c r="O269" s="260"/>
      <c r="Q269" s="257"/>
      <c r="R269" s="258"/>
      <c r="S269" s="262"/>
      <c r="T269" s="260"/>
    </row>
    <row r="270" spans="2:20" ht="12" customHeight="1" x14ac:dyDescent="0.15">
      <c r="B270" s="98" t="s">
        <v>301</v>
      </c>
      <c r="C270" s="101">
        <v>100</v>
      </c>
      <c r="D270" s="261"/>
      <c r="E270" s="260"/>
      <c r="G270" s="98" t="s">
        <v>301</v>
      </c>
      <c r="H270" s="101">
        <v>200</v>
      </c>
      <c r="I270" s="261"/>
      <c r="J270" s="260"/>
      <c r="L270" s="98" t="s">
        <v>301</v>
      </c>
      <c r="M270" s="101">
        <v>100</v>
      </c>
      <c r="N270" s="261"/>
      <c r="O270" s="260"/>
      <c r="Q270" s="98" t="s">
        <v>301</v>
      </c>
      <c r="R270" s="101">
        <v>200</v>
      </c>
      <c r="S270" s="261"/>
      <c r="T270" s="260"/>
    </row>
    <row r="271" spans="2:20" ht="12" customHeight="1" x14ac:dyDescent="0.15">
      <c r="B271" s="12" t="s">
        <v>302</v>
      </c>
      <c r="C271" s="241">
        <f>C270*20</f>
        <v>2000</v>
      </c>
      <c r="D271" s="242"/>
      <c r="E271" s="243"/>
      <c r="G271" s="12" t="s">
        <v>302</v>
      </c>
      <c r="H271" s="241">
        <f>H270*20</f>
        <v>4000</v>
      </c>
      <c r="I271" s="242"/>
      <c r="J271" s="243"/>
      <c r="L271" s="12" t="s">
        <v>302</v>
      </c>
      <c r="M271" s="241">
        <f>M270*20</f>
        <v>2000</v>
      </c>
      <c r="N271" s="242"/>
      <c r="O271" s="243"/>
      <c r="Q271" s="12" t="s">
        <v>302</v>
      </c>
      <c r="R271" s="241">
        <f>R270*20</f>
        <v>4000</v>
      </c>
      <c r="S271" s="242"/>
      <c r="T271" s="243"/>
    </row>
    <row r="272" spans="2:20" ht="12" customHeight="1" x14ac:dyDescent="0.15">
      <c r="B272" s="247" t="s">
        <v>543</v>
      </c>
      <c r="C272" s="248"/>
      <c r="D272" s="248"/>
      <c r="E272" s="249"/>
      <c r="G272" s="247" t="s">
        <v>544</v>
      </c>
      <c r="H272" s="248"/>
      <c r="I272" s="248"/>
      <c r="J272" s="249"/>
      <c r="L272" s="247" t="s">
        <v>545</v>
      </c>
      <c r="M272" s="248"/>
      <c r="N272" s="248"/>
      <c r="O272" s="249"/>
      <c r="Q272" s="247" t="s">
        <v>546</v>
      </c>
      <c r="R272" s="248"/>
      <c r="S272" s="248"/>
      <c r="T272" s="249"/>
    </row>
    <row r="273" spans="2:20" ht="12" customHeight="1" x14ac:dyDescent="0.15">
      <c r="B273" s="247"/>
      <c r="C273" s="248"/>
      <c r="D273" s="248"/>
      <c r="E273" s="249"/>
      <c r="G273" s="247"/>
      <c r="H273" s="248"/>
      <c r="I273" s="248"/>
      <c r="J273" s="249"/>
      <c r="L273" s="247"/>
      <c r="M273" s="248"/>
      <c r="N273" s="248"/>
      <c r="O273" s="249"/>
      <c r="Q273" s="247"/>
      <c r="R273" s="248"/>
      <c r="S273" s="248"/>
      <c r="T273" s="249"/>
    </row>
    <row r="274" spans="2:20" ht="12" customHeight="1" x14ac:dyDescent="0.15">
      <c r="B274" s="247"/>
      <c r="C274" s="248"/>
      <c r="D274" s="248"/>
      <c r="E274" s="249"/>
      <c r="G274" s="247"/>
      <c r="H274" s="248"/>
      <c r="I274" s="248"/>
      <c r="J274" s="249"/>
      <c r="L274" s="247"/>
      <c r="M274" s="248"/>
      <c r="N274" s="248"/>
      <c r="O274" s="249"/>
      <c r="Q274" s="247"/>
      <c r="R274" s="248"/>
      <c r="S274" s="248"/>
      <c r="T274" s="249"/>
    </row>
    <row r="275" spans="2:20" ht="12" customHeight="1" x14ac:dyDescent="0.15">
      <c r="B275" s="247"/>
      <c r="C275" s="248"/>
      <c r="D275" s="248"/>
      <c r="E275" s="249"/>
      <c r="G275" s="247"/>
      <c r="H275" s="248"/>
      <c r="I275" s="248"/>
      <c r="J275" s="249"/>
      <c r="L275" s="247"/>
      <c r="M275" s="248"/>
      <c r="N275" s="248"/>
      <c r="O275" s="249"/>
      <c r="Q275" s="247"/>
      <c r="R275" s="248"/>
      <c r="S275" s="248"/>
      <c r="T275" s="249"/>
    </row>
    <row r="276" spans="2:20" ht="12" customHeight="1" x14ac:dyDescent="0.15">
      <c r="B276" s="247"/>
      <c r="C276" s="248"/>
      <c r="D276" s="248"/>
      <c r="E276" s="249"/>
      <c r="G276" s="247"/>
      <c r="H276" s="248"/>
      <c r="I276" s="248"/>
      <c r="J276" s="249"/>
      <c r="L276" s="247"/>
      <c r="M276" s="248"/>
      <c r="N276" s="248"/>
      <c r="O276" s="249"/>
      <c r="Q276" s="247"/>
      <c r="R276" s="248"/>
      <c r="S276" s="248"/>
      <c r="T276" s="249"/>
    </row>
    <row r="277" spans="2:20" ht="12" customHeight="1" x14ac:dyDescent="0.15">
      <c r="B277" s="247"/>
      <c r="C277" s="248"/>
      <c r="D277" s="248"/>
      <c r="E277" s="249"/>
      <c r="G277" s="247"/>
      <c r="H277" s="248"/>
      <c r="I277" s="248"/>
      <c r="J277" s="249"/>
      <c r="L277" s="247"/>
      <c r="M277" s="248"/>
      <c r="N277" s="248"/>
      <c r="O277" s="249"/>
      <c r="Q277" s="247"/>
      <c r="R277" s="248"/>
      <c r="S277" s="248"/>
      <c r="T277" s="249"/>
    </row>
    <row r="278" spans="2:20" ht="12" customHeight="1" x14ac:dyDescent="0.15">
      <c r="B278" s="247"/>
      <c r="C278" s="248"/>
      <c r="D278" s="248"/>
      <c r="E278" s="249"/>
      <c r="G278" s="247"/>
      <c r="H278" s="248"/>
      <c r="I278" s="248"/>
      <c r="J278" s="249"/>
      <c r="L278" s="247"/>
      <c r="M278" s="248"/>
      <c r="N278" s="248"/>
      <c r="O278" s="249"/>
      <c r="Q278" s="247"/>
      <c r="R278" s="248"/>
      <c r="S278" s="248"/>
      <c r="T278" s="249"/>
    </row>
    <row r="279" spans="2:20" ht="12" customHeight="1" x14ac:dyDescent="0.15">
      <c r="B279" s="247"/>
      <c r="C279" s="248"/>
      <c r="D279" s="248"/>
      <c r="E279" s="249"/>
      <c r="G279" s="247"/>
      <c r="H279" s="248"/>
      <c r="I279" s="248"/>
      <c r="J279" s="249"/>
      <c r="L279" s="247"/>
      <c r="M279" s="248"/>
      <c r="N279" s="248"/>
      <c r="O279" s="249"/>
      <c r="Q279" s="247"/>
      <c r="R279" s="248"/>
      <c r="S279" s="248"/>
      <c r="T279" s="249"/>
    </row>
    <row r="280" spans="2:20" ht="12" customHeight="1" x14ac:dyDescent="0.15">
      <c r="B280" s="247"/>
      <c r="C280" s="248"/>
      <c r="D280" s="248"/>
      <c r="E280" s="249"/>
      <c r="G280" s="247"/>
      <c r="H280" s="248"/>
      <c r="I280" s="248"/>
      <c r="J280" s="249"/>
      <c r="L280" s="247"/>
      <c r="M280" s="248"/>
      <c r="N280" s="248"/>
      <c r="O280" s="249"/>
      <c r="Q280" s="247"/>
      <c r="R280" s="248"/>
      <c r="S280" s="248"/>
      <c r="T280" s="249"/>
    </row>
    <row r="281" spans="2:20" ht="12" customHeight="1" x14ac:dyDescent="0.15">
      <c r="B281" s="247"/>
      <c r="C281" s="248"/>
      <c r="D281" s="248"/>
      <c r="E281" s="249"/>
      <c r="G281" s="247"/>
      <c r="H281" s="248"/>
      <c r="I281" s="248"/>
      <c r="J281" s="249"/>
      <c r="L281" s="247"/>
      <c r="M281" s="248"/>
      <c r="N281" s="248"/>
      <c r="O281" s="249"/>
      <c r="Q281" s="247"/>
      <c r="R281" s="248"/>
      <c r="S281" s="248"/>
      <c r="T281" s="249"/>
    </row>
    <row r="282" spans="2:20" ht="12" customHeight="1" x14ac:dyDescent="0.15">
      <c r="B282" s="247"/>
      <c r="C282" s="248"/>
      <c r="D282" s="248"/>
      <c r="E282" s="249"/>
      <c r="G282" s="247"/>
      <c r="H282" s="248"/>
      <c r="I282" s="248"/>
      <c r="J282" s="249"/>
      <c r="L282" s="247"/>
      <c r="M282" s="248"/>
      <c r="N282" s="248"/>
      <c r="O282" s="249"/>
      <c r="Q282" s="247"/>
      <c r="R282" s="248"/>
      <c r="S282" s="248"/>
      <c r="T282" s="249"/>
    </row>
    <row r="283" spans="2:20" ht="12" customHeight="1" x14ac:dyDescent="0.15">
      <c r="B283" s="247"/>
      <c r="C283" s="248"/>
      <c r="D283" s="248"/>
      <c r="E283" s="249"/>
      <c r="G283" s="247"/>
      <c r="H283" s="248"/>
      <c r="I283" s="248"/>
      <c r="J283" s="249"/>
      <c r="L283" s="247"/>
      <c r="M283" s="248"/>
      <c r="N283" s="248"/>
      <c r="O283" s="249"/>
      <c r="Q283" s="247"/>
      <c r="R283" s="248"/>
      <c r="S283" s="248"/>
      <c r="T283" s="249"/>
    </row>
    <row r="284" spans="2:20" ht="12" customHeight="1" x14ac:dyDescent="0.15">
      <c r="B284" s="250"/>
      <c r="C284" s="251"/>
      <c r="D284" s="251"/>
      <c r="E284" s="252"/>
      <c r="G284" s="250"/>
      <c r="H284" s="251"/>
      <c r="I284" s="251"/>
      <c r="J284" s="252"/>
      <c r="L284" s="250"/>
      <c r="M284" s="251"/>
      <c r="N284" s="251"/>
      <c r="O284" s="252"/>
      <c r="Q284" s="250"/>
      <c r="R284" s="251"/>
      <c r="S284" s="251"/>
      <c r="T284" s="252"/>
    </row>
    <row r="285" spans="2:20" ht="12" customHeight="1" x14ac:dyDescent="0.15">
      <c r="B285" s="244" t="s">
        <v>520</v>
      </c>
      <c r="C285" s="245"/>
      <c r="D285" s="245"/>
      <c r="E285" s="246"/>
      <c r="G285" s="244" t="s">
        <v>520</v>
      </c>
      <c r="H285" s="245"/>
      <c r="I285" s="245"/>
      <c r="J285" s="246"/>
      <c r="L285" s="244" t="s">
        <v>520</v>
      </c>
      <c r="M285" s="245"/>
      <c r="N285" s="245"/>
      <c r="O285" s="246"/>
      <c r="Q285" s="244" t="s">
        <v>547</v>
      </c>
      <c r="R285" s="245"/>
      <c r="S285" s="245"/>
      <c r="T285" s="246"/>
    </row>
    <row r="288" spans="2:20" ht="12" customHeight="1" x14ac:dyDescent="0.15">
      <c r="B288" s="98" t="s">
        <v>289</v>
      </c>
      <c r="C288" s="99" t="s">
        <v>245</v>
      </c>
      <c r="D288" s="2" t="s">
        <v>290</v>
      </c>
      <c r="E288" s="11" t="str">
        <f>LOOKUP(C296,{0,201,401,601,901,1201,1501;"黑色","绿色","蓝色","紫色","红色","橙色","金色"})</f>
        <v>绿色</v>
      </c>
      <c r="G288" s="98" t="s">
        <v>289</v>
      </c>
      <c r="H288" s="99" t="s">
        <v>272</v>
      </c>
      <c r="I288" s="2" t="s">
        <v>290</v>
      </c>
      <c r="J288" s="70" t="str">
        <f>LOOKUP(H296,{0,201,401,601,901,1201,1501;"黑色","绿色","蓝色","紫色","红色","橙色","金色"})</f>
        <v>红色</v>
      </c>
      <c r="L288" s="98" t="s">
        <v>289</v>
      </c>
      <c r="M288" s="99" t="s">
        <v>209</v>
      </c>
      <c r="N288" s="2" t="s">
        <v>290</v>
      </c>
      <c r="O288" s="70" t="str">
        <f>LOOKUP(M296,{0,201,401,601,901,1201,1501;"黑色","绿色","蓝色","紫色","红色","橙色","金色"})</f>
        <v>绿色</v>
      </c>
      <c r="Q288" s="98" t="s">
        <v>289</v>
      </c>
      <c r="R288" s="99" t="s">
        <v>254</v>
      </c>
      <c r="S288" s="2" t="s">
        <v>290</v>
      </c>
      <c r="T288" s="70" t="str">
        <f>LOOKUP(R296,{0,201,401,601,901,1201,1501;"黑色","绿色","蓝色","紫色","红色","橙色","金色"})</f>
        <v>蓝色</v>
      </c>
    </row>
    <row r="289" spans="2:20" ht="12" customHeight="1" x14ac:dyDescent="0.15">
      <c r="B289" s="253" t="s">
        <v>548</v>
      </c>
      <c r="C289" s="254"/>
      <c r="D289" s="100" t="s">
        <v>292</v>
      </c>
      <c r="E289" s="25">
        <v>5</v>
      </c>
      <c r="G289" s="253" t="s">
        <v>549</v>
      </c>
      <c r="H289" s="254"/>
      <c r="I289" s="100" t="s">
        <v>292</v>
      </c>
      <c r="J289" s="25">
        <v>1</v>
      </c>
      <c r="L289" s="253" t="s">
        <v>550</v>
      </c>
      <c r="M289" s="254"/>
      <c r="N289" s="100" t="s">
        <v>292</v>
      </c>
      <c r="O289" s="25">
        <v>3</v>
      </c>
      <c r="Q289" s="253" t="s">
        <v>551</v>
      </c>
      <c r="R289" s="254"/>
      <c r="S289" s="100" t="s">
        <v>292</v>
      </c>
      <c r="T289" s="25">
        <v>3</v>
      </c>
    </row>
    <row r="290" spans="2:20" ht="12" customHeight="1" x14ac:dyDescent="0.15">
      <c r="B290" s="255"/>
      <c r="C290" s="256"/>
      <c r="D290" s="100" t="s">
        <v>296</v>
      </c>
      <c r="E290" s="25">
        <v>2</v>
      </c>
      <c r="G290" s="255"/>
      <c r="H290" s="256"/>
      <c r="I290" s="100" t="s">
        <v>296</v>
      </c>
      <c r="J290" s="25">
        <v>1</v>
      </c>
      <c r="L290" s="255"/>
      <c r="M290" s="256"/>
      <c r="N290" s="100" t="s">
        <v>296</v>
      </c>
      <c r="O290" s="25">
        <v>2</v>
      </c>
      <c r="Q290" s="255"/>
      <c r="R290" s="256"/>
      <c r="S290" s="100" t="s">
        <v>296</v>
      </c>
      <c r="T290" s="25">
        <v>2</v>
      </c>
    </row>
    <row r="291" spans="2:20" ht="12" customHeight="1" x14ac:dyDescent="0.15">
      <c r="B291" s="255"/>
      <c r="C291" s="256"/>
      <c r="D291" s="262" t="s">
        <v>542</v>
      </c>
      <c r="E291" s="260"/>
      <c r="G291" s="255"/>
      <c r="H291" s="256"/>
      <c r="I291" s="262" t="s">
        <v>552</v>
      </c>
      <c r="J291" s="260"/>
      <c r="L291" s="255"/>
      <c r="M291" s="256"/>
      <c r="N291" s="262" t="s">
        <v>553</v>
      </c>
      <c r="O291" s="260"/>
      <c r="Q291" s="255"/>
      <c r="R291" s="256"/>
      <c r="S291" s="262" t="s">
        <v>553</v>
      </c>
      <c r="T291" s="260"/>
    </row>
    <row r="292" spans="2:20" ht="12" customHeight="1" x14ac:dyDescent="0.15">
      <c r="B292" s="255"/>
      <c r="C292" s="256"/>
      <c r="D292" s="262"/>
      <c r="E292" s="260"/>
      <c r="G292" s="255"/>
      <c r="H292" s="256"/>
      <c r="I292" s="262"/>
      <c r="J292" s="260"/>
      <c r="L292" s="255"/>
      <c r="M292" s="256"/>
      <c r="N292" s="262"/>
      <c r="O292" s="260"/>
      <c r="Q292" s="255"/>
      <c r="R292" s="256"/>
      <c r="S292" s="262"/>
      <c r="T292" s="260"/>
    </row>
    <row r="293" spans="2:20" ht="12" customHeight="1" x14ac:dyDescent="0.15">
      <c r="B293" s="255"/>
      <c r="C293" s="256"/>
      <c r="D293" s="262"/>
      <c r="E293" s="260"/>
      <c r="G293" s="255"/>
      <c r="H293" s="256"/>
      <c r="I293" s="262"/>
      <c r="J293" s="260"/>
      <c r="L293" s="255"/>
      <c r="M293" s="256"/>
      <c r="N293" s="262"/>
      <c r="O293" s="260"/>
      <c r="Q293" s="255"/>
      <c r="R293" s="256"/>
      <c r="S293" s="262"/>
      <c r="T293" s="260"/>
    </row>
    <row r="294" spans="2:20" ht="12" customHeight="1" x14ac:dyDescent="0.15">
      <c r="B294" s="255"/>
      <c r="C294" s="256"/>
      <c r="D294" s="262"/>
      <c r="E294" s="260"/>
      <c r="G294" s="255"/>
      <c r="H294" s="256"/>
      <c r="I294" s="262"/>
      <c r="J294" s="260"/>
      <c r="L294" s="255"/>
      <c r="M294" s="256"/>
      <c r="N294" s="262"/>
      <c r="O294" s="260"/>
      <c r="Q294" s="255"/>
      <c r="R294" s="256"/>
      <c r="S294" s="262"/>
      <c r="T294" s="260"/>
    </row>
    <row r="295" spans="2:20" ht="12" customHeight="1" x14ac:dyDescent="0.15">
      <c r="B295" s="257"/>
      <c r="C295" s="258"/>
      <c r="D295" s="262"/>
      <c r="E295" s="260"/>
      <c r="G295" s="257"/>
      <c r="H295" s="258"/>
      <c r="I295" s="262"/>
      <c r="J295" s="260"/>
      <c r="L295" s="257"/>
      <c r="M295" s="258"/>
      <c r="N295" s="262"/>
      <c r="O295" s="260"/>
      <c r="Q295" s="257"/>
      <c r="R295" s="258"/>
      <c r="S295" s="262"/>
      <c r="T295" s="260"/>
    </row>
    <row r="296" spans="2:20" ht="12" customHeight="1" x14ac:dyDescent="0.15">
      <c r="B296" s="98" t="s">
        <v>301</v>
      </c>
      <c r="C296" s="101">
        <v>400</v>
      </c>
      <c r="D296" s="261"/>
      <c r="E296" s="260"/>
      <c r="G296" s="98" t="s">
        <v>301</v>
      </c>
      <c r="H296" s="101">
        <v>1200</v>
      </c>
      <c r="I296" s="261"/>
      <c r="J296" s="260"/>
      <c r="L296" s="98" t="s">
        <v>301</v>
      </c>
      <c r="M296" s="101">
        <v>300</v>
      </c>
      <c r="N296" s="261"/>
      <c r="O296" s="260"/>
      <c r="Q296" s="98" t="s">
        <v>301</v>
      </c>
      <c r="R296" s="101">
        <v>600</v>
      </c>
      <c r="S296" s="261"/>
      <c r="T296" s="260"/>
    </row>
    <row r="297" spans="2:20" ht="12" customHeight="1" x14ac:dyDescent="0.15">
      <c r="B297" s="12" t="s">
        <v>302</v>
      </c>
      <c r="C297" s="241">
        <f>C296*20</f>
        <v>8000</v>
      </c>
      <c r="D297" s="242"/>
      <c r="E297" s="243"/>
      <c r="G297" s="12" t="s">
        <v>302</v>
      </c>
      <c r="H297" s="241">
        <v>24000</v>
      </c>
      <c r="I297" s="242"/>
      <c r="J297" s="243"/>
      <c r="L297" s="12" t="s">
        <v>302</v>
      </c>
      <c r="M297" s="241">
        <v>6000</v>
      </c>
      <c r="N297" s="242"/>
      <c r="O297" s="243"/>
      <c r="Q297" s="12" t="s">
        <v>302</v>
      </c>
      <c r="R297" s="241">
        <v>12000</v>
      </c>
      <c r="S297" s="242"/>
      <c r="T297" s="243"/>
    </row>
    <row r="298" spans="2:20" ht="12" customHeight="1" x14ac:dyDescent="0.15">
      <c r="B298" s="247" t="s">
        <v>546</v>
      </c>
      <c r="C298" s="248"/>
      <c r="D298" s="248"/>
      <c r="E298" s="249"/>
      <c r="G298" s="247" t="s">
        <v>554</v>
      </c>
      <c r="H298" s="248"/>
      <c r="I298" s="248"/>
      <c r="J298" s="249"/>
      <c r="L298" s="247" t="s">
        <v>555</v>
      </c>
      <c r="M298" s="248"/>
      <c r="N298" s="248"/>
      <c r="O298" s="249"/>
      <c r="Q298" s="247" t="s">
        <v>556</v>
      </c>
      <c r="R298" s="248"/>
      <c r="S298" s="248"/>
      <c r="T298" s="249"/>
    </row>
    <row r="299" spans="2:20" ht="12" customHeight="1" x14ac:dyDescent="0.15">
      <c r="B299" s="247"/>
      <c r="C299" s="248"/>
      <c r="D299" s="248"/>
      <c r="E299" s="249"/>
      <c r="G299" s="247"/>
      <c r="H299" s="248"/>
      <c r="I299" s="248"/>
      <c r="J299" s="249"/>
      <c r="L299" s="247"/>
      <c r="M299" s="248"/>
      <c r="N299" s="248"/>
      <c r="O299" s="249"/>
      <c r="Q299" s="247"/>
      <c r="R299" s="248"/>
      <c r="S299" s="248"/>
      <c r="T299" s="249"/>
    </row>
    <row r="300" spans="2:20" ht="12" customHeight="1" x14ac:dyDescent="0.15">
      <c r="B300" s="247"/>
      <c r="C300" s="248"/>
      <c r="D300" s="248"/>
      <c r="E300" s="249"/>
      <c r="G300" s="247"/>
      <c r="H300" s="248"/>
      <c r="I300" s="248"/>
      <c r="J300" s="249"/>
      <c r="L300" s="247"/>
      <c r="M300" s="248"/>
      <c r="N300" s="248"/>
      <c r="O300" s="249"/>
      <c r="Q300" s="247"/>
      <c r="R300" s="248"/>
      <c r="S300" s="248"/>
      <c r="T300" s="249"/>
    </row>
    <row r="301" spans="2:20" ht="12" customHeight="1" x14ac:dyDescent="0.15">
      <c r="B301" s="247"/>
      <c r="C301" s="248"/>
      <c r="D301" s="248"/>
      <c r="E301" s="249"/>
      <c r="G301" s="247"/>
      <c r="H301" s="248"/>
      <c r="I301" s="248"/>
      <c r="J301" s="249"/>
      <c r="L301" s="247"/>
      <c r="M301" s="248"/>
      <c r="N301" s="248"/>
      <c r="O301" s="249"/>
      <c r="Q301" s="247"/>
      <c r="R301" s="248"/>
      <c r="S301" s="248"/>
      <c r="T301" s="249"/>
    </row>
    <row r="302" spans="2:20" ht="12" customHeight="1" x14ac:dyDescent="0.15">
      <c r="B302" s="247"/>
      <c r="C302" s="248"/>
      <c r="D302" s="248"/>
      <c r="E302" s="249"/>
      <c r="G302" s="247"/>
      <c r="H302" s="248"/>
      <c r="I302" s="248"/>
      <c r="J302" s="249"/>
      <c r="L302" s="247"/>
      <c r="M302" s="248"/>
      <c r="N302" s="248"/>
      <c r="O302" s="249"/>
      <c r="Q302" s="247"/>
      <c r="R302" s="248"/>
      <c r="S302" s="248"/>
      <c r="T302" s="249"/>
    </row>
    <row r="303" spans="2:20" ht="12" customHeight="1" x14ac:dyDescent="0.15">
      <c r="B303" s="247"/>
      <c r="C303" s="248"/>
      <c r="D303" s="248"/>
      <c r="E303" s="249"/>
      <c r="G303" s="247"/>
      <c r="H303" s="248"/>
      <c r="I303" s="248"/>
      <c r="J303" s="249"/>
      <c r="L303" s="247"/>
      <c r="M303" s="248"/>
      <c r="N303" s="248"/>
      <c r="O303" s="249"/>
      <c r="Q303" s="247"/>
      <c r="R303" s="248"/>
      <c r="S303" s="248"/>
      <c r="T303" s="249"/>
    </row>
    <row r="304" spans="2:20" ht="12" customHeight="1" x14ac:dyDescent="0.15">
      <c r="B304" s="247"/>
      <c r="C304" s="248"/>
      <c r="D304" s="248"/>
      <c r="E304" s="249"/>
      <c r="G304" s="247"/>
      <c r="H304" s="248"/>
      <c r="I304" s="248"/>
      <c r="J304" s="249"/>
      <c r="L304" s="247"/>
      <c r="M304" s="248"/>
      <c r="N304" s="248"/>
      <c r="O304" s="249"/>
      <c r="Q304" s="247"/>
      <c r="R304" s="248"/>
      <c r="S304" s="248"/>
      <c r="T304" s="249"/>
    </row>
    <row r="305" spans="2:20" ht="12" customHeight="1" x14ac:dyDescent="0.15">
      <c r="B305" s="247"/>
      <c r="C305" s="248"/>
      <c r="D305" s="248"/>
      <c r="E305" s="249"/>
      <c r="G305" s="247"/>
      <c r="H305" s="248"/>
      <c r="I305" s="248"/>
      <c r="J305" s="249"/>
      <c r="L305" s="247"/>
      <c r="M305" s="248"/>
      <c r="N305" s="248"/>
      <c r="O305" s="249"/>
      <c r="Q305" s="247"/>
      <c r="R305" s="248"/>
      <c r="S305" s="248"/>
      <c r="T305" s="249"/>
    </row>
    <row r="306" spans="2:20" ht="12" customHeight="1" x14ac:dyDescent="0.15">
      <c r="B306" s="247"/>
      <c r="C306" s="248"/>
      <c r="D306" s="248"/>
      <c r="E306" s="249"/>
      <c r="G306" s="247"/>
      <c r="H306" s="248"/>
      <c r="I306" s="248"/>
      <c r="J306" s="249"/>
      <c r="L306" s="247"/>
      <c r="M306" s="248"/>
      <c r="N306" s="248"/>
      <c r="O306" s="249"/>
      <c r="Q306" s="247"/>
      <c r="R306" s="248"/>
      <c r="S306" s="248"/>
      <c r="T306" s="249"/>
    </row>
    <row r="307" spans="2:20" ht="12" customHeight="1" x14ac:dyDescent="0.15">
      <c r="B307" s="247"/>
      <c r="C307" s="248"/>
      <c r="D307" s="248"/>
      <c r="E307" s="249"/>
      <c r="G307" s="247"/>
      <c r="H307" s="248"/>
      <c r="I307" s="248"/>
      <c r="J307" s="249"/>
      <c r="L307" s="247"/>
      <c r="M307" s="248"/>
      <c r="N307" s="248"/>
      <c r="O307" s="249"/>
      <c r="Q307" s="247"/>
      <c r="R307" s="248"/>
      <c r="S307" s="248"/>
      <c r="T307" s="249"/>
    </row>
    <row r="308" spans="2:20" ht="12" customHeight="1" x14ac:dyDescent="0.15">
      <c r="B308" s="247"/>
      <c r="C308" s="248"/>
      <c r="D308" s="248"/>
      <c r="E308" s="249"/>
      <c r="G308" s="247"/>
      <c r="H308" s="248"/>
      <c r="I308" s="248"/>
      <c r="J308" s="249"/>
      <c r="L308" s="247"/>
      <c r="M308" s="248"/>
      <c r="N308" s="248"/>
      <c r="O308" s="249"/>
      <c r="Q308" s="247"/>
      <c r="R308" s="248"/>
      <c r="S308" s="248"/>
      <c r="T308" s="249"/>
    </row>
    <row r="309" spans="2:20" ht="12" customHeight="1" x14ac:dyDescent="0.15">
      <c r="B309" s="247"/>
      <c r="C309" s="248"/>
      <c r="D309" s="248"/>
      <c r="E309" s="249"/>
      <c r="G309" s="247"/>
      <c r="H309" s="248"/>
      <c r="I309" s="248"/>
      <c r="J309" s="249"/>
      <c r="L309" s="247"/>
      <c r="M309" s="248"/>
      <c r="N309" s="248"/>
      <c r="O309" s="249"/>
      <c r="Q309" s="247"/>
      <c r="R309" s="248"/>
      <c r="S309" s="248"/>
      <c r="T309" s="249"/>
    </row>
    <row r="310" spans="2:20" ht="12" customHeight="1" x14ac:dyDescent="0.15">
      <c r="B310" s="250"/>
      <c r="C310" s="251"/>
      <c r="D310" s="251"/>
      <c r="E310" s="252"/>
      <c r="G310" s="250"/>
      <c r="H310" s="251"/>
      <c r="I310" s="251"/>
      <c r="J310" s="252"/>
      <c r="L310" s="250"/>
      <c r="M310" s="251"/>
      <c r="N310" s="251"/>
      <c r="O310" s="252"/>
      <c r="Q310" s="250"/>
      <c r="R310" s="251"/>
      <c r="S310" s="251"/>
      <c r="T310" s="252"/>
    </row>
    <row r="311" spans="2:20" ht="12" customHeight="1" x14ac:dyDescent="0.15">
      <c r="B311" s="244" t="s">
        <v>547</v>
      </c>
      <c r="C311" s="245"/>
      <c r="D311" s="245"/>
      <c r="E311" s="246"/>
      <c r="G311" s="244" t="s">
        <v>346</v>
      </c>
      <c r="H311" s="245"/>
      <c r="I311" s="245"/>
      <c r="J311" s="246"/>
      <c r="L311" s="244" t="s">
        <v>547</v>
      </c>
      <c r="M311" s="245"/>
      <c r="N311" s="245"/>
      <c r="O311" s="246"/>
      <c r="Q311" s="244" t="s">
        <v>547</v>
      </c>
      <c r="R311" s="245"/>
      <c r="S311" s="245"/>
      <c r="T311" s="246"/>
    </row>
    <row r="314" spans="2:20" ht="12" customHeight="1" x14ac:dyDescent="0.15">
      <c r="B314" s="114" t="s">
        <v>289</v>
      </c>
      <c r="C314" s="120" t="s">
        <v>146</v>
      </c>
      <c r="D314" s="51" t="s">
        <v>290</v>
      </c>
      <c r="E314" s="70" t="str">
        <f>LOOKUP(C322,{0,201,401,601,901,1201,1501;"黑色","绿色","蓝色","紫色","红色","橙色","金色"})</f>
        <v>黑色</v>
      </c>
      <c r="G314" s="114" t="s">
        <v>289</v>
      </c>
      <c r="H314" s="120" t="s">
        <v>257</v>
      </c>
      <c r="I314" s="51" t="s">
        <v>290</v>
      </c>
      <c r="J314" s="70" t="str">
        <f>LOOKUP(H322,{0,201,401,601,901,1201,1501;"黑色","绿色","蓝色","紫色","红色","橙色","金色"})</f>
        <v>蓝色</v>
      </c>
      <c r="L314" s="114" t="s">
        <v>289</v>
      </c>
      <c r="M314" s="120" t="s">
        <v>282</v>
      </c>
      <c r="N314" s="51" t="s">
        <v>290</v>
      </c>
      <c r="O314" s="70" t="str">
        <f>LOOKUP(M322,{0,201,401,601,901,1201,1501;"黑色","绿色","蓝色","紫色","红色","橙色","金色"})</f>
        <v>金色</v>
      </c>
      <c r="Q314" s="114" t="s">
        <v>289</v>
      </c>
      <c r="R314" s="120" t="s">
        <v>213</v>
      </c>
      <c r="S314" s="51" t="s">
        <v>290</v>
      </c>
      <c r="T314" s="70" t="str">
        <f>LOOKUP(R322,{0,201,401,601,901,1201,1501;"黑色","绿色","蓝色","紫色","红色","橙色","金色"})</f>
        <v>绿色</v>
      </c>
    </row>
    <row r="315" spans="2:20" ht="12" customHeight="1" x14ac:dyDescent="0.15">
      <c r="B315" s="253" t="s">
        <v>557</v>
      </c>
      <c r="C315" s="254"/>
      <c r="D315" s="116" t="s">
        <v>292</v>
      </c>
      <c r="E315" s="59">
        <v>3</v>
      </c>
      <c r="G315" s="253" t="s">
        <v>558</v>
      </c>
      <c r="H315" s="254"/>
      <c r="I315" s="116" t="s">
        <v>292</v>
      </c>
      <c r="J315" s="59">
        <v>1</v>
      </c>
      <c r="L315" s="273" t="s">
        <v>559</v>
      </c>
      <c r="M315" s="274"/>
      <c r="N315" s="116" t="s">
        <v>292</v>
      </c>
      <c r="O315" s="59">
        <v>1</v>
      </c>
      <c r="Q315" s="253" t="s">
        <v>560</v>
      </c>
      <c r="R315" s="254"/>
      <c r="S315" s="116" t="s">
        <v>292</v>
      </c>
      <c r="T315" s="59">
        <v>1</v>
      </c>
    </row>
    <row r="316" spans="2:20" ht="12" customHeight="1" x14ac:dyDescent="0.15">
      <c r="B316" s="255"/>
      <c r="C316" s="256"/>
      <c r="D316" s="116" t="s">
        <v>296</v>
      </c>
      <c r="E316" s="59">
        <v>3</v>
      </c>
      <c r="G316" s="255"/>
      <c r="H316" s="256"/>
      <c r="I316" s="116" t="s">
        <v>296</v>
      </c>
      <c r="J316" s="59">
        <v>1</v>
      </c>
      <c r="L316" s="261"/>
      <c r="M316" s="260"/>
      <c r="N316" s="116" t="s">
        <v>296</v>
      </c>
      <c r="O316" s="59">
        <v>1</v>
      </c>
      <c r="Q316" s="255"/>
      <c r="R316" s="256"/>
      <c r="S316" s="116" t="s">
        <v>296</v>
      </c>
      <c r="T316" s="59">
        <v>1</v>
      </c>
    </row>
    <row r="317" spans="2:20" ht="12" customHeight="1" x14ac:dyDescent="0.15">
      <c r="B317" s="255"/>
      <c r="C317" s="256"/>
      <c r="D317" s="259" t="s">
        <v>561</v>
      </c>
      <c r="E317" s="260"/>
      <c r="G317" s="255"/>
      <c r="H317" s="256"/>
      <c r="I317" s="259" t="s">
        <v>562</v>
      </c>
      <c r="J317" s="260"/>
      <c r="L317" s="261"/>
      <c r="M317" s="260"/>
      <c r="N317" s="265" t="s">
        <v>563</v>
      </c>
      <c r="O317" s="266"/>
      <c r="Q317" s="255"/>
      <c r="R317" s="256"/>
      <c r="S317" s="259" t="s">
        <v>564</v>
      </c>
      <c r="T317" s="260"/>
    </row>
    <row r="318" spans="2:20" ht="12" customHeight="1" x14ac:dyDescent="0.15">
      <c r="B318" s="255"/>
      <c r="C318" s="256"/>
      <c r="D318" s="259"/>
      <c r="E318" s="260"/>
      <c r="G318" s="255"/>
      <c r="H318" s="256"/>
      <c r="I318" s="259"/>
      <c r="J318" s="260"/>
      <c r="L318" s="261"/>
      <c r="M318" s="260"/>
      <c r="N318" s="261"/>
      <c r="O318" s="260"/>
      <c r="Q318" s="255"/>
      <c r="R318" s="256"/>
      <c r="S318" s="259"/>
      <c r="T318" s="260"/>
    </row>
    <row r="319" spans="2:20" ht="12" customHeight="1" x14ac:dyDescent="0.15">
      <c r="B319" s="255"/>
      <c r="C319" s="256"/>
      <c r="D319" s="259"/>
      <c r="E319" s="260"/>
      <c r="G319" s="255"/>
      <c r="H319" s="256"/>
      <c r="I319" s="259"/>
      <c r="J319" s="260"/>
      <c r="L319" s="261"/>
      <c r="M319" s="260"/>
      <c r="N319" s="261"/>
      <c r="O319" s="260"/>
      <c r="Q319" s="255"/>
      <c r="R319" s="256"/>
      <c r="S319" s="259"/>
      <c r="T319" s="260"/>
    </row>
    <row r="320" spans="2:20" ht="12" customHeight="1" x14ac:dyDescent="0.15">
      <c r="B320" s="255"/>
      <c r="C320" s="256"/>
      <c r="D320" s="259"/>
      <c r="E320" s="260"/>
      <c r="G320" s="255"/>
      <c r="H320" s="256"/>
      <c r="I320" s="259"/>
      <c r="J320" s="260"/>
      <c r="L320" s="261"/>
      <c r="M320" s="260"/>
      <c r="N320" s="261"/>
      <c r="O320" s="260"/>
      <c r="Q320" s="255"/>
      <c r="R320" s="256"/>
      <c r="S320" s="259"/>
      <c r="T320" s="260"/>
    </row>
    <row r="321" spans="2:20" ht="12" customHeight="1" x14ac:dyDescent="0.15">
      <c r="B321" s="257"/>
      <c r="C321" s="258"/>
      <c r="D321" s="259"/>
      <c r="E321" s="260"/>
      <c r="G321" s="257"/>
      <c r="H321" s="258"/>
      <c r="I321" s="259"/>
      <c r="J321" s="260"/>
      <c r="L321" s="267"/>
      <c r="M321" s="268"/>
      <c r="N321" s="261"/>
      <c r="O321" s="260"/>
      <c r="Q321" s="257"/>
      <c r="R321" s="258"/>
      <c r="S321" s="259"/>
      <c r="T321" s="260"/>
    </row>
    <row r="322" spans="2:20" ht="12" customHeight="1" x14ac:dyDescent="0.15">
      <c r="B322" s="114" t="s">
        <v>301</v>
      </c>
      <c r="C322" s="117">
        <v>100</v>
      </c>
      <c r="D322" s="261"/>
      <c r="E322" s="260"/>
      <c r="G322" s="114" t="s">
        <v>301</v>
      </c>
      <c r="H322" s="117">
        <v>600</v>
      </c>
      <c r="I322" s="261"/>
      <c r="J322" s="260"/>
      <c r="L322" s="114" t="s">
        <v>301</v>
      </c>
      <c r="M322" s="117">
        <v>3600</v>
      </c>
      <c r="N322" s="267"/>
      <c r="O322" s="268"/>
      <c r="Q322" s="114" t="s">
        <v>301</v>
      </c>
      <c r="R322" s="117">
        <v>300</v>
      </c>
      <c r="S322" s="261"/>
      <c r="T322" s="260"/>
    </row>
    <row r="323" spans="2:20" ht="12" customHeight="1" x14ac:dyDescent="0.15">
      <c r="B323" s="55" t="s">
        <v>302</v>
      </c>
      <c r="C323" s="241">
        <f>C322*20</f>
        <v>2000</v>
      </c>
      <c r="D323" s="242"/>
      <c r="E323" s="243"/>
      <c r="G323" s="55" t="s">
        <v>302</v>
      </c>
      <c r="H323" s="241">
        <f>H322*20</f>
        <v>12000</v>
      </c>
      <c r="I323" s="242"/>
      <c r="J323" s="243"/>
      <c r="L323" s="55" t="s">
        <v>302</v>
      </c>
      <c r="M323" s="241">
        <f>M322*20</f>
        <v>72000</v>
      </c>
      <c r="N323" s="242"/>
      <c r="O323" s="243"/>
      <c r="Q323" s="55" t="s">
        <v>302</v>
      </c>
      <c r="R323" s="241">
        <f>R322*20</f>
        <v>6000</v>
      </c>
      <c r="S323" s="242"/>
      <c r="T323" s="243"/>
    </row>
    <row r="324" spans="2:20" ht="12" customHeight="1" x14ac:dyDescent="0.15">
      <c r="B324" s="247" t="s">
        <v>341</v>
      </c>
      <c r="C324" s="248"/>
      <c r="D324" s="248"/>
      <c r="E324" s="249"/>
      <c r="G324" s="247" t="s">
        <v>565</v>
      </c>
      <c r="H324" s="248"/>
      <c r="I324" s="248"/>
      <c r="J324" s="249"/>
      <c r="L324" s="269" t="s">
        <v>566</v>
      </c>
      <c r="M324" s="270"/>
      <c r="N324" s="270"/>
      <c r="O324" s="271"/>
      <c r="Q324" s="247" t="s">
        <v>341</v>
      </c>
      <c r="R324" s="248"/>
      <c r="S324" s="248"/>
      <c r="T324" s="249"/>
    </row>
    <row r="325" spans="2:20" ht="12" customHeight="1" x14ac:dyDescent="0.15">
      <c r="B325" s="247"/>
      <c r="C325" s="248"/>
      <c r="D325" s="248"/>
      <c r="E325" s="249"/>
      <c r="G325" s="247"/>
      <c r="H325" s="248"/>
      <c r="I325" s="248"/>
      <c r="J325" s="249"/>
      <c r="L325" s="247"/>
      <c r="M325" s="272"/>
      <c r="N325" s="272"/>
      <c r="O325" s="249"/>
      <c r="Q325" s="247"/>
      <c r="R325" s="248"/>
      <c r="S325" s="248"/>
      <c r="T325" s="249"/>
    </row>
    <row r="326" spans="2:20" ht="12" customHeight="1" x14ac:dyDescent="0.15">
      <c r="B326" s="247"/>
      <c r="C326" s="248"/>
      <c r="D326" s="248"/>
      <c r="E326" s="249"/>
      <c r="G326" s="247"/>
      <c r="H326" s="248"/>
      <c r="I326" s="248"/>
      <c r="J326" s="249"/>
      <c r="L326" s="247"/>
      <c r="M326" s="272"/>
      <c r="N326" s="272"/>
      <c r="O326" s="249"/>
      <c r="Q326" s="247"/>
      <c r="R326" s="248"/>
      <c r="S326" s="248"/>
      <c r="T326" s="249"/>
    </row>
    <row r="327" spans="2:20" ht="12" customHeight="1" x14ac:dyDescent="0.15">
      <c r="B327" s="247"/>
      <c r="C327" s="248"/>
      <c r="D327" s="248"/>
      <c r="E327" s="249"/>
      <c r="G327" s="247"/>
      <c r="H327" s="248"/>
      <c r="I327" s="248"/>
      <c r="J327" s="249"/>
      <c r="L327" s="247"/>
      <c r="M327" s="272"/>
      <c r="N327" s="272"/>
      <c r="O327" s="249"/>
      <c r="Q327" s="247"/>
      <c r="R327" s="248"/>
      <c r="S327" s="248"/>
      <c r="T327" s="249"/>
    </row>
    <row r="328" spans="2:20" ht="12" customHeight="1" x14ac:dyDescent="0.15">
      <c r="B328" s="247"/>
      <c r="C328" s="248"/>
      <c r="D328" s="248"/>
      <c r="E328" s="249"/>
      <c r="G328" s="247"/>
      <c r="H328" s="248"/>
      <c r="I328" s="248"/>
      <c r="J328" s="249"/>
      <c r="L328" s="247"/>
      <c r="M328" s="272"/>
      <c r="N328" s="272"/>
      <c r="O328" s="249"/>
      <c r="Q328" s="247"/>
      <c r="R328" s="248"/>
      <c r="S328" s="248"/>
      <c r="T328" s="249"/>
    </row>
    <row r="329" spans="2:20" ht="12" customHeight="1" x14ac:dyDescent="0.15">
      <c r="B329" s="247"/>
      <c r="C329" s="248"/>
      <c r="D329" s="248"/>
      <c r="E329" s="249"/>
      <c r="G329" s="247"/>
      <c r="H329" s="248"/>
      <c r="I329" s="248"/>
      <c r="J329" s="249"/>
      <c r="L329" s="247"/>
      <c r="M329" s="272"/>
      <c r="N329" s="272"/>
      <c r="O329" s="249"/>
      <c r="Q329" s="247"/>
      <c r="R329" s="248"/>
      <c r="S329" s="248"/>
      <c r="T329" s="249"/>
    </row>
    <row r="330" spans="2:20" ht="12" customHeight="1" x14ac:dyDescent="0.15">
      <c r="B330" s="247"/>
      <c r="C330" s="248"/>
      <c r="D330" s="248"/>
      <c r="E330" s="249"/>
      <c r="G330" s="247"/>
      <c r="H330" s="248"/>
      <c r="I330" s="248"/>
      <c r="J330" s="249"/>
      <c r="L330" s="247"/>
      <c r="M330" s="272"/>
      <c r="N330" s="272"/>
      <c r="O330" s="249"/>
      <c r="Q330" s="247"/>
      <c r="R330" s="248"/>
      <c r="S330" s="248"/>
      <c r="T330" s="249"/>
    </row>
    <row r="331" spans="2:20" ht="12" customHeight="1" x14ac:dyDescent="0.15">
      <c r="B331" s="247"/>
      <c r="C331" s="248"/>
      <c r="D331" s="248"/>
      <c r="E331" s="249"/>
      <c r="G331" s="247"/>
      <c r="H331" s="248"/>
      <c r="I331" s="248"/>
      <c r="J331" s="249"/>
      <c r="L331" s="247"/>
      <c r="M331" s="272"/>
      <c r="N331" s="272"/>
      <c r="O331" s="249"/>
      <c r="Q331" s="247"/>
      <c r="R331" s="248"/>
      <c r="S331" s="248"/>
      <c r="T331" s="249"/>
    </row>
    <row r="332" spans="2:20" ht="12" customHeight="1" x14ac:dyDescent="0.15">
      <c r="B332" s="247"/>
      <c r="C332" s="248"/>
      <c r="D332" s="248"/>
      <c r="E332" s="249"/>
      <c r="G332" s="247"/>
      <c r="H332" s="248"/>
      <c r="I332" s="248"/>
      <c r="J332" s="249"/>
      <c r="L332" s="247"/>
      <c r="M332" s="272"/>
      <c r="N332" s="272"/>
      <c r="O332" s="249"/>
      <c r="Q332" s="247"/>
      <c r="R332" s="248"/>
      <c r="S332" s="248"/>
      <c r="T332" s="249"/>
    </row>
    <row r="333" spans="2:20" ht="12" customHeight="1" x14ac:dyDescent="0.15">
      <c r="B333" s="247"/>
      <c r="C333" s="248"/>
      <c r="D333" s="248"/>
      <c r="E333" s="249"/>
      <c r="G333" s="247"/>
      <c r="H333" s="248"/>
      <c r="I333" s="248"/>
      <c r="J333" s="249"/>
      <c r="L333" s="247"/>
      <c r="M333" s="272"/>
      <c r="N333" s="272"/>
      <c r="O333" s="249"/>
      <c r="Q333" s="247"/>
      <c r="R333" s="248"/>
      <c r="S333" s="248"/>
      <c r="T333" s="249"/>
    </row>
    <row r="334" spans="2:20" ht="12" customHeight="1" x14ac:dyDescent="0.15">
      <c r="B334" s="247"/>
      <c r="C334" s="248"/>
      <c r="D334" s="248"/>
      <c r="E334" s="249"/>
      <c r="G334" s="247"/>
      <c r="H334" s="248"/>
      <c r="I334" s="248"/>
      <c r="J334" s="249"/>
      <c r="L334" s="247"/>
      <c r="M334" s="272"/>
      <c r="N334" s="272"/>
      <c r="O334" s="249"/>
      <c r="Q334" s="247"/>
      <c r="R334" s="248"/>
      <c r="S334" s="248"/>
      <c r="T334" s="249"/>
    </row>
    <row r="335" spans="2:20" ht="12" customHeight="1" x14ac:dyDescent="0.15">
      <c r="B335" s="247"/>
      <c r="C335" s="248"/>
      <c r="D335" s="248"/>
      <c r="E335" s="249"/>
      <c r="G335" s="247"/>
      <c r="H335" s="248"/>
      <c r="I335" s="248"/>
      <c r="J335" s="249"/>
      <c r="L335" s="247"/>
      <c r="M335" s="272"/>
      <c r="N335" s="272"/>
      <c r="O335" s="249"/>
      <c r="Q335" s="247"/>
      <c r="R335" s="248"/>
      <c r="S335" s="248"/>
      <c r="T335" s="249"/>
    </row>
    <row r="336" spans="2:20" ht="12" customHeight="1" x14ac:dyDescent="0.15">
      <c r="B336" s="250"/>
      <c r="C336" s="251"/>
      <c r="D336" s="251"/>
      <c r="E336" s="252"/>
      <c r="G336" s="250"/>
      <c r="H336" s="251"/>
      <c r="I336" s="251"/>
      <c r="J336" s="252"/>
      <c r="L336" s="250"/>
      <c r="M336" s="251"/>
      <c r="N336" s="251"/>
      <c r="O336" s="252"/>
      <c r="Q336" s="250"/>
      <c r="R336" s="251"/>
      <c r="S336" s="251"/>
      <c r="T336" s="252"/>
    </row>
    <row r="337" spans="2:20" ht="12" customHeight="1" x14ac:dyDescent="0.15">
      <c r="B337" s="244" t="s">
        <v>567</v>
      </c>
      <c r="C337" s="263"/>
      <c r="D337" s="263"/>
      <c r="E337" s="264"/>
      <c r="G337" s="244" t="s">
        <v>568</v>
      </c>
      <c r="H337" s="245"/>
      <c r="I337" s="245"/>
      <c r="J337" s="246"/>
      <c r="L337" s="244" t="s">
        <v>346</v>
      </c>
      <c r="M337" s="263"/>
      <c r="N337" s="263"/>
      <c r="O337" s="264"/>
      <c r="Q337" s="244" t="s">
        <v>569</v>
      </c>
      <c r="R337" s="245"/>
      <c r="S337" s="245"/>
      <c r="T337" s="246"/>
    </row>
    <row r="340" spans="2:20" ht="12" customHeight="1" x14ac:dyDescent="0.15">
      <c r="B340" s="114" t="s">
        <v>289</v>
      </c>
      <c r="C340" s="120" t="s">
        <v>260</v>
      </c>
      <c r="D340" s="51" t="s">
        <v>290</v>
      </c>
      <c r="E340" s="70" t="str">
        <f>LOOKUP(C348,{0,201,401,601,901,1201,1501;"黑色","绿色","蓝色","紫色","红色","橙色","金色"})</f>
        <v>蓝色</v>
      </c>
      <c r="G340" s="114" t="s">
        <v>289</v>
      </c>
      <c r="H340" s="120" t="s">
        <v>217</v>
      </c>
      <c r="I340" s="51" t="s">
        <v>290</v>
      </c>
      <c r="J340" s="70" t="str">
        <f>LOOKUP(H348,{0,201,401,601,901,1201,1501;"黑色","绿色","蓝色","紫色","红色","橙色","金色"})</f>
        <v>绿色</v>
      </c>
      <c r="L340" s="114" t="s">
        <v>289</v>
      </c>
      <c r="M340" s="120" t="s">
        <v>248</v>
      </c>
      <c r="N340" s="51" t="s">
        <v>290</v>
      </c>
      <c r="O340" s="70" t="str">
        <f>LOOKUP(M348,{0,201,401,601,901,1201,1501;"黑色","绿色","蓝色","紫色","红色","橙色","金色"})</f>
        <v>蓝色</v>
      </c>
      <c r="Q340" s="114" t="s">
        <v>289</v>
      </c>
      <c r="R340" s="120" t="s">
        <v>251</v>
      </c>
      <c r="S340" s="51" t="s">
        <v>290</v>
      </c>
      <c r="T340" s="70" t="str">
        <f>LOOKUP(R348,{0,201,401,601,901,1201,1501;"黑色","绿色","蓝色","紫色","红色","橙色","金色"})</f>
        <v>蓝色</v>
      </c>
    </row>
    <row r="341" spans="2:20" ht="12" customHeight="1" x14ac:dyDescent="0.15">
      <c r="B341" s="253" t="s">
        <v>570</v>
      </c>
      <c r="C341" s="254"/>
      <c r="D341" s="116" t="s">
        <v>292</v>
      </c>
      <c r="E341" s="59">
        <v>1</v>
      </c>
      <c r="G341" s="253" t="s">
        <v>571</v>
      </c>
      <c r="H341" s="254"/>
      <c r="I341" s="116" t="s">
        <v>292</v>
      </c>
      <c r="J341" s="59">
        <v>1</v>
      </c>
      <c r="L341" s="253" t="s">
        <v>572</v>
      </c>
      <c r="M341" s="254"/>
      <c r="N341" s="116" t="s">
        <v>292</v>
      </c>
      <c r="O341" s="59">
        <v>1</v>
      </c>
      <c r="Q341" s="253" t="s">
        <v>573</v>
      </c>
      <c r="R341" s="254"/>
      <c r="S341" s="116" t="s">
        <v>292</v>
      </c>
      <c r="T341" s="59">
        <v>1</v>
      </c>
    </row>
    <row r="342" spans="2:20" ht="12" customHeight="1" x14ac:dyDescent="0.15">
      <c r="B342" s="255"/>
      <c r="C342" s="256"/>
      <c r="D342" s="116" t="s">
        <v>296</v>
      </c>
      <c r="E342" s="59">
        <v>1</v>
      </c>
      <c r="G342" s="255"/>
      <c r="H342" s="256"/>
      <c r="I342" s="116" t="s">
        <v>296</v>
      </c>
      <c r="J342" s="59">
        <v>1</v>
      </c>
      <c r="L342" s="255"/>
      <c r="M342" s="256"/>
      <c r="N342" s="116" t="s">
        <v>296</v>
      </c>
      <c r="O342" s="59">
        <v>1</v>
      </c>
      <c r="Q342" s="255"/>
      <c r="R342" s="256"/>
      <c r="S342" s="116" t="s">
        <v>296</v>
      </c>
      <c r="T342" s="59">
        <v>1</v>
      </c>
    </row>
    <row r="343" spans="2:20" ht="12" customHeight="1" x14ac:dyDescent="0.15">
      <c r="B343" s="255"/>
      <c r="C343" s="256"/>
      <c r="D343" s="259" t="s">
        <v>574</v>
      </c>
      <c r="E343" s="260"/>
      <c r="G343" s="255"/>
      <c r="H343" s="256"/>
      <c r="I343" s="259" t="s">
        <v>575</v>
      </c>
      <c r="J343" s="260"/>
      <c r="L343" s="255"/>
      <c r="M343" s="256"/>
      <c r="N343" s="259" t="s">
        <v>576</v>
      </c>
      <c r="O343" s="260"/>
      <c r="Q343" s="255"/>
      <c r="R343" s="256"/>
      <c r="S343" s="259" t="s">
        <v>577</v>
      </c>
      <c r="T343" s="260"/>
    </row>
    <row r="344" spans="2:20" ht="12" customHeight="1" x14ac:dyDescent="0.15">
      <c r="B344" s="255"/>
      <c r="C344" s="256"/>
      <c r="D344" s="259"/>
      <c r="E344" s="260"/>
      <c r="G344" s="255"/>
      <c r="H344" s="256"/>
      <c r="I344" s="259"/>
      <c r="J344" s="260"/>
      <c r="L344" s="255"/>
      <c r="M344" s="256"/>
      <c r="N344" s="259"/>
      <c r="O344" s="260"/>
      <c r="Q344" s="255"/>
      <c r="R344" s="256"/>
      <c r="S344" s="259"/>
      <c r="T344" s="260"/>
    </row>
    <row r="345" spans="2:20" ht="12" customHeight="1" x14ac:dyDescent="0.15">
      <c r="B345" s="255"/>
      <c r="C345" s="256"/>
      <c r="D345" s="259"/>
      <c r="E345" s="260"/>
      <c r="G345" s="255"/>
      <c r="H345" s="256"/>
      <c r="I345" s="259"/>
      <c r="J345" s="260"/>
      <c r="L345" s="255"/>
      <c r="M345" s="256"/>
      <c r="N345" s="259"/>
      <c r="O345" s="260"/>
      <c r="Q345" s="255"/>
      <c r="R345" s="256"/>
      <c r="S345" s="259"/>
      <c r="T345" s="260"/>
    </row>
    <row r="346" spans="2:20" ht="12" customHeight="1" x14ac:dyDescent="0.15">
      <c r="B346" s="255"/>
      <c r="C346" s="256"/>
      <c r="D346" s="259"/>
      <c r="E346" s="260"/>
      <c r="G346" s="255"/>
      <c r="H346" s="256"/>
      <c r="I346" s="259"/>
      <c r="J346" s="260"/>
      <c r="L346" s="255"/>
      <c r="M346" s="256"/>
      <c r="N346" s="259"/>
      <c r="O346" s="260"/>
      <c r="Q346" s="255"/>
      <c r="R346" s="256"/>
      <c r="S346" s="259"/>
      <c r="T346" s="260"/>
    </row>
    <row r="347" spans="2:20" ht="12" customHeight="1" x14ac:dyDescent="0.15">
      <c r="B347" s="257"/>
      <c r="C347" s="258"/>
      <c r="D347" s="259"/>
      <c r="E347" s="260"/>
      <c r="G347" s="257"/>
      <c r="H347" s="258"/>
      <c r="I347" s="259"/>
      <c r="J347" s="260"/>
      <c r="L347" s="257"/>
      <c r="M347" s="258"/>
      <c r="N347" s="259"/>
      <c r="O347" s="260"/>
      <c r="Q347" s="257"/>
      <c r="R347" s="258"/>
      <c r="S347" s="259"/>
      <c r="T347" s="260"/>
    </row>
    <row r="348" spans="2:20" ht="12" customHeight="1" x14ac:dyDescent="0.15">
      <c r="B348" s="114" t="s">
        <v>301</v>
      </c>
      <c r="C348" s="117">
        <v>600</v>
      </c>
      <c r="D348" s="261"/>
      <c r="E348" s="260"/>
      <c r="G348" s="114" t="s">
        <v>301</v>
      </c>
      <c r="H348" s="117">
        <v>300</v>
      </c>
      <c r="I348" s="261"/>
      <c r="J348" s="260"/>
      <c r="L348" s="114" t="s">
        <v>301</v>
      </c>
      <c r="M348" s="117">
        <v>450</v>
      </c>
      <c r="N348" s="261"/>
      <c r="O348" s="260"/>
      <c r="Q348" s="114" t="s">
        <v>301</v>
      </c>
      <c r="R348" s="117">
        <v>450</v>
      </c>
      <c r="S348" s="261"/>
      <c r="T348" s="260"/>
    </row>
    <row r="349" spans="2:20" ht="12" customHeight="1" x14ac:dyDescent="0.15">
      <c r="B349" s="55" t="s">
        <v>302</v>
      </c>
      <c r="C349" s="241">
        <f>C348*20</f>
        <v>12000</v>
      </c>
      <c r="D349" s="242"/>
      <c r="E349" s="243"/>
      <c r="G349" s="55" t="s">
        <v>302</v>
      </c>
      <c r="H349" s="241">
        <f>H348*20</f>
        <v>6000</v>
      </c>
      <c r="I349" s="242"/>
      <c r="J349" s="243"/>
      <c r="L349" s="55" t="s">
        <v>302</v>
      </c>
      <c r="M349" s="241">
        <f>M348*20</f>
        <v>9000</v>
      </c>
      <c r="N349" s="242"/>
      <c r="O349" s="243"/>
      <c r="Q349" s="55" t="s">
        <v>302</v>
      </c>
      <c r="R349" s="241">
        <f>R348*20</f>
        <v>9000</v>
      </c>
      <c r="S349" s="242"/>
      <c r="T349" s="243"/>
    </row>
    <row r="350" spans="2:20" ht="12" customHeight="1" x14ac:dyDescent="0.15">
      <c r="B350" s="247" t="s">
        <v>578</v>
      </c>
      <c r="C350" s="248"/>
      <c r="D350" s="248"/>
      <c r="E350" s="249"/>
      <c r="G350" s="247" t="s">
        <v>579</v>
      </c>
      <c r="H350" s="248"/>
      <c r="I350" s="248"/>
      <c r="J350" s="249"/>
      <c r="L350" s="247" t="s">
        <v>580</v>
      </c>
      <c r="M350" s="248"/>
      <c r="N350" s="248"/>
      <c r="O350" s="249"/>
      <c r="Q350" s="247" t="s">
        <v>580</v>
      </c>
      <c r="R350" s="248"/>
      <c r="S350" s="248"/>
      <c r="T350" s="249"/>
    </row>
    <row r="351" spans="2:20" ht="12" customHeight="1" x14ac:dyDescent="0.15">
      <c r="B351" s="247"/>
      <c r="C351" s="248"/>
      <c r="D351" s="248"/>
      <c r="E351" s="249"/>
      <c r="G351" s="247"/>
      <c r="H351" s="248"/>
      <c r="I351" s="248"/>
      <c r="J351" s="249"/>
      <c r="L351" s="247"/>
      <c r="M351" s="248"/>
      <c r="N351" s="248"/>
      <c r="O351" s="249"/>
      <c r="Q351" s="247"/>
      <c r="R351" s="248"/>
      <c r="S351" s="248"/>
      <c r="T351" s="249"/>
    </row>
    <row r="352" spans="2:20" ht="12" customHeight="1" x14ac:dyDescent="0.15">
      <c r="B352" s="247"/>
      <c r="C352" s="248"/>
      <c r="D352" s="248"/>
      <c r="E352" s="249"/>
      <c r="G352" s="247"/>
      <c r="H352" s="248"/>
      <c r="I352" s="248"/>
      <c r="J352" s="249"/>
      <c r="L352" s="247"/>
      <c r="M352" s="248"/>
      <c r="N352" s="248"/>
      <c r="O352" s="249"/>
      <c r="Q352" s="247"/>
      <c r="R352" s="248"/>
      <c r="S352" s="248"/>
      <c r="T352" s="249"/>
    </row>
    <row r="353" spans="2:20" ht="12" customHeight="1" x14ac:dyDescent="0.15">
      <c r="B353" s="247"/>
      <c r="C353" s="248"/>
      <c r="D353" s="248"/>
      <c r="E353" s="249"/>
      <c r="G353" s="247"/>
      <c r="H353" s="248"/>
      <c r="I353" s="248"/>
      <c r="J353" s="249"/>
      <c r="L353" s="247"/>
      <c r="M353" s="248"/>
      <c r="N353" s="248"/>
      <c r="O353" s="249"/>
      <c r="Q353" s="247"/>
      <c r="R353" s="248"/>
      <c r="S353" s="248"/>
      <c r="T353" s="249"/>
    </row>
    <row r="354" spans="2:20" ht="12" customHeight="1" x14ac:dyDescent="0.15">
      <c r="B354" s="247"/>
      <c r="C354" s="248"/>
      <c r="D354" s="248"/>
      <c r="E354" s="249"/>
      <c r="G354" s="247"/>
      <c r="H354" s="248"/>
      <c r="I354" s="248"/>
      <c r="J354" s="249"/>
      <c r="L354" s="247"/>
      <c r="M354" s="248"/>
      <c r="N354" s="248"/>
      <c r="O354" s="249"/>
      <c r="Q354" s="247"/>
      <c r="R354" s="248"/>
      <c r="S354" s="248"/>
      <c r="T354" s="249"/>
    </row>
    <row r="355" spans="2:20" ht="12" customHeight="1" x14ac:dyDescent="0.15">
      <c r="B355" s="247"/>
      <c r="C355" s="248"/>
      <c r="D355" s="248"/>
      <c r="E355" s="249"/>
      <c r="G355" s="247"/>
      <c r="H355" s="248"/>
      <c r="I355" s="248"/>
      <c r="J355" s="249"/>
      <c r="L355" s="247"/>
      <c r="M355" s="248"/>
      <c r="N355" s="248"/>
      <c r="O355" s="249"/>
      <c r="Q355" s="247"/>
      <c r="R355" s="248"/>
      <c r="S355" s="248"/>
      <c r="T355" s="249"/>
    </row>
    <row r="356" spans="2:20" ht="12" customHeight="1" x14ac:dyDescent="0.15">
      <c r="B356" s="247"/>
      <c r="C356" s="248"/>
      <c r="D356" s="248"/>
      <c r="E356" s="249"/>
      <c r="G356" s="247"/>
      <c r="H356" s="248"/>
      <c r="I356" s="248"/>
      <c r="J356" s="249"/>
      <c r="L356" s="247"/>
      <c r="M356" s="248"/>
      <c r="N356" s="248"/>
      <c r="O356" s="249"/>
      <c r="Q356" s="247"/>
      <c r="R356" s="248"/>
      <c r="S356" s="248"/>
      <c r="T356" s="249"/>
    </row>
    <row r="357" spans="2:20" ht="12" customHeight="1" x14ac:dyDescent="0.15">
      <c r="B357" s="247"/>
      <c r="C357" s="248"/>
      <c r="D357" s="248"/>
      <c r="E357" s="249"/>
      <c r="G357" s="247"/>
      <c r="H357" s="248"/>
      <c r="I357" s="248"/>
      <c r="J357" s="249"/>
      <c r="L357" s="247"/>
      <c r="M357" s="248"/>
      <c r="N357" s="248"/>
      <c r="O357" s="249"/>
      <c r="Q357" s="247"/>
      <c r="R357" s="248"/>
      <c r="S357" s="248"/>
      <c r="T357" s="249"/>
    </row>
    <row r="358" spans="2:20" ht="12" customHeight="1" x14ac:dyDescent="0.15">
      <c r="B358" s="247"/>
      <c r="C358" s="248"/>
      <c r="D358" s="248"/>
      <c r="E358" s="249"/>
      <c r="G358" s="247"/>
      <c r="H358" s="248"/>
      <c r="I358" s="248"/>
      <c r="J358" s="249"/>
      <c r="L358" s="247"/>
      <c r="M358" s="248"/>
      <c r="N358" s="248"/>
      <c r="O358" s="249"/>
      <c r="Q358" s="247"/>
      <c r="R358" s="248"/>
      <c r="S358" s="248"/>
      <c r="T358" s="249"/>
    </row>
    <row r="359" spans="2:20" ht="12" customHeight="1" x14ac:dyDescent="0.15">
      <c r="B359" s="247"/>
      <c r="C359" s="248"/>
      <c r="D359" s="248"/>
      <c r="E359" s="249"/>
      <c r="G359" s="247"/>
      <c r="H359" s="248"/>
      <c r="I359" s="248"/>
      <c r="J359" s="249"/>
      <c r="L359" s="247"/>
      <c r="M359" s="248"/>
      <c r="N359" s="248"/>
      <c r="O359" s="249"/>
      <c r="Q359" s="247"/>
      <c r="R359" s="248"/>
      <c r="S359" s="248"/>
      <c r="T359" s="249"/>
    </row>
    <row r="360" spans="2:20" ht="12" customHeight="1" x14ac:dyDescent="0.15">
      <c r="B360" s="247"/>
      <c r="C360" s="248"/>
      <c r="D360" s="248"/>
      <c r="E360" s="249"/>
      <c r="G360" s="247"/>
      <c r="H360" s="248"/>
      <c r="I360" s="248"/>
      <c r="J360" s="249"/>
      <c r="L360" s="247"/>
      <c r="M360" s="248"/>
      <c r="N360" s="248"/>
      <c r="O360" s="249"/>
      <c r="Q360" s="247"/>
      <c r="R360" s="248"/>
      <c r="S360" s="248"/>
      <c r="T360" s="249"/>
    </row>
    <row r="361" spans="2:20" ht="12" customHeight="1" x14ac:dyDescent="0.15">
      <c r="B361" s="247"/>
      <c r="C361" s="248"/>
      <c r="D361" s="248"/>
      <c r="E361" s="249"/>
      <c r="G361" s="247"/>
      <c r="H361" s="248"/>
      <c r="I361" s="248"/>
      <c r="J361" s="249"/>
      <c r="L361" s="247"/>
      <c r="M361" s="248"/>
      <c r="N361" s="248"/>
      <c r="O361" s="249"/>
      <c r="Q361" s="247"/>
      <c r="R361" s="248"/>
      <c r="S361" s="248"/>
      <c r="T361" s="249"/>
    </row>
    <row r="362" spans="2:20" ht="12" customHeight="1" x14ac:dyDescent="0.15">
      <c r="B362" s="250"/>
      <c r="C362" s="251"/>
      <c r="D362" s="251"/>
      <c r="E362" s="252"/>
      <c r="G362" s="250"/>
      <c r="H362" s="251"/>
      <c r="I362" s="251"/>
      <c r="J362" s="252"/>
      <c r="L362" s="250"/>
      <c r="M362" s="251"/>
      <c r="N362" s="251"/>
      <c r="O362" s="252"/>
      <c r="Q362" s="250"/>
      <c r="R362" s="251"/>
      <c r="S362" s="251"/>
      <c r="T362" s="252"/>
    </row>
    <row r="363" spans="2:20" ht="12" customHeight="1" x14ac:dyDescent="0.15">
      <c r="B363" s="244" t="s">
        <v>346</v>
      </c>
      <c r="C363" s="245"/>
      <c r="D363" s="245"/>
      <c r="E363" s="246"/>
      <c r="G363" s="244" t="s">
        <v>581</v>
      </c>
      <c r="H363" s="245"/>
      <c r="I363" s="245"/>
      <c r="J363" s="246"/>
      <c r="L363" s="244" t="s">
        <v>346</v>
      </c>
      <c r="M363" s="245"/>
      <c r="N363" s="245"/>
      <c r="O363" s="246"/>
      <c r="Q363" s="244" t="s">
        <v>346</v>
      </c>
      <c r="R363" s="245"/>
      <c r="S363" s="245"/>
      <c r="T363" s="246"/>
    </row>
    <row r="366" spans="2:20" ht="12" customHeight="1" x14ac:dyDescent="0.15">
      <c r="B366" s="114" t="s">
        <v>289</v>
      </c>
      <c r="C366" s="120" t="s">
        <v>221</v>
      </c>
      <c r="D366" s="51" t="s">
        <v>290</v>
      </c>
      <c r="E366" s="70" t="str">
        <f>LOOKUP(C374,{0,201,401,601,901,1201,1501;"黑色","绿色","蓝色","紫色","红色","橙色","金色"})</f>
        <v>绿色</v>
      </c>
      <c r="G366" s="98" t="s">
        <v>289</v>
      </c>
      <c r="H366" s="99" t="s">
        <v>263</v>
      </c>
      <c r="I366" s="2" t="s">
        <v>290</v>
      </c>
      <c r="J366" s="97" t="str">
        <f>LOOKUP(H374,{0,201,401,601,901,1201,1501;"黑色","绿色","蓝色","紫色","红色","橙色","金色"})</f>
        <v>蓝色</v>
      </c>
      <c r="L366" s="98" t="s">
        <v>289</v>
      </c>
      <c r="M366" s="99" t="s">
        <v>185</v>
      </c>
      <c r="N366" s="2" t="s">
        <v>290</v>
      </c>
      <c r="O366" s="97" t="str">
        <f>LOOKUP(M374,{0,201,401,601,901,1201,1501;"黑色","绿色","蓝色","紫色","红色","橙色","金色"})</f>
        <v>黑色</v>
      </c>
      <c r="Q366" s="98" t="s">
        <v>289</v>
      </c>
      <c r="R366" s="99" t="s">
        <v>275</v>
      </c>
      <c r="S366" s="2" t="s">
        <v>290</v>
      </c>
      <c r="T366" s="97" t="str">
        <f>LOOKUP(R374,{0,201,401,601,901,1201,1501;"黑色","绿色","蓝色","紫色","红色","橙色","金色"})</f>
        <v>橙色</v>
      </c>
    </row>
    <row r="367" spans="2:20" ht="12" customHeight="1" x14ac:dyDescent="0.15">
      <c r="B367" s="253" t="s">
        <v>582</v>
      </c>
      <c r="C367" s="254"/>
      <c r="D367" s="116" t="s">
        <v>292</v>
      </c>
      <c r="E367" s="59"/>
      <c r="G367" s="253" t="s">
        <v>583</v>
      </c>
      <c r="H367" s="254"/>
      <c r="I367" s="100" t="s">
        <v>292</v>
      </c>
      <c r="J367" s="25">
        <v>1</v>
      </c>
      <c r="L367" s="253" t="s">
        <v>584</v>
      </c>
      <c r="M367" s="254"/>
      <c r="N367" s="100" t="s">
        <v>292</v>
      </c>
      <c r="O367" s="25">
        <v>1</v>
      </c>
      <c r="Q367" s="253" t="s">
        <v>585</v>
      </c>
      <c r="R367" s="254"/>
      <c r="S367" s="100" t="s">
        <v>292</v>
      </c>
      <c r="T367" s="25">
        <v>1</v>
      </c>
    </row>
    <row r="368" spans="2:20" ht="12" customHeight="1" x14ac:dyDescent="0.15">
      <c r="B368" s="255"/>
      <c r="C368" s="256"/>
      <c r="D368" s="116" t="s">
        <v>296</v>
      </c>
      <c r="E368" s="59"/>
      <c r="G368" s="255"/>
      <c r="H368" s="256"/>
      <c r="I368" s="100" t="s">
        <v>296</v>
      </c>
      <c r="J368" s="25">
        <v>1</v>
      </c>
      <c r="L368" s="255"/>
      <c r="M368" s="256"/>
      <c r="N368" s="100" t="s">
        <v>296</v>
      </c>
      <c r="O368" s="25">
        <v>1</v>
      </c>
      <c r="Q368" s="255"/>
      <c r="R368" s="256"/>
      <c r="S368" s="100" t="s">
        <v>296</v>
      </c>
      <c r="T368" s="25">
        <v>1</v>
      </c>
    </row>
    <row r="369" spans="2:20" ht="12" customHeight="1" x14ac:dyDescent="0.15">
      <c r="B369" s="255"/>
      <c r="C369" s="256"/>
      <c r="D369" s="259" t="s">
        <v>586</v>
      </c>
      <c r="E369" s="260"/>
      <c r="G369" s="255"/>
      <c r="H369" s="256"/>
      <c r="I369" s="262" t="s">
        <v>587</v>
      </c>
      <c r="J369" s="260"/>
      <c r="L369" s="255"/>
      <c r="M369" s="256"/>
      <c r="N369" s="262" t="s">
        <v>588</v>
      </c>
      <c r="O369" s="260"/>
      <c r="Q369" s="255"/>
      <c r="R369" s="256"/>
      <c r="S369" s="262" t="s">
        <v>589</v>
      </c>
      <c r="T369" s="260"/>
    </row>
    <row r="370" spans="2:20" ht="12" customHeight="1" x14ac:dyDescent="0.15">
      <c r="B370" s="255"/>
      <c r="C370" s="256"/>
      <c r="D370" s="259"/>
      <c r="E370" s="260"/>
      <c r="G370" s="255"/>
      <c r="H370" s="256"/>
      <c r="I370" s="262"/>
      <c r="J370" s="260"/>
      <c r="L370" s="255"/>
      <c r="M370" s="256"/>
      <c r="N370" s="262"/>
      <c r="O370" s="260"/>
      <c r="Q370" s="255"/>
      <c r="R370" s="256"/>
      <c r="S370" s="262"/>
      <c r="T370" s="260"/>
    </row>
    <row r="371" spans="2:20" ht="12" customHeight="1" x14ac:dyDescent="0.15">
      <c r="B371" s="255"/>
      <c r="C371" s="256"/>
      <c r="D371" s="259"/>
      <c r="E371" s="260"/>
      <c r="G371" s="255"/>
      <c r="H371" s="256"/>
      <c r="I371" s="262"/>
      <c r="J371" s="260"/>
      <c r="L371" s="255"/>
      <c r="M371" s="256"/>
      <c r="N371" s="262"/>
      <c r="O371" s="260"/>
      <c r="Q371" s="255"/>
      <c r="R371" s="256"/>
      <c r="S371" s="262"/>
      <c r="T371" s="260"/>
    </row>
    <row r="372" spans="2:20" ht="12" customHeight="1" x14ac:dyDescent="0.15">
      <c r="B372" s="255"/>
      <c r="C372" s="256"/>
      <c r="D372" s="259"/>
      <c r="E372" s="260"/>
      <c r="G372" s="255"/>
      <c r="H372" s="256"/>
      <c r="I372" s="262"/>
      <c r="J372" s="260"/>
      <c r="L372" s="255"/>
      <c r="M372" s="256"/>
      <c r="N372" s="262"/>
      <c r="O372" s="260"/>
      <c r="Q372" s="255"/>
      <c r="R372" s="256"/>
      <c r="S372" s="262"/>
      <c r="T372" s="260"/>
    </row>
    <row r="373" spans="2:20" ht="12" customHeight="1" x14ac:dyDescent="0.15">
      <c r="B373" s="257"/>
      <c r="C373" s="258"/>
      <c r="D373" s="259"/>
      <c r="E373" s="260"/>
      <c r="G373" s="257"/>
      <c r="H373" s="258"/>
      <c r="I373" s="262"/>
      <c r="J373" s="260"/>
      <c r="L373" s="257"/>
      <c r="M373" s="258"/>
      <c r="N373" s="262"/>
      <c r="O373" s="260"/>
      <c r="Q373" s="257"/>
      <c r="R373" s="258"/>
      <c r="S373" s="262"/>
      <c r="T373" s="260"/>
    </row>
    <row r="374" spans="2:20" ht="12" customHeight="1" x14ac:dyDescent="0.15">
      <c r="B374" s="114" t="s">
        <v>301</v>
      </c>
      <c r="C374" s="117">
        <v>300</v>
      </c>
      <c r="D374" s="261"/>
      <c r="E374" s="260"/>
      <c r="G374" s="98" t="s">
        <v>301</v>
      </c>
      <c r="H374" s="101">
        <v>600</v>
      </c>
      <c r="I374" s="261"/>
      <c r="J374" s="260"/>
      <c r="L374" s="98" t="s">
        <v>301</v>
      </c>
      <c r="M374" s="101">
        <v>200</v>
      </c>
      <c r="N374" s="261"/>
      <c r="O374" s="260"/>
      <c r="Q374" s="98" t="s">
        <v>301</v>
      </c>
      <c r="R374" s="101">
        <v>1500</v>
      </c>
      <c r="S374" s="261"/>
      <c r="T374" s="260"/>
    </row>
    <row r="375" spans="2:20" ht="12" customHeight="1" x14ac:dyDescent="0.15">
      <c r="B375" s="55" t="s">
        <v>302</v>
      </c>
      <c r="C375" s="241">
        <f>C374*20</f>
        <v>6000</v>
      </c>
      <c r="D375" s="242"/>
      <c r="E375" s="243"/>
      <c r="G375" s="12" t="s">
        <v>302</v>
      </c>
      <c r="H375" s="241">
        <f>H374*20</f>
        <v>12000</v>
      </c>
      <c r="I375" s="242"/>
      <c r="J375" s="243"/>
      <c r="L375" s="12" t="s">
        <v>302</v>
      </c>
      <c r="M375" s="241">
        <f>M374*20</f>
        <v>4000</v>
      </c>
      <c r="N375" s="242"/>
      <c r="O375" s="243"/>
      <c r="Q375" s="12" t="s">
        <v>302</v>
      </c>
      <c r="R375" s="241">
        <f>R374*20</f>
        <v>30000</v>
      </c>
      <c r="S375" s="242"/>
      <c r="T375" s="243"/>
    </row>
    <row r="376" spans="2:20" ht="12" customHeight="1" x14ac:dyDescent="0.15">
      <c r="B376" s="247" t="s">
        <v>590</v>
      </c>
      <c r="C376" s="248"/>
      <c r="D376" s="248"/>
      <c r="E376" s="249"/>
      <c r="G376" s="247" t="s">
        <v>591</v>
      </c>
      <c r="H376" s="248"/>
      <c r="I376" s="248"/>
      <c r="J376" s="249"/>
      <c r="L376" s="247" t="s">
        <v>592</v>
      </c>
      <c r="M376" s="248"/>
      <c r="N376" s="248"/>
      <c r="O376" s="249"/>
      <c r="Q376" s="247" t="s">
        <v>593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581</v>
      </c>
      <c r="C389" s="245"/>
      <c r="D389" s="245"/>
      <c r="E389" s="246"/>
      <c r="G389" s="244" t="s">
        <v>346</v>
      </c>
      <c r="H389" s="245"/>
      <c r="I389" s="245"/>
      <c r="J389" s="246"/>
      <c r="L389" s="244" t="s">
        <v>594</v>
      </c>
      <c r="M389" s="245"/>
      <c r="N389" s="245"/>
      <c r="O389" s="246"/>
      <c r="Q389" s="244" t="s">
        <v>346</v>
      </c>
      <c r="R389" s="245"/>
      <c r="S389" s="245"/>
      <c r="T389" s="246"/>
    </row>
    <row r="392" spans="2:20" ht="12" customHeight="1" x14ac:dyDescent="0.15">
      <c r="B392" s="98" t="s">
        <v>289</v>
      </c>
      <c r="C392" s="99" t="s">
        <v>269</v>
      </c>
      <c r="D392" s="2" t="s">
        <v>290</v>
      </c>
      <c r="E392" s="97" t="str">
        <f>LOOKUP(C400,{0,201,401,601,901,1201,1501;"黑色","绿色","蓝色","紫色","红色","橙色","金色"})</f>
        <v>红色</v>
      </c>
      <c r="G392" s="98" t="s">
        <v>289</v>
      </c>
      <c r="H392" s="99" t="s">
        <v>278</v>
      </c>
      <c r="I392" s="2" t="s">
        <v>290</v>
      </c>
      <c r="J392" s="97" t="str">
        <f>LOOKUP(H400,{0,201,401,601,901,1201,1501;"黑色","绿色","蓝色","紫色","红色","橙色","金色"})</f>
        <v>橙色</v>
      </c>
      <c r="L392" s="98" t="s">
        <v>289</v>
      </c>
      <c r="M392" s="99" t="s">
        <v>280</v>
      </c>
      <c r="N392" s="2" t="s">
        <v>290</v>
      </c>
      <c r="O392" s="97" t="str">
        <f>LOOKUP(M400,{0,201,401,601,901,1201,1501;"黑色","绿色","蓝色","紫色","红色","橙色","金色"})</f>
        <v>橙色</v>
      </c>
      <c r="Q392" s="98" t="s">
        <v>289</v>
      </c>
      <c r="R392" s="99" t="s">
        <v>266</v>
      </c>
      <c r="S392" s="2" t="s">
        <v>290</v>
      </c>
      <c r="T392" s="187" t="str">
        <f>LOOKUP(R400,{0,201,401,601,901,1201,1501;"黑色","绿色","蓝色","紫色","红色","橙色","金色"})</f>
        <v>蓝色</v>
      </c>
    </row>
    <row r="393" spans="2:20" ht="12" customHeight="1" x14ac:dyDescent="0.15">
      <c r="B393" s="253" t="s">
        <v>595</v>
      </c>
      <c r="C393" s="254"/>
      <c r="D393" s="100" t="s">
        <v>292</v>
      </c>
      <c r="E393" s="25">
        <v>1</v>
      </c>
      <c r="G393" s="253" t="s">
        <v>596</v>
      </c>
      <c r="H393" s="254"/>
      <c r="I393" s="100" t="s">
        <v>292</v>
      </c>
      <c r="J393" s="25">
        <v>1</v>
      </c>
      <c r="L393" s="253" t="s">
        <v>597</v>
      </c>
      <c r="M393" s="254"/>
      <c r="N393" s="100" t="s">
        <v>292</v>
      </c>
      <c r="O393" s="25">
        <v>1</v>
      </c>
      <c r="Q393" s="253" t="s">
        <v>598</v>
      </c>
      <c r="R393" s="254"/>
      <c r="S393" s="100" t="s">
        <v>292</v>
      </c>
      <c r="T393" s="25">
        <v>1</v>
      </c>
    </row>
    <row r="394" spans="2:20" ht="12" customHeight="1" x14ac:dyDescent="0.15">
      <c r="B394" s="255"/>
      <c r="C394" s="256"/>
      <c r="D394" s="100" t="s">
        <v>296</v>
      </c>
      <c r="E394" s="25">
        <v>1</v>
      </c>
      <c r="G394" s="255"/>
      <c r="H394" s="256"/>
      <c r="I394" s="100" t="s">
        <v>296</v>
      </c>
      <c r="J394" s="25">
        <v>1</v>
      </c>
      <c r="L394" s="255"/>
      <c r="M394" s="256"/>
      <c r="N394" s="100" t="s">
        <v>296</v>
      </c>
      <c r="O394" s="25">
        <v>1</v>
      </c>
      <c r="Q394" s="255"/>
      <c r="R394" s="256"/>
      <c r="S394" s="100" t="s">
        <v>296</v>
      </c>
      <c r="T394" s="25">
        <v>1</v>
      </c>
    </row>
    <row r="395" spans="2:20" ht="12" customHeight="1" x14ac:dyDescent="0.15">
      <c r="B395" s="255"/>
      <c r="C395" s="256"/>
      <c r="D395" s="262" t="s">
        <v>599</v>
      </c>
      <c r="E395" s="260"/>
      <c r="G395" s="255"/>
      <c r="H395" s="256"/>
      <c r="I395" s="262" t="s">
        <v>600</v>
      </c>
      <c r="J395" s="260"/>
      <c r="L395" s="255"/>
      <c r="M395" s="256"/>
      <c r="N395" s="262" t="s">
        <v>601</v>
      </c>
      <c r="O395" s="260"/>
      <c r="Q395" s="255"/>
      <c r="R395" s="256"/>
      <c r="S395" s="259" t="s">
        <v>602</v>
      </c>
      <c r="T395" s="260"/>
    </row>
    <row r="396" spans="2:20" ht="12" customHeight="1" x14ac:dyDescent="0.15">
      <c r="B396" s="255"/>
      <c r="C396" s="256"/>
      <c r="D396" s="262"/>
      <c r="E396" s="260"/>
      <c r="G396" s="255"/>
      <c r="H396" s="256"/>
      <c r="I396" s="262"/>
      <c r="J396" s="260"/>
      <c r="L396" s="255"/>
      <c r="M396" s="256"/>
      <c r="N396" s="262"/>
      <c r="O396" s="260"/>
      <c r="Q396" s="255"/>
      <c r="R396" s="256"/>
      <c r="S396" s="259"/>
      <c r="T396" s="260"/>
    </row>
    <row r="397" spans="2:20" ht="12" customHeight="1" x14ac:dyDescent="0.15">
      <c r="B397" s="255"/>
      <c r="C397" s="256"/>
      <c r="D397" s="262"/>
      <c r="E397" s="260"/>
      <c r="G397" s="255"/>
      <c r="H397" s="256"/>
      <c r="I397" s="262"/>
      <c r="J397" s="260"/>
      <c r="L397" s="255"/>
      <c r="M397" s="256"/>
      <c r="N397" s="262"/>
      <c r="O397" s="260"/>
      <c r="Q397" s="255"/>
      <c r="R397" s="256"/>
      <c r="S397" s="259"/>
      <c r="T397" s="260"/>
    </row>
    <row r="398" spans="2:20" ht="12" customHeight="1" x14ac:dyDescent="0.15">
      <c r="B398" s="255"/>
      <c r="C398" s="256"/>
      <c r="D398" s="262"/>
      <c r="E398" s="260"/>
      <c r="G398" s="255"/>
      <c r="H398" s="256"/>
      <c r="I398" s="262"/>
      <c r="J398" s="260"/>
      <c r="L398" s="255"/>
      <c r="M398" s="256"/>
      <c r="N398" s="262"/>
      <c r="O398" s="260"/>
      <c r="Q398" s="255"/>
      <c r="R398" s="256"/>
      <c r="S398" s="259"/>
      <c r="T398" s="260"/>
    </row>
    <row r="399" spans="2:20" ht="12" customHeight="1" x14ac:dyDescent="0.15">
      <c r="B399" s="257"/>
      <c r="C399" s="258"/>
      <c r="D399" s="262"/>
      <c r="E399" s="260"/>
      <c r="G399" s="257"/>
      <c r="H399" s="258"/>
      <c r="I399" s="262"/>
      <c r="J399" s="260"/>
      <c r="L399" s="257"/>
      <c r="M399" s="258"/>
      <c r="N399" s="262"/>
      <c r="O399" s="260"/>
      <c r="Q399" s="257"/>
      <c r="R399" s="258"/>
      <c r="S399" s="259"/>
      <c r="T399" s="260"/>
    </row>
    <row r="400" spans="2:20" ht="12" customHeight="1" x14ac:dyDescent="0.15">
      <c r="B400" s="98" t="s">
        <v>301</v>
      </c>
      <c r="C400" s="101">
        <v>1000</v>
      </c>
      <c r="D400" s="261"/>
      <c r="E400" s="260"/>
      <c r="G400" s="98" t="s">
        <v>301</v>
      </c>
      <c r="H400" s="101">
        <v>1500</v>
      </c>
      <c r="I400" s="261"/>
      <c r="J400" s="260"/>
      <c r="L400" s="98" t="s">
        <v>301</v>
      </c>
      <c r="M400" s="101">
        <v>1500</v>
      </c>
      <c r="N400" s="261"/>
      <c r="O400" s="260"/>
      <c r="Q400" s="98" t="s">
        <v>301</v>
      </c>
      <c r="R400" s="101">
        <v>600</v>
      </c>
      <c r="S400" s="261"/>
      <c r="T400" s="260"/>
    </row>
    <row r="401" spans="2:20" ht="12" customHeight="1" x14ac:dyDescent="0.15">
      <c r="B401" s="12" t="s">
        <v>302</v>
      </c>
      <c r="C401" s="241">
        <f>C400*20</f>
        <v>20000</v>
      </c>
      <c r="D401" s="242"/>
      <c r="E401" s="243"/>
      <c r="G401" s="12" t="s">
        <v>302</v>
      </c>
      <c r="H401" s="241">
        <f>H400*20</f>
        <v>30000</v>
      </c>
      <c r="I401" s="242"/>
      <c r="J401" s="243"/>
      <c r="L401" s="12" t="s">
        <v>302</v>
      </c>
      <c r="M401" s="241">
        <f>M400*20</f>
        <v>30000</v>
      </c>
      <c r="N401" s="242"/>
      <c r="O401" s="243"/>
      <c r="Q401" s="12" t="s">
        <v>302</v>
      </c>
      <c r="R401" s="241">
        <f>R400*20</f>
        <v>12000</v>
      </c>
      <c r="S401" s="242"/>
      <c r="T401" s="243"/>
    </row>
    <row r="402" spans="2:20" ht="12" customHeight="1" x14ac:dyDescent="0.15">
      <c r="B402" s="247" t="s">
        <v>603</v>
      </c>
      <c r="C402" s="248"/>
      <c r="D402" s="248"/>
      <c r="E402" s="249"/>
      <c r="G402" s="247" t="s">
        <v>604</v>
      </c>
      <c r="H402" s="248"/>
      <c r="I402" s="248"/>
      <c r="J402" s="249"/>
      <c r="L402" s="247" t="s">
        <v>605</v>
      </c>
      <c r="M402" s="248"/>
      <c r="N402" s="248"/>
      <c r="O402" s="249"/>
      <c r="Q402" s="247" t="s">
        <v>606</v>
      </c>
      <c r="R402" s="248"/>
      <c r="S402" s="248"/>
      <c r="T402" s="249"/>
    </row>
    <row r="403" spans="2:20" ht="12" customHeight="1" x14ac:dyDescent="0.15">
      <c r="B403" s="247"/>
      <c r="C403" s="248"/>
      <c r="D403" s="248"/>
      <c r="E403" s="249"/>
      <c r="G403" s="247"/>
      <c r="H403" s="248"/>
      <c r="I403" s="248"/>
      <c r="J403" s="249"/>
      <c r="L403" s="247"/>
      <c r="M403" s="248"/>
      <c r="N403" s="248"/>
      <c r="O403" s="249"/>
      <c r="Q403" s="247"/>
      <c r="R403" s="248"/>
      <c r="S403" s="248"/>
      <c r="T403" s="249"/>
    </row>
    <row r="404" spans="2:20" ht="12" customHeight="1" x14ac:dyDescent="0.15">
      <c r="B404" s="247"/>
      <c r="C404" s="248"/>
      <c r="D404" s="248"/>
      <c r="E404" s="249"/>
      <c r="G404" s="247"/>
      <c r="H404" s="248"/>
      <c r="I404" s="248"/>
      <c r="J404" s="249"/>
      <c r="L404" s="247"/>
      <c r="M404" s="248"/>
      <c r="N404" s="248"/>
      <c r="O404" s="249"/>
      <c r="Q404" s="247"/>
      <c r="R404" s="248"/>
      <c r="S404" s="248"/>
      <c r="T404" s="249"/>
    </row>
    <row r="405" spans="2:20" ht="12" customHeight="1" x14ac:dyDescent="0.15">
      <c r="B405" s="247"/>
      <c r="C405" s="248"/>
      <c r="D405" s="248"/>
      <c r="E405" s="249"/>
      <c r="G405" s="247"/>
      <c r="H405" s="248"/>
      <c r="I405" s="248"/>
      <c r="J405" s="249"/>
      <c r="L405" s="247"/>
      <c r="M405" s="248"/>
      <c r="N405" s="248"/>
      <c r="O405" s="249"/>
      <c r="Q405" s="247"/>
      <c r="R405" s="248"/>
      <c r="S405" s="248"/>
      <c r="T405" s="249"/>
    </row>
    <row r="406" spans="2:20" ht="12" customHeight="1" x14ac:dyDescent="0.15">
      <c r="B406" s="247"/>
      <c r="C406" s="248"/>
      <c r="D406" s="248"/>
      <c r="E406" s="249"/>
      <c r="G406" s="247"/>
      <c r="H406" s="248"/>
      <c r="I406" s="248"/>
      <c r="J406" s="249"/>
      <c r="L406" s="247"/>
      <c r="M406" s="248"/>
      <c r="N406" s="248"/>
      <c r="O406" s="249"/>
      <c r="Q406" s="247"/>
      <c r="R406" s="248"/>
      <c r="S406" s="248"/>
      <c r="T406" s="249"/>
    </row>
    <row r="407" spans="2:20" ht="12" customHeight="1" x14ac:dyDescent="0.15">
      <c r="B407" s="247"/>
      <c r="C407" s="248"/>
      <c r="D407" s="248"/>
      <c r="E407" s="249"/>
      <c r="G407" s="247"/>
      <c r="H407" s="248"/>
      <c r="I407" s="248"/>
      <c r="J407" s="249"/>
      <c r="L407" s="247"/>
      <c r="M407" s="248"/>
      <c r="N407" s="248"/>
      <c r="O407" s="249"/>
      <c r="Q407" s="247"/>
      <c r="R407" s="248"/>
      <c r="S407" s="248"/>
      <c r="T407" s="249"/>
    </row>
    <row r="408" spans="2:20" ht="12" customHeight="1" x14ac:dyDescent="0.15">
      <c r="B408" s="247"/>
      <c r="C408" s="248"/>
      <c r="D408" s="248"/>
      <c r="E408" s="249"/>
      <c r="G408" s="247"/>
      <c r="H408" s="248"/>
      <c r="I408" s="248"/>
      <c r="J408" s="249"/>
      <c r="L408" s="247"/>
      <c r="M408" s="248"/>
      <c r="N408" s="248"/>
      <c r="O408" s="249"/>
      <c r="Q408" s="247"/>
      <c r="R408" s="248"/>
      <c r="S408" s="248"/>
      <c r="T408" s="249"/>
    </row>
    <row r="409" spans="2:20" ht="12" customHeight="1" x14ac:dyDescent="0.15">
      <c r="B409" s="247"/>
      <c r="C409" s="248"/>
      <c r="D409" s="248"/>
      <c r="E409" s="249"/>
      <c r="G409" s="247"/>
      <c r="H409" s="248"/>
      <c r="I409" s="248"/>
      <c r="J409" s="249"/>
      <c r="L409" s="247"/>
      <c r="M409" s="248"/>
      <c r="N409" s="248"/>
      <c r="O409" s="249"/>
      <c r="Q409" s="247"/>
      <c r="R409" s="248"/>
      <c r="S409" s="248"/>
      <c r="T409" s="249"/>
    </row>
    <row r="410" spans="2:20" ht="12" customHeight="1" x14ac:dyDescent="0.15">
      <c r="B410" s="247"/>
      <c r="C410" s="248"/>
      <c r="D410" s="248"/>
      <c r="E410" s="249"/>
      <c r="G410" s="247"/>
      <c r="H410" s="248"/>
      <c r="I410" s="248"/>
      <c r="J410" s="249"/>
      <c r="L410" s="247"/>
      <c r="M410" s="248"/>
      <c r="N410" s="248"/>
      <c r="O410" s="249"/>
      <c r="Q410" s="247"/>
      <c r="R410" s="248"/>
      <c r="S410" s="248"/>
      <c r="T410" s="249"/>
    </row>
    <row r="411" spans="2:20" ht="12" customHeight="1" x14ac:dyDescent="0.15">
      <c r="B411" s="247"/>
      <c r="C411" s="248"/>
      <c r="D411" s="248"/>
      <c r="E411" s="249"/>
      <c r="G411" s="247"/>
      <c r="H411" s="248"/>
      <c r="I411" s="248"/>
      <c r="J411" s="249"/>
      <c r="L411" s="247"/>
      <c r="M411" s="248"/>
      <c r="N411" s="248"/>
      <c r="O411" s="249"/>
      <c r="Q411" s="247"/>
      <c r="R411" s="248"/>
      <c r="S411" s="248"/>
      <c r="T411" s="249"/>
    </row>
    <row r="412" spans="2:20" ht="12" customHeight="1" x14ac:dyDescent="0.15">
      <c r="B412" s="247"/>
      <c r="C412" s="248"/>
      <c r="D412" s="248"/>
      <c r="E412" s="249"/>
      <c r="G412" s="247"/>
      <c r="H412" s="248"/>
      <c r="I412" s="248"/>
      <c r="J412" s="249"/>
      <c r="L412" s="247"/>
      <c r="M412" s="248"/>
      <c r="N412" s="248"/>
      <c r="O412" s="249"/>
      <c r="Q412" s="247"/>
      <c r="R412" s="248"/>
      <c r="S412" s="248"/>
      <c r="T412" s="249"/>
    </row>
    <row r="413" spans="2:20" ht="12" customHeight="1" x14ac:dyDescent="0.15">
      <c r="B413" s="247"/>
      <c r="C413" s="248"/>
      <c r="D413" s="248"/>
      <c r="E413" s="249"/>
      <c r="G413" s="247"/>
      <c r="H413" s="248"/>
      <c r="I413" s="248"/>
      <c r="J413" s="249"/>
      <c r="L413" s="247"/>
      <c r="M413" s="248"/>
      <c r="N413" s="248"/>
      <c r="O413" s="249"/>
      <c r="Q413" s="247"/>
      <c r="R413" s="248"/>
      <c r="S413" s="248"/>
      <c r="T413" s="249"/>
    </row>
    <row r="414" spans="2:20" ht="12" customHeight="1" x14ac:dyDescent="0.15">
      <c r="B414" s="250"/>
      <c r="C414" s="251"/>
      <c r="D414" s="251"/>
      <c r="E414" s="252"/>
      <c r="G414" s="250"/>
      <c r="H414" s="251"/>
      <c r="I414" s="251"/>
      <c r="J414" s="252"/>
      <c r="L414" s="250"/>
      <c r="M414" s="251"/>
      <c r="N414" s="251"/>
      <c r="O414" s="252"/>
      <c r="Q414" s="250"/>
      <c r="R414" s="251"/>
      <c r="S414" s="251"/>
      <c r="T414" s="252"/>
    </row>
    <row r="415" spans="2:20" ht="12" customHeight="1" x14ac:dyDescent="0.15">
      <c r="B415" s="244" t="s">
        <v>346</v>
      </c>
      <c r="C415" s="245"/>
      <c r="D415" s="245"/>
      <c r="E415" s="246"/>
      <c r="G415" s="244" t="s">
        <v>346</v>
      </c>
      <c r="H415" s="245"/>
      <c r="I415" s="245"/>
      <c r="J415" s="246"/>
      <c r="L415" s="244" t="s">
        <v>346</v>
      </c>
      <c r="M415" s="245"/>
      <c r="N415" s="245"/>
      <c r="O415" s="246"/>
      <c r="Q415" s="244" t="s">
        <v>607</v>
      </c>
      <c r="R415" s="245"/>
      <c r="S415" s="245"/>
      <c r="T415" s="246"/>
    </row>
  </sheetData>
  <mergeCells count="320">
    <mergeCell ref="G315:H321"/>
    <mergeCell ref="Q315:R321"/>
    <mergeCell ref="I317:J322"/>
    <mergeCell ref="S317:T322"/>
    <mergeCell ref="G324:J336"/>
    <mergeCell ref="Q324:T336"/>
    <mergeCell ref="B315:C321"/>
    <mergeCell ref="L315:M321"/>
    <mergeCell ref="C323:E323"/>
    <mergeCell ref="H323:J323"/>
    <mergeCell ref="M323:O323"/>
    <mergeCell ref="R323:T323"/>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C375:E375"/>
    <mergeCell ref="H375:J375"/>
    <mergeCell ref="M375:O375"/>
    <mergeCell ref="R375:T375"/>
    <mergeCell ref="B389:E389"/>
    <mergeCell ref="G389:J389"/>
    <mergeCell ref="L389:O389"/>
    <mergeCell ref="Q389:T389"/>
    <mergeCell ref="B376:E388"/>
    <mergeCell ref="G376:J388"/>
    <mergeCell ref="L376:O388"/>
    <mergeCell ref="Q376:T388"/>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89:E89"/>
    <mergeCell ref="H89:J89"/>
    <mergeCell ref="M89:O89"/>
    <mergeCell ref="R89:T89"/>
    <mergeCell ref="B103:E103"/>
    <mergeCell ref="G103:J103"/>
    <mergeCell ref="L103:O103"/>
    <mergeCell ref="Q103:T103"/>
    <mergeCell ref="C115:E115"/>
    <mergeCell ref="H115:J115"/>
    <mergeCell ref="M115:O115"/>
    <mergeCell ref="R115:T11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opLeftCell="A430" workbookViewId="0">
      <selection activeCell="P80" sqref="P80:Q80"/>
    </sheetView>
  </sheetViews>
  <sheetFormatPr defaultColWidth="8.875" defaultRowHeight="12" customHeight="1" x14ac:dyDescent="0.15"/>
  <cols>
    <col min="1" max="16384" width="8.875" style="195"/>
  </cols>
  <sheetData>
    <row r="2" spans="2:20" ht="12" customHeight="1" x14ac:dyDescent="0.15">
      <c r="B2" s="98" t="s">
        <v>289</v>
      </c>
      <c r="C2" s="121" t="s">
        <v>166</v>
      </c>
      <c r="D2" s="2" t="s">
        <v>290</v>
      </c>
      <c r="E2" s="11" t="s">
        <v>608</v>
      </c>
      <c r="G2" s="98" t="s">
        <v>289</v>
      </c>
      <c r="H2" s="99" t="s">
        <v>11</v>
      </c>
      <c r="I2" s="2" t="s">
        <v>290</v>
      </c>
      <c r="J2" s="11" t="s">
        <v>608</v>
      </c>
      <c r="L2" s="98" t="s">
        <v>289</v>
      </c>
      <c r="M2" s="99" t="s">
        <v>19</v>
      </c>
      <c r="N2" s="2" t="s">
        <v>290</v>
      </c>
      <c r="O2" s="11" t="s">
        <v>608</v>
      </c>
      <c r="Q2" s="98" t="s">
        <v>289</v>
      </c>
      <c r="R2" s="99" t="s">
        <v>26</v>
      </c>
      <c r="S2" s="2" t="s">
        <v>290</v>
      </c>
      <c r="T2" s="11" t="s">
        <v>608</v>
      </c>
    </row>
    <row r="3" spans="2:20" ht="12" customHeight="1" x14ac:dyDescent="0.15">
      <c r="B3" s="308" t="s">
        <v>609</v>
      </c>
      <c r="C3" s="309"/>
      <c r="D3" s="100" t="s">
        <v>292</v>
      </c>
      <c r="E3" s="25">
        <v>1</v>
      </c>
      <c r="G3" s="302" t="s">
        <v>610</v>
      </c>
      <c r="H3" s="303"/>
      <c r="I3" s="100" t="s">
        <v>292</v>
      </c>
      <c r="J3" s="25">
        <v>1</v>
      </c>
      <c r="L3" s="253" t="s">
        <v>611</v>
      </c>
      <c r="M3" s="254"/>
      <c r="N3" s="100" t="s">
        <v>292</v>
      </c>
      <c r="O3" s="25">
        <v>1</v>
      </c>
      <c r="Q3" s="253" t="s">
        <v>612</v>
      </c>
      <c r="R3" s="254"/>
      <c r="S3" s="100" t="s">
        <v>292</v>
      </c>
      <c r="T3" s="25">
        <v>1</v>
      </c>
    </row>
    <row r="4" spans="2:20" ht="12" customHeight="1" x14ac:dyDescent="0.15">
      <c r="B4" s="310"/>
      <c r="C4" s="311"/>
      <c r="D4" s="100" t="s">
        <v>296</v>
      </c>
      <c r="E4" s="25">
        <v>1</v>
      </c>
      <c r="G4" s="304"/>
      <c r="H4" s="305"/>
      <c r="I4" s="100" t="s">
        <v>296</v>
      </c>
      <c r="J4" s="25">
        <v>1</v>
      </c>
      <c r="L4" s="255"/>
      <c r="M4" s="256"/>
      <c r="N4" s="100" t="s">
        <v>296</v>
      </c>
      <c r="O4" s="25">
        <v>1</v>
      </c>
      <c r="Q4" s="255"/>
      <c r="R4" s="256"/>
      <c r="S4" s="100" t="s">
        <v>296</v>
      </c>
      <c r="T4" s="25">
        <v>1</v>
      </c>
    </row>
    <row r="5" spans="2:20" ht="12" customHeight="1" x14ac:dyDescent="0.15">
      <c r="B5" s="310"/>
      <c r="C5" s="311"/>
      <c r="D5" s="288" t="s">
        <v>613</v>
      </c>
      <c r="E5" s="392"/>
      <c r="G5" s="304"/>
      <c r="H5" s="305"/>
      <c r="I5" s="288" t="s">
        <v>614</v>
      </c>
      <c r="J5" s="392"/>
      <c r="L5" s="255"/>
      <c r="M5" s="256"/>
      <c r="N5" s="262" t="s">
        <v>615</v>
      </c>
      <c r="O5" s="260"/>
      <c r="Q5" s="255"/>
      <c r="R5" s="256"/>
      <c r="S5" s="262" t="s">
        <v>616</v>
      </c>
      <c r="T5" s="260"/>
    </row>
    <row r="6" spans="2:20" ht="12" customHeight="1" x14ac:dyDescent="0.15">
      <c r="B6" s="310"/>
      <c r="C6" s="311"/>
      <c r="D6" s="288"/>
      <c r="E6" s="392"/>
      <c r="G6" s="304"/>
      <c r="H6" s="305"/>
      <c r="I6" s="288"/>
      <c r="J6" s="392"/>
      <c r="L6" s="255"/>
      <c r="M6" s="256"/>
      <c r="N6" s="262"/>
      <c r="O6" s="260"/>
      <c r="Q6" s="255"/>
      <c r="R6" s="256"/>
      <c r="S6" s="262"/>
      <c r="T6" s="260"/>
    </row>
    <row r="7" spans="2:20" ht="12" customHeight="1" x14ac:dyDescent="0.15">
      <c r="B7" s="310"/>
      <c r="C7" s="311"/>
      <c r="D7" s="288"/>
      <c r="E7" s="392"/>
      <c r="G7" s="304"/>
      <c r="H7" s="305"/>
      <c r="I7" s="288"/>
      <c r="J7" s="392"/>
      <c r="L7" s="255"/>
      <c r="M7" s="256"/>
      <c r="N7" s="262"/>
      <c r="O7" s="260"/>
      <c r="Q7" s="255"/>
      <c r="R7" s="256"/>
      <c r="S7" s="262"/>
      <c r="T7" s="260"/>
    </row>
    <row r="8" spans="2:20" ht="12" customHeight="1" x14ac:dyDescent="0.15">
      <c r="B8" s="310"/>
      <c r="C8" s="311"/>
      <c r="D8" s="288"/>
      <c r="E8" s="392"/>
      <c r="G8" s="304"/>
      <c r="H8" s="305"/>
      <c r="I8" s="288"/>
      <c r="J8" s="392"/>
      <c r="L8" s="255"/>
      <c r="M8" s="256"/>
      <c r="N8" s="262"/>
      <c r="O8" s="260"/>
      <c r="Q8" s="255"/>
      <c r="R8" s="256"/>
      <c r="S8" s="262"/>
      <c r="T8" s="260"/>
    </row>
    <row r="9" spans="2:20" ht="12" customHeight="1" x14ac:dyDescent="0.15">
      <c r="B9" s="312"/>
      <c r="C9" s="313"/>
      <c r="D9" s="288"/>
      <c r="E9" s="392"/>
      <c r="G9" s="306"/>
      <c r="H9" s="307"/>
      <c r="I9" s="288"/>
      <c r="J9" s="392"/>
      <c r="L9" s="257"/>
      <c r="M9" s="258"/>
      <c r="N9" s="262"/>
      <c r="O9" s="260"/>
      <c r="Q9" s="257"/>
      <c r="R9" s="258"/>
      <c r="S9" s="262"/>
      <c r="T9" s="260"/>
    </row>
    <row r="10" spans="2:20" ht="12" customHeight="1" x14ac:dyDescent="0.15">
      <c r="B10" s="98" t="s">
        <v>301</v>
      </c>
      <c r="C10" s="101">
        <v>0</v>
      </c>
      <c r="D10" s="289"/>
      <c r="E10" s="392"/>
      <c r="G10" s="98" t="s">
        <v>301</v>
      </c>
      <c r="H10" s="101">
        <v>0</v>
      </c>
      <c r="I10" s="289"/>
      <c r="J10" s="392"/>
      <c r="L10" s="98" t="s">
        <v>301</v>
      </c>
      <c r="M10" s="101">
        <v>0</v>
      </c>
      <c r="N10" s="261"/>
      <c r="O10" s="260"/>
      <c r="Q10" s="98" t="s">
        <v>301</v>
      </c>
      <c r="R10" s="101">
        <v>0</v>
      </c>
      <c r="S10" s="261"/>
      <c r="T10" s="260"/>
    </row>
    <row r="11" spans="2:20" ht="12" customHeight="1" x14ac:dyDescent="0.15">
      <c r="B11" s="12" t="s">
        <v>302</v>
      </c>
      <c r="C11" s="241">
        <v>0</v>
      </c>
      <c r="D11" s="242"/>
      <c r="E11" s="243"/>
      <c r="G11" s="12" t="s">
        <v>302</v>
      </c>
      <c r="H11" s="241">
        <v>0</v>
      </c>
      <c r="I11" s="242"/>
      <c r="J11" s="243"/>
      <c r="L11" s="12" t="s">
        <v>302</v>
      </c>
      <c r="M11" s="241">
        <v>0</v>
      </c>
      <c r="N11" s="242"/>
      <c r="O11" s="243"/>
      <c r="Q11" s="12" t="s">
        <v>302</v>
      </c>
      <c r="R11" s="241">
        <v>0</v>
      </c>
      <c r="S11" s="242"/>
      <c r="T11" s="243"/>
    </row>
    <row r="12" spans="2:20" ht="12" customHeight="1" x14ac:dyDescent="0.15">
      <c r="B12" s="278"/>
      <c r="C12" s="278"/>
      <c r="D12" s="278"/>
      <c r="E12" s="278"/>
      <c r="G12" s="248" t="s">
        <v>617</v>
      </c>
      <c r="H12" s="248"/>
      <c r="I12" s="248"/>
      <c r="J12" s="248"/>
      <c r="L12" s="248" t="s">
        <v>618</v>
      </c>
      <c r="M12" s="248"/>
      <c r="N12" s="248"/>
      <c r="O12" s="248"/>
      <c r="Q12" s="248" t="s">
        <v>619</v>
      </c>
      <c r="R12" s="248"/>
      <c r="S12" s="248"/>
      <c r="T12" s="248"/>
    </row>
    <row r="13" spans="2:20" ht="12" customHeight="1" x14ac:dyDescent="0.15">
      <c r="B13" s="278"/>
      <c r="C13" s="278"/>
      <c r="D13" s="278"/>
      <c r="E13" s="278"/>
      <c r="G13" s="248"/>
      <c r="H13" s="248"/>
      <c r="I13" s="248"/>
      <c r="J13" s="248"/>
      <c r="L13" s="248"/>
      <c r="M13" s="248"/>
      <c r="N13" s="248"/>
      <c r="O13" s="248"/>
      <c r="Q13" s="248"/>
      <c r="R13" s="248"/>
      <c r="S13" s="248"/>
      <c r="T13" s="248"/>
    </row>
    <row r="14" spans="2:20" ht="12" customHeight="1" x14ac:dyDescent="0.15">
      <c r="B14" s="278"/>
      <c r="C14" s="278"/>
      <c r="D14" s="278"/>
      <c r="E14" s="278"/>
      <c r="G14" s="248"/>
      <c r="H14" s="248"/>
      <c r="I14" s="248"/>
      <c r="J14" s="248"/>
      <c r="L14" s="248"/>
      <c r="M14" s="248"/>
      <c r="N14" s="248"/>
      <c r="O14" s="248"/>
      <c r="Q14" s="248"/>
      <c r="R14" s="248"/>
      <c r="S14" s="248"/>
      <c r="T14" s="248"/>
    </row>
    <row r="15" spans="2:20" ht="12" customHeight="1" x14ac:dyDescent="0.15">
      <c r="B15" s="278"/>
      <c r="C15" s="278"/>
      <c r="D15" s="278"/>
      <c r="E15" s="278"/>
      <c r="G15" s="248"/>
      <c r="H15" s="248"/>
      <c r="I15" s="248"/>
      <c r="J15" s="248"/>
      <c r="L15" s="248"/>
      <c r="M15" s="248"/>
      <c r="N15" s="248"/>
      <c r="O15" s="248"/>
      <c r="Q15" s="248"/>
      <c r="R15" s="248"/>
      <c r="S15" s="248"/>
      <c r="T15" s="248"/>
    </row>
    <row r="16" spans="2:20" ht="12" customHeight="1" x14ac:dyDescent="0.15">
      <c r="B16" s="278"/>
      <c r="C16" s="278"/>
      <c r="D16" s="278"/>
      <c r="E16" s="278"/>
      <c r="G16" s="248"/>
      <c r="H16" s="248"/>
      <c r="I16" s="248"/>
      <c r="J16" s="248"/>
      <c r="L16" s="248"/>
      <c r="M16" s="248"/>
      <c r="N16" s="248"/>
      <c r="O16" s="248"/>
      <c r="Q16" s="248"/>
      <c r="R16" s="248"/>
      <c r="S16" s="248"/>
      <c r="T16" s="248"/>
    </row>
    <row r="17" spans="2:20" ht="12" customHeight="1" x14ac:dyDescent="0.15">
      <c r="B17" s="278"/>
      <c r="C17" s="278"/>
      <c r="D17" s="278"/>
      <c r="E17" s="278"/>
      <c r="G17" s="248"/>
      <c r="H17" s="248"/>
      <c r="I17" s="248"/>
      <c r="J17" s="248"/>
      <c r="L17" s="248"/>
      <c r="M17" s="248"/>
      <c r="N17" s="248"/>
      <c r="O17" s="248"/>
      <c r="Q17" s="248"/>
      <c r="R17" s="248"/>
      <c r="S17" s="248"/>
      <c r="T17" s="248"/>
    </row>
    <row r="18" spans="2:20" ht="12" customHeight="1" x14ac:dyDescent="0.15">
      <c r="B18" s="278"/>
      <c r="C18" s="278"/>
      <c r="D18" s="278"/>
      <c r="E18" s="278"/>
      <c r="G18" s="248"/>
      <c r="H18" s="248"/>
      <c r="I18" s="248"/>
      <c r="J18" s="248"/>
      <c r="L18" s="248"/>
      <c r="M18" s="248"/>
      <c r="N18" s="248"/>
      <c r="O18" s="248"/>
      <c r="Q18" s="248"/>
      <c r="R18" s="248"/>
      <c r="S18" s="248"/>
      <c r="T18" s="248"/>
    </row>
    <row r="19" spans="2:20" ht="12" customHeight="1" x14ac:dyDescent="0.15">
      <c r="B19" s="278"/>
      <c r="C19" s="278"/>
      <c r="D19" s="278"/>
      <c r="E19" s="278"/>
      <c r="G19" s="248"/>
      <c r="H19" s="248"/>
      <c r="I19" s="248"/>
      <c r="J19" s="248"/>
      <c r="L19" s="248"/>
      <c r="M19" s="248"/>
      <c r="N19" s="248"/>
      <c r="O19" s="248"/>
      <c r="Q19" s="248"/>
      <c r="R19" s="248"/>
      <c r="S19" s="248"/>
      <c r="T19" s="248"/>
    </row>
    <row r="20" spans="2:20" ht="12" customHeight="1" x14ac:dyDescent="0.15">
      <c r="B20" s="278"/>
      <c r="C20" s="278"/>
      <c r="D20" s="278"/>
      <c r="E20" s="278"/>
      <c r="G20" s="248"/>
      <c r="H20" s="248"/>
      <c r="I20" s="248"/>
      <c r="J20" s="248"/>
      <c r="L20" s="248"/>
      <c r="M20" s="248"/>
      <c r="N20" s="248"/>
      <c r="O20" s="248"/>
      <c r="Q20" s="248"/>
      <c r="R20" s="248"/>
      <c r="S20" s="248"/>
      <c r="T20" s="248"/>
    </row>
    <row r="21" spans="2:20" ht="12" customHeight="1" x14ac:dyDescent="0.15">
      <c r="B21" s="278"/>
      <c r="C21" s="278"/>
      <c r="D21" s="278"/>
      <c r="E21" s="278"/>
      <c r="G21" s="248"/>
      <c r="H21" s="248"/>
      <c r="I21" s="248"/>
      <c r="J21" s="248"/>
      <c r="L21" s="248"/>
      <c r="M21" s="248"/>
      <c r="N21" s="248"/>
      <c r="O21" s="248"/>
      <c r="Q21" s="248"/>
      <c r="R21" s="248"/>
      <c r="S21" s="248"/>
      <c r="T21" s="248"/>
    </row>
    <row r="22" spans="2:20" ht="12" customHeight="1" x14ac:dyDescent="0.15">
      <c r="B22" s="278"/>
      <c r="C22" s="278"/>
      <c r="D22" s="278"/>
      <c r="E22" s="278"/>
      <c r="G22" s="248"/>
      <c r="H22" s="248"/>
      <c r="I22" s="248"/>
      <c r="J22" s="248"/>
      <c r="L22" s="248"/>
      <c r="M22" s="248"/>
      <c r="N22" s="248"/>
      <c r="O22" s="248"/>
      <c r="Q22" s="248"/>
      <c r="R22" s="248"/>
      <c r="S22" s="248"/>
      <c r="T22" s="248"/>
    </row>
    <row r="23" spans="2:20" ht="12" customHeight="1" x14ac:dyDescent="0.15">
      <c r="B23" s="278"/>
      <c r="C23" s="278"/>
      <c r="D23" s="278"/>
      <c r="E23" s="278"/>
      <c r="G23" s="248"/>
      <c r="H23" s="248"/>
      <c r="I23" s="248"/>
      <c r="J23" s="248"/>
      <c r="L23" s="248"/>
      <c r="M23" s="248"/>
      <c r="N23" s="248"/>
      <c r="O23" s="248"/>
      <c r="Q23" s="248"/>
      <c r="R23" s="248"/>
      <c r="S23" s="248"/>
      <c r="T23" s="248"/>
    </row>
    <row r="24" spans="2:20" ht="12" customHeight="1" x14ac:dyDescent="0.15">
      <c r="B24" s="278"/>
      <c r="C24" s="278"/>
      <c r="D24" s="278"/>
      <c r="E24" s="278"/>
      <c r="G24" s="248"/>
      <c r="H24" s="248"/>
      <c r="I24" s="248"/>
      <c r="J24" s="248"/>
      <c r="L24" s="248"/>
      <c r="M24" s="248"/>
      <c r="N24" s="248"/>
      <c r="O24" s="248"/>
      <c r="Q24" s="248"/>
      <c r="R24" s="248"/>
      <c r="S24" s="248"/>
      <c r="T24" s="248"/>
    </row>
    <row r="25" spans="2:20" ht="12" customHeight="1" x14ac:dyDescent="0.15">
      <c r="B25" s="275" t="s">
        <v>620</v>
      </c>
      <c r="C25" s="276"/>
      <c r="D25" s="276"/>
      <c r="E25" s="277"/>
      <c r="G25" s="244" t="s">
        <v>504</v>
      </c>
      <c r="H25" s="245"/>
      <c r="I25" s="245"/>
      <c r="J25" s="246"/>
      <c r="L25" s="244" t="s">
        <v>621</v>
      </c>
      <c r="M25" s="245"/>
      <c r="N25" s="245"/>
      <c r="O25" s="246"/>
      <c r="Q25" s="244" t="s">
        <v>622</v>
      </c>
      <c r="R25" s="245"/>
      <c r="S25" s="245"/>
      <c r="T25" s="246"/>
    </row>
    <row r="28" spans="2:20" ht="12" customHeight="1" x14ac:dyDescent="0.15">
      <c r="B28" s="98" t="s">
        <v>289</v>
      </c>
      <c r="C28" s="121" t="s">
        <v>34</v>
      </c>
      <c r="D28" s="2" t="s">
        <v>290</v>
      </c>
      <c r="E28" s="11" t="s">
        <v>608</v>
      </c>
      <c r="G28" s="98" t="s">
        <v>289</v>
      </c>
      <c r="H28" s="99" t="s">
        <v>226</v>
      </c>
      <c r="I28" s="2" t="s">
        <v>290</v>
      </c>
      <c r="J28" s="11" t="s">
        <v>608</v>
      </c>
      <c r="L28" s="98" t="s">
        <v>289</v>
      </c>
      <c r="M28" s="99" t="s">
        <v>41</v>
      </c>
      <c r="N28" s="2" t="s">
        <v>290</v>
      </c>
      <c r="O28" s="11" t="s">
        <v>608</v>
      </c>
      <c r="Q28" s="98" t="s">
        <v>289</v>
      </c>
      <c r="R28" s="99" t="s">
        <v>47</v>
      </c>
      <c r="S28" s="2" t="s">
        <v>290</v>
      </c>
      <c r="T28" s="11" t="s">
        <v>608</v>
      </c>
    </row>
    <row r="29" spans="2:20" ht="12" customHeight="1" x14ac:dyDescent="0.15">
      <c r="B29" s="253" t="s">
        <v>623</v>
      </c>
      <c r="C29" s="254"/>
      <c r="D29" s="100" t="s">
        <v>292</v>
      </c>
      <c r="E29" s="25">
        <v>1</v>
      </c>
      <c r="G29" s="253" t="s">
        <v>624</v>
      </c>
      <c r="H29" s="254"/>
      <c r="I29" s="100" t="s">
        <v>292</v>
      </c>
      <c r="J29" s="25">
        <v>4</v>
      </c>
      <c r="L29" s="253" t="s">
        <v>625</v>
      </c>
      <c r="M29" s="254"/>
      <c r="N29" s="100" t="s">
        <v>292</v>
      </c>
      <c r="O29" s="25">
        <v>2</v>
      </c>
      <c r="Q29" s="253" t="s">
        <v>623</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2</v>
      </c>
      <c r="Q30" s="255"/>
      <c r="R30" s="256"/>
      <c r="S30" s="100" t="s">
        <v>296</v>
      </c>
      <c r="T30" s="25">
        <v>1</v>
      </c>
    </row>
    <row r="31" spans="2:20" ht="12" customHeight="1" x14ac:dyDescent="0.15">
      <c r="B31" s="255"/>
      <c r="C31" s="256"/>
      <c r="D31" s="262" t="s">
        <v>626</v>
      </c>
      <c r="E31" s="260"/>
      <c r="G31" s="255"/>
      <c r="H31" s="256"/>
      <c r="I31" s="262" t="s">
        <v>627</v>
      </c>
      <c r="J31" s="260"/>
      <c r="L31" s="255"/>
      <c r="M31" s="256"/>
      <c r="N31" s="262" t="s">
        <v>628</v>
      </c>
      <c r="O31" s="260"/>
      <c r="Q31" s="255"/>
      <c r="R31" s="256"/>
      <c r="S31" s="262" t="s">
        <v>626</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0</v>
      </c>
      <c r="D36" s="261"/>
      <c r="E36" s="260"/>
      <c r="G36" s="98" t="s">
        <v>301</v>
      </c>
      <c r="H36" s="101">
        <v>100</v>
      </c>
      <c r="I36" s="261"/>
      <c r="J36" s="260"/>
      <c r="L36" s="98" t="s">
        <v>301</v>
      </c>
      <c r="M36" s="101">
        <v>0</v>
      </c>
      <c r="N36" s="261"/>
      <c r="O36" s="260"/>
      <c r="Q36" s="98" t="s">
        <v>301</v>
      </c>
      <c r="R36" s="101">
        <v>0</v>
      </c>
      <c r="S36" s="261"/>
      <c r="T36" s="260"/>
    </row>
    <row r="37" spans="2:20" ht="12" customHeight="1" x14ac:dyDescent="0.15">
      <c r="B37" s="12" t="s">
        <v>302</v>
      </c>
      <c r="C37" s="241">
        <v>0</v>
      </c>
      <c r="D37" s="242"/>
      <c r="E37" s="243"/>
      <c r="G37" s="12" t="s">
        <v>302</v>
      </c>
      <c r="H37" s="241">
        <v>2000</v>
      </c>
      <c r="I37" s="242"/>
      <c r="J37" s="243"/>
      <c r="L37" s="12" t="s">
        <v>302</v>
      </c>
      <c r="M37" s="241">
        <v>0</v>
      </c>
      <c r="N37" s="242"/>
      <c r="O37" s="243"/>
      <c r="Q37" s="12" t="s">
        <v>302</v>
      </c>
      <c r="R37" s="241">
        <v>0</v>
      </c>
      <c r="S37" s="242"/>
      <c r="T37" s="243"/>
    </row>
    <row r="38" spans="2:20" ht="12" customHeight="1" x14ac:dyDescent="0.15">
      <c r="B38" s="248" t="s">
        <v>629</v>
      </c>
      <c r="C38" s="248"/>
      <c r="D38" s="248"/>
      <c r="E38" s="248"/>
      <c r="F38" s="196"/>
      <c r="G38" s="248" t="s">
        <v>630</v>
      </c>
      <c r="H38" s="248"/>
      <c r="I38" s="248"/>
      <c r="J38" s="248"/>
      <c r="K38" s="196"/>
      <c r="L38" s="248" t="s">
        <v>631</v>
      </c>
      <c r="M38" s="248"/>
      <c r="N38" s="248"/>
      <c r="O38" s="248"/>
      <c r="P38" s="196"/>
      <c r="Q38" s="248" t="s">
        <v>632</v>
      </c>
      <c r="R38" s="248"/>
      <c r="S38" s="248"/>
      <c r="T38" s="248"/>
    </row>
    <row r="39" spans="2:20" ht="12" customHeight="1" x14ac:dyDescent="0.15">
      <c r="B39" s="248"/>
      <c r="C39" s="248"/>
      <c r="D39" s="248"/>
      <c r="E39" s="248"/>
      <c r="F39" s="196"/>
      <c r="G39" s="248"/>
      <c r="H39" s="248"/>
      <c r="I39" s="248"/>
      <c r="J39" s="248"/>
      <c r="K39" s="196"/>
      <c r="L39" s="248"/>
      <c r="M39" s="248"/>
      <c r="N39" s="248"/>
      <c r="O39" s="248"/>
      <c r="P39" s="196"/>
      <c r="Q39" s="248"/>
      <c r="R39" s="248"/>
      <c r="S39" s="248"/>
      <c r="T39" s="248"/>
    </row>
    <row r="40" spans="2:20" ht="12" customHeight="1" x14ac:dyDescent="0.15">
      <c r="B40" s="248"/>
      <c r="C40" s="248"/>
      <c r="D40" s="248"/>
      <c r="E40" s="248"/>
      <c r="F40" s="196"/>
      <c r="G40" s="248"/>
      <c r="H40" s="248"/>
      <c r="I40" s="248"/>
      <c r="J40" s="248"/>
      <c r="K40" s="196"/>
      <c r="L40" s="248"/>
      <c r="M40" s="248"/>
      <c r="N40" s="248"/>
      <c r="O40" s="248"/>
      <c r="P40" s="196"/>
      <c r="Q40" s="248"/>
      <c r="R40" s="248"/>
      <c r="S40" s="248"/>
      <c r="T40" s="248"/>
    </row>
    <row r="41" spans="2:20" ht="12" customHeight="1" x14ac:dyDescent="0.15">
      <c r="B41" s="248"/>
      <c r="C41" s="248"/>
      <c r="D41" s="248"/>
      <c r="E41" s="248"/>
      <c r="F41" s="196"/>
      <c r="G41" s="248"/>
      <c r="H41" s="248"/>
      <c r="I41" s="248"/>
      <c r="J41" s="248"/>
      <c r="K41" s="196"/>
      <c r="L41" s="248"/>
      <c r="M41" s="248"/>
      <c r="N41" s="248"/>
      <c r="O41" s="248"/>
      <c r="P41" s="196"/>
      <c r="Q41" s="248"/>
      <c r="R41" s="248"/>
      <c r="S41" s="248"/>
      <c r="T41" s="248"/>
    </row>
    <row r="42" spans="2:20" ht="12" customHeight="1" x14ac:dyDescent="0.15">
      <c r="B42" s="248"/>
      <c r="C42" s="248"/>
      <c r="D42" s="248"/>
      <c r="E42" s="248"/>
      <c r="F42" s="196"/>
      <c r="G42" s="248"/>
      <c r="H42" s="248"/>
      <c r="I42" s="248"/>
      <c r="J42" s="248"/>
      <c r="K42" s="196"/>
      <c r="L42" s="248"/>
      <c r="M42" s="248"/>
      <c r="N42" s="248"/>
      <c r="O42" s="248"/>
      <c r="P42" s="196"/>
      <c r="Q42" s="248"/>
      <c r="R42" s="248"/>
      <c r="S42" s="248"/>
      <c r="T42" s="248"/>
    </row>
    <row r="43" spans="2:20" ht="12" customHeight="1" x14ac:dyDescent="0.15">
      <c r="B43" s="248"/>
      <c r="C43" s="248"/>
      <c r="D43" s="248"/>
      <c r="E43" s="248"/>
      <c r="F43" s="196"/>
      <c r="G43" s="248"/>
      <c r="H43" s="248"/>
      <c r="I43" s="248"/>
      <c r="J43" s="248"/>
      <c r="K43" s="196"/>
      <c r="L43" s="248"/>
      <c r="M43" s="248"/>
      <c r="N43" s="248"/>
      <c r="O43" s="248"/>
      <c r="P43" s="196"/>
      <c r="Q43" s="248"/>
      <c r="R43" s="248"/>
      <c r="S43" s="248"/>
      <c r="T43" s="248"/>
    </row>
    <row r="44" spans="2:20" ht="12" customHeight="1" x14ac:dyDescent="0.15">
      <c r="B44" s="248"/>
      <c r="C44" s="248"/>
      <c r="D44" s="248"/>
      <c r="E44" s="248"/>
      <c r="F44" s="196"/>
      <c r="G44" s="248"/>
      <c r="H44" s="248"/>
      <c r="I44" s="248"/>
      <c r="J44" s="248"/>
      <c r="K44" s="196"/>
      <c r="L44" s="248"/>
      <c r="M44" s="248"/>
      <c r="N44" s="248"/>
      <c r="O44" s="248"/>
      <c r="P44" s="196"/>
      <c r="Q44" s="248"/>
      <c r="R44" s="248"/>
      <c r="S44" s="248"/>
      <c r="T44" s="248"/>
    </row>
    <row r="45" spans="2:20" ht="12" customHeight="1" x14ac:dyDescent="0.15">
      <c r="B45" s="248"/>
      <c r="C45" s="248"/>
      <c r="D45" s="248"/>
      <c r="E45" s="248"/>
      <c r="F45" s="196"/>
      <c r="G45" s="248"/>
      <c r="H45" s="248"/>
      <c r="I45" s="248"/>
      <c r="J45" s="248"/>
      <c r="K45" s="196"/>
      <c r="L45" s="248"/>
      <c r="M45" s="248"/>
      <c r="N45" s="248"/>
      <c r="O45" s="248"/>
      <c r="P45" s="196"/>
      <c r="Q45" s="248"/>
      <c r="R45" s="248"/>
      <c r="S45" s="248"/>
      <c r="T45" s="248"/>
    </row>
    <row r="46" spans="2:20" ht="12" customHeight="1" x14ac:dyDescent="0.15">
      <c r="B46" s="248"/>
      <c r="C46" s="248"/>
      <c r="D46" s="248"/>
      <c r="E46" s="248"/>
      <c r="F46" s="196"/>
      <c r="G46" s="248"/>
      <c r="H46" s="248"/>
      <c r="I46" s="248"/>
      <c r="J46" s="248"/>
      <c r="K46" s="196"/>
      <c r="L46" s="248"/>
      <c r="M46" s="248"/>
      <c r="N46" s="248"/>
      <c r="O46" s="248"/>
      <c r="P46" s="196"/>
      <c r="Q46" s="248"/>
      <c r="R46" s="248"/>
      <c r="S46" s="248"/>
      <c r="T46" s="248"/>
    </row>
    <row r="47" spans="2:20" ht="12" customHeight="1" x14ac:dyDescent="0.15">
      <c r="B47" s="248"/>
      <c r="C47" s="248"/>
      <c r="D47" s="248"/>
      <c r="E47" s="248"/>
      <c r="F47" s="196"/>
      <c r="G47" s="248"/>
      <c r="H47" s="248"/>
      <c r="I47" s="248"/>
      <c r="J47" s="248"/>
      <c r="K47" s="196"/>
      <c r="L47" s="248"/>
      <c r="M47" s="248"/>
      <c r="N47" s="248"/>
      <c r="O47" s="248"/>
      <c r="P47" s="196"/>
      <c r="Q47" s="248"/>
      <c r="R47" s="248"/>
      <c r="S47" s="248"/>
      <c r="T47" s="248"/>
    </row>
    <row r="48" spans="2:20" ht="12" customHeight="1" x14ac:dyDescent="0.15">
      <c r="B48" s="248"/>
      <c r="C48" s="248"/>
      <c r="D48" s="248"/>
      <c r="E48" s="248"/>
      <c r="F48" s="196"/>
      <c r="G48" s="248"/>
      <c r="H48" s="248"/>
      <c r="I48" s="248"/>
      <c r="J48" s="248"/>
      <c r="K48" s="196"/>
      <c r="L48" s="248"/>
      <c r="M48" s="248"/>
      <c r="N48" s="248"/>
      <c r="O48" s="248"/>
      <c r="P48" s="196"/>
      <c r="Q48" s="248"/>
      <c r="R48" s="248"/>
      <c r="S48" s="248"/>
      <c r="T48" s="248"/>
    </row>
    <row r="49" spans="2:20" ht="12" customHeight="1" x14ac:dyDescent="0.15">
      <c r="B49" s="248"/>
      <c r="C49" s="248"/>
      <c r="D49" s="248"/>
      <c r="E49" s="248"/>
      <c r="F49" s="196"/>
      <c r="G49" s="248"/>
      <c r="H49" s="248"/>
      <c r="I49" s="248"/>
      <c r="J49" s="248"/>
      <c r="K49" s="196"/>
      <c r="L49" s="248"/>
      <c r="M49" s="248"/>
      <c r="N49" s="248"/>
      <c r="O49" s="248"/>
      <c r="P49" s="196"/>
      <c r="Q49" s="248"/>
      <c r="R49" s="248"/>
      <c r="S49" s="248"/>
      <c r="T49" s="248"/>
    </row>
    <row r="50" spans="2:20" ht="12" customHeight="1" x14ac:dyDescent="0.15">
      <c r="B50" s="248"/>
      <c r="C50" s="248"/>
      <c r="D50" s="248"/>
      <c r="E50" s="248"/>
      <c r="F50" s="196"/>
      <c r="G50" s="248"/>
      <c r="H50" s="248"/>
      <c r="I50" s="248"/>
      <c r="J50" s="248"/>
      <c r="K50" s="196"/>
      <c r="L50" s="248"/>
      <c r="M50" s="248"/>
      <c r="N50" s="248"/>
      <c r="O50" s="248"/>
      <c r="P50" s="196"/>
      <c r="Q50" s="248"/>
      <c r="R50" s="248"/>
      <c r="S50" s="248"/>
      <c r="T50" s="248"/>
    </row>
    <row r="51" spans="2:20" ht="12" customHeight="1" x14ac:dyDescent="0.15">
      <c r="B51" s="244" t="s">
        <v>621</v>
      </c>
      <c r="C51" s="245"/>
      <c r="D51" s="245"/>
      <c r="E51" s="246"/>
      <c r="G51" s="244" t="s">
        <v>504</v>
      </c>
      <c r="H51" s="245"/>
      <c r="I51" s="245"/>
      <c r="J51" s="246"/>
      <c r="L51" s="244" t="s">
        <v>621</v>
      </c>
      <c r="M51" s="245"/>
      <c r="N51" s="245"/>
      <c r="O51" s="246"/>
      <c r="Q51" s="244" t="s">
        <v>621</v>
      </c>
      <c r="R51" s="245"/>
      <c r="S51" s="245"/>
      <c r="T51" s="246"/>
    </row>
    <row r="54" spans="2:20" ht="12" customHeight="1" x14ac:dyDescent="0.15">
      <c r="B54" s="98" t="s">
        <v>289</v>
      </c>
      <c r="C54" s="99" t="s">
        <v>53</v>
      </c>
      <c r="D54" s="2" t="s">
        <v>290</v>
      </c>
      <c r="E54" s="11" t="s">
        <v>608</v>
      </c>
      <c r="G54" s="98" t="s">
        <v>289</v>
      </c>
      <c r="H54" s="99" t="s">
        <v>59</v>
      </c>
      <c r="I54" s="2" t="s">
        <v>290</v>
      </c>
      <c r="J54" s="11" t="s">
        <v>608</v>
      </c>
      <c r="L54" s="98" t="s">
        <v>289</v>
      </c>
      <c r="M54" s="99" t="s">
        <v>65</v>
      </c>
      <c r="N54" s="2" t="s">
        <v>290</v>
      </c>
      <c r="O54" s="11" t="s">
        <v>608</v>
      </c>
      <c r="Q54" s="98" t="s">
        <v>289</v>
      </c>
      <c r="R54" s="99" t="s">
        <v>71</v>
      </c>
      <c r="S54" s="2" t="s">
        <v>290</v>
      </c>
      <c r="T54" s="11" t="s">
        <v>608</v>
      </c>
    </row>
    <row r="55" spans="2:20" ht="12" customHeight="1" x14ac:dyDescent="0.15">
      <c r="B55" s="253" t="s">
        <v>633</v>
      </c>
      <c r="C55" s="254"/>
      <c r="D55" s="100" t="s">
        <v>292</v>
      </c>
      <c r="E55" s="25">
        <v>1</v>
      </c>
      <c r="G55" s="253" t="s">
        <v>634</v>
      </c>
      <c r="H55" s="254"/>
      <c r="I55" s="100" t="s">
        <v>292</v>
      </c>
      <c r="J55" s="25">
        <v>1</v>
      </c>
      <c r="L55" s="253" t="s">
        <v>635</v>
      </c>
      <c r="M55" s="254"/>
      <c r="N55" s="100" t="s">
        <v>292</v>
      </c>
      <c r="O55" s="25">
        <v>1</v>
      </c>
      <c r="Q55" s="253" t="s">
        <v>636</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637</v>
      </c>
      <c r="E57" s="260"/>
      <c r="G57" s="255"/>
      <c r="H57" s="256"/>
      <c r="I57" s="262" t="s">
        <v>638</v>
      </c>
      <c r="J57" s="260"/>
      <c r="L57" s="255"/>
      <c r="M57" s="256"/>
      <c r="N57" s="262" t="s">
        <v>639</v>
      </c>
      <c r="O57" s="260"/>
      <c r="Q57" s="255"/>
      <c r="R57" s="256"/>
      <c r="S57" s="262" t="s">
        <v>640</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0</v>
      </c>
      <c r="D62" s="261"/>
      <c r="E62" s="260"/>
      <c r="G62" s="98" t="s">
        <v>301</v>
      </c>
      <c r="H62" s="101">
        <v>0</v>
      </c>
      <c r="I62" s="261"/>
      <c r="J62" s="260"/>
      <c r="L62" s="98" t="s">
        <v>301</v>
      </c>
      <c r="M62" s="101">
        <v>0</v>
      </c>
      <c r="N62" s="261"/>
      <c r="O62" s="260"/>
      <c r="Q62" s="98" t="s">
        <v>301</v>
      </c>
      <c r="R62" s="101">
        <v>0</v>
      </c>
      <c r="S62" s="261"/>
      <c r="T62" s="260"/>
    </row>
    <row r="63" spans="2:20" ht="12" customHeight="1" x14ac:dyDescent="0.15">
      <c r="B63" s="12" t="s">
        <v>302</v>
      </c>
      <c r="C63" s="241">
        <v>0</v>
      </c>
      <c r="D63" s="242"/>
      <c r="E63" s="243"/>
      <c r="G63" s="12" t="s">
        <v>302</v>
      </c>
      <c r="H63" s="241">
        <v>0</v>
      </c>
      <c r="I63" s="242"/>
      <c r="J63" s="243"/>
      <c r="L63" s="12" t="s">
        <v>302</v>
      </c>
      <c r="M63" s="241">
        <v>0</v>
      </c>
      <c r="N63" s="242"/>
      <c r="O63" s="243"/>
      <c r="Q63" s="12" t="s">
        <v>302</v>
      </c>
      <c r="R63" s="241">
        <v>0</v>
      </c>
      <c r="S63" s="242"/>
      <c r="T63" s="243"/>
    </row>
    <row r="64" spans="2:20" ht="12" customHeight="1" x14ac:dyDescent="0.15">
      <c r="B64" s="278"/>
      <c r="C64" s="278"/>
      <c r="D64" s="278"/>
      <c r="E64" s="278"/>
      <c r="G64" s="248" t="s">
        <v>641</v>
      </c>
      <c r="H64" s="248"/>
      <c r="I64" s="248"/>
      <c r="J64" s="248"/>
      <c r="L64" s="248" t="s">
        <v>642</v>
      </c>
      <c r="M64" s="248"/>
      <c r="N64" s="248"/>
      <c r="O64" s="248"/>
      <c r="Q64" s="248" t="s">
        <v>643</v>
      </c>
      <c r="R64" s="248"/>
      <c r="S64" s="248"/>
      <c r="T64" s="248"/>
    </row>
    <row r="65" spans="2:20" ht="12" customHeight="1" x14ac:dyDescent="0.15">
      <c r="B65" s="278"/>
      <c r="C65" s="278"/>
      <c r="D65" s="278"/>
      <c r="E65" s="278"/>
      <c r="G65" s="248"/>
      <c r="H65" s="248"/>
      <c r="I65" s="248"/>
      <c r="J65" s="248"/>
      <c r="L65" s="248"/>
      <c r="M65" s="248"/>
      <c r="N65" s="248"/>
      <c r="O65" s="248"/>
      <c r="Q65" s="248"/>
      <c r="R65" s="248"/>
      <c r="S65" s="248"/>
      <c r="T65" s="248"/>
    </row>
    <row r="66" spans="2:20" ht="12" customHeight="1" x14ac:dyDescent="0.15">
      <c r="B66" s="278"/>
      <c r="C66" s="278"/>
      <c r="D66" s="278"/>
      <c r="E66" s="278"/>
      <c r="G66" s="248"/>
      <c r="H66" s="248"/>
      <c r="I66" s="248"/>
      <c r="J66" s="248"/>
      <c r="L66" s="248"/>
      <c r="M66" s="248"/>
      <c r="N66" s="248"/>
      <c r="O66" s="248"/>
      <c r="Q66" s="248"/>
      <c r="R66" s="248"/>
      <c r="S66" s="248"/>
      <c r="T66" s="248"/>
    </row>
    <row r="67" spans="2:20" ht="12" customHeight="1" x14ac:dyDescent="0.15">
      <c r="B67" s="278"/>
      <c r="C67" s="278"/>
      <c r="D67" s="278"/>
      <c r="E67" s="278"/>
      <c r="G67" s="248"/>
      <c r="H67" s="248"/>
      <c r="I67" s="248"/>
      <c r="J67" s="248"/>
      <c r="L67" s="248"/>
      <c r="M67" s="248"/>
      <c r="N67" s="248"/>
      <c r="O67" s="248"/>
      <c r="Q67" s="248"/>
      <c r="R67" s="248"/>
      <c r="S67" s="248"/>
      <c r="T67" s="248"/>
    </row>
    <row r="68" spans="2:20" ht="12" customHeight="1" x14ac:dyDescent="0.15">
      <c r="B68" s="278"/>
      <c r="C68" s="278"/>
      <c r="D68" s="278"/>
      <c r="E68" s="278"/>
      <c r="G68" s="248"/>
      <c r="H68" s="248"/>
      <c r="I68" s="248"/>
      <c r="J68" s="248"/>
      <c r="L68" s="248"/>
      <c r="M68" s="248"/>
      <c r="N68" s="248"/>
      <c r="O68" s="248"/>
      <c r="Q68" s="248"/>
      <c r="R68" s="248"/>
      <c r="S68" s="248"/>
      <c r="T68" s="248"/>
    </row>
    <row r="69" spans="2:20" ht="12" customHeight="1" x14ac:dyDescent="0.15">
      <c r="B69" s="278"/>
      <c r="C69" s="278"/>
      <c r="D69" s="278"/>
      <c r="E69" s="278"/>
      <c r="G69" s="248"/>
      <c r="H69" s="248"/>
      <c r="I69" s="248"/>
      <c r="J69" s="248"/>
      <c r="L69" s="248"/>
      <c r="M69" s="248"/>
      <c r="N69" s="248"/>
      <c r="O69" s="248"/>
      <c r="Q69" s="248"/>
      <c r="R69" s="248"/>
      <c r="S69" s="248"/>
      <c r="T69" s="248"/>
    </row>
    <row r="70" spans="2:20" ht="12" customHeight="1" x14ac:dyDescent="0.15">
      <c r="B70" s="278"/>
      <c r="C70" s="278"/>
      <c r="D70" s="278"/>
      <c r="E70" s="278"/>
      <c r="G70" s="248"/>
      <c r="H70" s="248"/>
      <c r="I70" s="248"/>
      <c r="J70" s="248"/>
      <c r="L70" s="248"/>
      <c r="M70" s="248"/>
      <c r="N70" s="248"/>
      <c r="O70" s="248"/>
      <c r="Q70" s="248"/>
      <c r="R70" s="248"/>
      <c r="S70" s="248"/>
      <c r="T70" s="248"/>
    </row>
    <row r="71" spans="2:20" ht="12" customHeight="1" x14ac:dyDescent="0.15">
      <c r="B71" s="278"/>
      <c r="C71" s="278"/>
      <c r="D71" s="278"/>
      <c r="E71" s="278"/>
      <c r="G71" s="248"/>
      <c r="H71" s="248"/>
      <c r="I71" s="248"/>
      <c r="J71" s="248"/>
      <c r="L71" s="248"/>
      <c r="M71" s="248"/>
      <c r="N71" s="248"/>
      <c r="O71" s="248"/>
      <c r="Q71" s="248"/>
      <c r="R71" s="248"/>
      <c r="S71" s="248"/>
      <c r="T71" s="248"/>
    </row>
    <row r="72" spans="2:20" ht="12" customHeight="1" x14ac:dyDescent="0.15">
      <c r="B72" s="278"/>
      <c r="C72" s="278"/>
      <c r="D72" s="278"/>
      <c r="E72" s="278"/>
      <c r="G72" s="248"/>
      <c r="H72" s="248"/>
      <c r="I72" s="248"/>
      <c r="J72" s="248"/>
      <c r="L72" s="248"/>
      <c r="M72" s="248"/>
      <c r="N72" s="248"/>
      <c r="O72" s="248"/>
      <c r="Q72" s="248"/>
      <c r="R72" s="248"/>
      <c r="S72" s="248"/>
      <c r="T72" s="248"/>
    </row>
    <row r="73" spans="2:20" ht="12" customHeight="1" x14ac:dyDescent="0.15">
      <c r="B73" s="278"/>
      <c r="C73" s="278"/>
      <c r="D73" s="278"/>
      <c r="E73" s="278"/>
      <c r="G73" s="248"/>
      <c r="H73" s="248"/>
      <c r="I73" s="248"/>
      <c r="J73" s="248"/>
      <c r="L73" s="248"/>
      <c r="M73" s="248"/>
      <c r="N73" s="248"/>
      <c r="O73" s="248"/>
      <c r="Q73" s="248"/>
      <c r="R73" s="248"/>
      <c r="S73" s="248"/>
      <c r="T73" s="248"/>
    </row>
    <row r="74" spans="2:20" ht="12" customHeight="1" x14ac:dyDescent="0.15">
      <c r="B74" s="278"/>
      <c r="C74" s="278"/>
      <c r="D74" s="278"/>
      <c r="E74" s="278"/>
      <c r="G74" s="248"/>
      <c r="H74" s="248"/>
      <c r="I74" s="248"/>
      <c r="J74" s="248"/>
      <c r="L74" s="248"/>
      <c r="M74" s="248"/>
      <c r="N74" s="248"/>
      <c r="O74" s="248"/>
      <c r="Q74" s="248"/>
      <c r="R74" s="248"/>
      <c r="S74" s="248"/>
      <c r="T74" s="248"/>
    </row>
    <row r="75" spans="2:20" ht="12" customHeight="1" x14ac:dyDescent="0.15">
      <c r="B75" s="278"/>
      <c r="C75" s="278"/>
      <c r="D75" s="278"/>
      <c r="E75" s="278"/>
      <c r="G75" s="248"/>
      <c r="H75" s="248"/>
      <c r="I75" s="248"/>
      <c r="J75" s="248"/>
      <c r="L75" s="248"/>
      <c r="M75" s="248"/>
      <c r="N75" s="248"/>
      <c r="O75" s="248"/>
      <c r="Q75" s="248"/>
      <c r="R75" s="248"/>
      <c r="S75" s="248"/>
      <c r="T75" s="248"/>
    </row>
    <row r="76" spans="2:20" ht="12" customHeight="1" x14ac:dyDescent="0.15">
      <c r="B76" s="278"/>
      <c r="C76" s="278"/>
      <c r="D76" s="278"/>
      <c r="E76" s="278"/>
      <c r="G76" s="248"/>
      <c r="H76" s="248"/>
      <c r="I76" s="248"/>
      <c r="J76" s="248"/>
      <c r="L76" s="248"/>
      <c r="M76" s="248"/>
      <c r="N76" s="248"/>
      <c r="O76" s="248"/>
      <c r="Q76" s="248"/>
      <c r="R76" s="248"/>
      <c r="S76" s="248"/>
      <c r="T76" s="248"/>
    </row>
    <row r="77" spans="2:20" ht="12" customHeight="1" x14ac:dyDescent="0.15">
      <c r="B77" s="244" t="s">
        <v>644</v>
      </c>
      <c r="C77" s="245"/>
      <c r="D77" s="245"/>
      <c r="E77" s="246"/>
      <c r="G77" s="244" t="s">
        <v>621</v>
      </c>
      <c r="H77" s="245"/>
      <c r="I77" s="245"/>
      <c r="J77" s="246"/>
      <c r="L77" s="244" t="s">
        <v>621</v>
      </c>
      <c r="M77" s="245"/>
      <c r="N77" s="245"/>
      <c r="O77" s="246"/>
      <c r="Q77" s="244" t="s">
        <v>421</v>
      </c>
      <c r="R77" s="245"/>
      <c r="S77" s="245"/>
      <c r="T77" s="246"/>
    </row>
    <row r="80" spans="2:20" ht="12" customHeight="1" x14ac:dyDescent="0.15">
      <c r="B80" s="98" t="s">
        <v>289</v>
      </c>
      <c r="C80" s="99" t="s">
        <v>77</v>
      </c>
      <c r="D80" s="2" t="s">
        <v>290</v>
      </c>
      <c r="E80" s="11" t="s">
        <v>608</v>
      </c>
      <c r="G80" s="98" t="s">
        <v>289</v>
      </c>
      <c r="H80" s="99" t="s">
        <v>83</v>
      </c>
      <c r="I80" s="2" t="s">
        <v>290</v>
      </c>
      <c r="J80" s="11" t="s">
        <v>608</v>
      </c>
      <c r="L80" s="98" t="s">
        <v>289</v>
      </c>
      <c r="M80" s="99" t="s">
        <v>279</v>
      </c>
      <c r="N80" s="2" t="s">
        <v>290</v>
      </c>
      <c r="O80" s="11" t="s">
        <v>645</v>
      </c>
      <c r="Q80" s="98" t="s">
        <v>289</v>
      </c>
      <c r="R80" s="99" t="s">
        <v>89</v>
      </c>
      <c r="S80" s="2" t="s">
        <v>290</v>
      </c>
      <c r="T80" s="11" t="s">
        <v>608</v>
      </c>
    </row>
    <row r="81" spans="2:20" ht="12" customHeight="1" x14ac:dyDescent="0.15">
      <c r="B81" s="253" t="s">
        <v>646</v>
      </c>
      <c r="C81" s="254"/>
      <c r="D81" s="100" t="s">
        <v>292</v>
      </c>
      <c r="E81" s="25">
        <v>1</v>
      </c>
      <c r="G81" s="253" t="s">
        <v>647</v>
      </c>
      <c r="H81" s="254"/>
      <c r="I81" s="100" t="s">
        <v>292</v>
      </c>
      <c r="J81" s="25">
        <v>1</v>
      </c>
      <c r="L81" s="253" t="s">
        <v>648</v>
      </c>
      <c r="M81" s="254"/>
      <c r="N81" s="100" t="s">
        <v>292</v>
      </c>
      <c r="O81" s="25">
        <v>2</v>
      </c>
      <c r="Q81" s="253" t="s">
        <v>649</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2</v>
      </c>
      <c r="Q82" s="255"/>
      <c r="R82" s="256"/>
      <c r="S82" s="100" t="s">
        <v>296</v>
      </c>
      <c r="T82" s="25">
        <v>1</v>
      </c>
    </row>
    <row r="83" spans="2:20" ht="12" customHeight="1" x14ac:dyDescent="0.15">
      <c r="B83" s="255"/>
      <c r="C83" s="256"/>
      <c r="D83" s="262" t="s">
        <v>650</v>
      </c>
      <c r="E83" s="260"/>
      <c r="G83" s="255"/>
      <c r="H83" s="256"/>
      <c r="I83" s="262" t="s">
        <v>651</v>
      </c>
      <c r="J83" s="260"/>
      <c r="L83" s="255"/>
      <c r="M83" s="256"/>
      <c r="N83" s="262" t="s">
        <v>652</v>
      </c>
      <c r="O83" s="260"/>
      <c r="Q83" s="255"/>
      <c r="R83" s="256"/>
      <c r="S83" s="262" t="s">
        <v>653</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0</v>
      </c>
      <c r="D88" s="261"/>
      <c r="E88" s="260"/>
      <c r="G88" s="98" t="s">
        <v>301</v>
      </c>
      <c r="H88" s="101">
        <v>0</v>
      </c>
      <c r="I88" s="261"/>
      <c r="J88" s="260"/>
      <c r="L88" s="98" t="s">
        <v>301</v>
      </c>
      <c r="M88" s="101">
        <v>300</v>
      </c>
      <c r="N88" s="261"/>
      <c r="O88" s="260"/>
      <c r="Q88" s="98" t="s">
        <v>301</v>
      </c>
      <c r="R88" s="101">
        <v>0</v>
      </c>
      <c r="S88" s="261"/>
      <c r="T88" s="260"/>
    </row>
    <row r="89" spans="2:20" ht="12" customHeight="1" x14ac:dyDescent="0.15">
      <c r="B89" s="12" t="s">
        <v>302</v>
      </c>
      <c r="C89" s="241">
        <v>0</v>
      </c>
      <c r="D89" s="242"/>
      <c r="E89" s="243"/>
      <c r="G89" s="12" t="s">
        <v>302</v>
      </c>
      <c r="H89" s="241">
        <v>0</v>
      </c>
      <c r="I89" s="242"/>
      <c r="J89" s="243"/>
      <c r="L89" s="12" t="s">
        <v>302</v>
      </c>
      <c r="M89" s="241">
        <v>6000</v>
      </c>
      <c r="N89" s="242"/>
      <c r="O89" s="243"/>
      <c r="Q89" s="12" t="s">
        <v>302</v>
      </c>
      <c r="R89" s="241">
        <v>0</v>
      </c>
      <c r="S89" s="242"/>
      <c r="T89" s="243"/>
    </row>
    <row r="90" spans="2:20" ht="12" customHeight="1" x14ac:dyDescent="0.15">
      <c r="B90" s="248" t="s">
        <v>654</v>
      </c>
      <c r="C90" s="248"/>
      <c r="D90" s="248"/>
      <c r="E90" s="248"/>
      <c r="G90" s="248" t="s">
        <v>655</v>
      </c>
      <c r="H90" s="248"/>
      <c r="I90" s="248"/>
      <c r="J90" s="248"/>
      <c r="L90" s="248" t="s">
        <v>656</v>
      </c>
      <c r="M90" s="248"/>
      <c r="N90" s="248"/>
      <c r="O90" s="248"/>
      <c r="Q90" s="248" t="s">
        <v>657</v>
      </c>
      <c r="R90" s="248"/>
      <c r="S90" s="248"/>
      <c r="T90" s="248"/>
    </row>
    <row r="91" spans="2:20" ht="12" customHeight="1" x14ac:dyDescent="0.15">
      <c r="B91" s="248"/>
      <c r="C91" s="248"/>
      <c r="D91" s="248"/>
      <c r="E91" s="248"/>
      <c r="G91" s="248"/>
      <c r="H91" s="248"/>
      <c r="I91" s="248"/>
      <c r="J91" s="248"/>
      <c r="L91" s="248"/>
      <c r="M91" s="248"/>
      <c r="N91" s="248"/>
      <c r="O91" s="248"/>
      <c r="Q91" s="248"/>
      <c r="R91" s="248"/>
      <c r="S91" s="248"/>
      <c r="T91" s="248"/>
    </row>
    <row r="92" spans="2:20" ht="12" customHeight="1" x14ac:dyDescent="0.15">
      <c r="B92" s="248"/>
      <c r="C92" s="248"/>
      <c r="D92" s="248"/>
      <c r="E92" s="248"/>
      <c r="G92" s="248"/>
      <c r="H92" s="248"/>
      <c r="I92" s="248"/>
      <c r="J92" s="248"/>
      <c r="L92" s="248"/>
      <c r="M92" s="248"/>
      <c r="N92" s="248"/>
      <c r="O92" s="248"/>
      <c r="Q92" s="248"/>
      <c r="R92" s="248"/>
      <c r="S92" s="248"/>
      <c r="T92" s="248"/>
    </row>
    <row r="93" spans="2:20" ht="12" customHeight="1" x14ac:dyDescent="0.15">
      <c r="B93" s="248"/>
      <c r="C93" s="248"/>
      <c r="D93" s="248"/>
      <c r="E93" s="248"/>
      <c r="G93" s="248"/>
      <c r="H93" s="248"/>
      <c r="I93" s="248"/>
      <c r="J93" s="248"/>
      <c r="L93" s="248"/>
      <c r="M93" s="248"/>
      <c r="N93" s="248"/>
      <c r="O93" s="248"/>
      <c r="Q93" s="248"/>
      <c r="R93" s="248"/>
      <c r="S93" s="248"/>
      <c r="T93" s="248"/>
    </row>
    <row r="94" spans="2:20" ht="12" customHeight="1" x14ac:dyDescent="0.15">
      <c r="B94" s="248"/>
      <c r="C94" s="248"/>
      <c r="D94" s="248"/>
      <c r="E94" s="248"/>
      <c r="G94" s="248"/>
      <c r="H94" s="248"/>
      <c r="I94" s="248"/>
      <c r="J94" s="248"/>
      <c r="L94" s="248"/>
      <c r="M94" s="248"/>
      <c r="N94" s="248"/>
      <c r="O94" s="248"/>
      <c r="Q94" s="248"/>
      <c r="R94" s="248"/>
      <c r="S94" s="248"/>
      <c r="T94" s="248"/>
    </row>
    <row r="95" spans="2:20" ht="12" customHeight="1" x14ac:dyDescent="0.15">
      <c r="B95" s="248"/>
      <c r="C95" s="248"/>
      <c r="D95" s="248"/>
      <c r="E95" s="248"/>
      <c r="G95" s="248"/>
      <c r="H95" s="248"/>
      <c r="I95" s="248"/>
      <c r="J95" s="248"/>
      <c r="L95" s="248"/>
      <c r="M95" s="248"/>
      <c r="N95" s="248"/>
      <c r="O95" s="248"/>
      <c r="Q95" s="248"/>
      <c r="R95" s="248"/>
      <c r="S95" s="248"/>
      <c r="T95" s="248"/>
    </row>
    <row r="96" spans="2:20" ht="12" customHeight="1" x14ac:dyDescent="0.15">
      <c r="B96" s="248"/>
      <c r="C96" s="248"/>
      <c r="D96" s="248"/>
      <c r="E96" s="248"/>
      <c r="G96" s="248"/>
      <c r="H96" s="248"/>
      <c r="I96" s="248"/>
      <c r="J96" s="248"/>
      <c r="L96" s="248"/>
      <c r="M96" s="248"/>
      <c r="N96" s="248"/>
      <c r="O96" s="248"/>
      <c r="Q96" s="248"/>
      <c r="R96" s="248"/>
      <c r="S96" s="248"/>
      <c r="T96" s="248"/>
    </row>
    <row r="97" spans="2:20" ht="12" customHeight="1" x14ac:dyDescent="0.15">
      <c r="B97" s="248"/>
      <c r="C97" s="248"/>
      <c r="D97" s="248"/>
      <c r="E97" s="248"/>
      <c r="G97" s="248"/>
      <c r="H97" s="248"/>
      <c r="I97" s="248"/>
      <c r="J97" s="248"/>
      <c r="L97" s="248"/>
      <c r="M97" s="248"/>
      <c r="N97" s="248"/>
      <c r="O97" s="248"/>
      <c r="Q97" s="248"/>
      <c r="R97" s="248"/>
      <c r="S97" s="248"/>
      <c r="T97" s="248"/>
    </row>
    <row r="98" spans="2:20" ht="12" customHeight="1" x14ac:dyDescent="0.15">
      <c r="B98" s="248"/>
      <c r="C98" s="248"/>
      <c r="D98" s="248"/>
      <c r="E98" s="248"/>
      <c r="G98" s="248"/>
      <c r="H98" s="248"/>
      <c r="I98" s="248"/>
      <c r="J98" s="248"/>
      <c r="L98" s="248"/>
      <c r="M98" s="248"/>
      <c r="N98" s="248"/>
      <c r="O98" s="248"/>
      <c r="Q98" s="248"/>
      <c r="R98" s="248"/>
      <c r="S98" s="248"/>
      <c r="T98" s="248"/>
    </row>
    <row r="99" spans="2:20" ht="12" customHeight="1" x14ac:dyDescent="0.15">
      <c r="B99" s="248"/>
      <c r="C99" s="248"/>
      <c r="D99" s="248"/>
      <c r="E99" s="248"/>
      <c r="G99" s="248"/>
      <c r="H99" s="248"/>
      <c r="I99" s="248"/>
      <c r="J99" s="248"/>
      <c r="L99" s="248"/>
      <c r="M99" s="248"/>
      <c r="N99" s="248"/>
      <c r="O99" s="248"/>
      <c r="Q99" s="248"/>
      <c r="R99" s="248"/>
      <c r="S99" s="248"/>
      <c r="T99" s="248"/>
    </row>
    <row r="100" spans="2:20" ht="12" customHeight="1" x14ac:dyDescent="0.15">
      <c r="B100" s="248"/>
      <c r="C100" s="248"/>
      <c r="D100" s="248"/>
      <c r="E100" s="248"/>
      <c r="G100" s="248"/>
      <c r="H100" s="248"/>
      <c r="I100" s="248"/>
      <c r="J100" s="248"/>
      <c r="L100" s="248"/>
      <c r="M100" s="248"/>
      <c r="N100" s="248"/>
      <c r="O100" s="248"/>
      <c r="Q100" s="248"/>
      <c r="R100" s="248"/>
      <c r="S100" s="248"/>
      <c r="T100" s="248"/>
    </row>
    <row r="101" spans="2:20" ht="12" customHeight="1" x14ac:dyDescent="0.15">
      <c r="B101" s="248"/>
      <c r="C101" s="248"/>
      <c r="D101" s="248"/>
      <c r="E101" s="248"/>
      <c r="G101" s="248"/>
      <c r="H101" s="248"/>
      <c r="I101" s="248"/>
      <c r="J101" s="248"/>
      <c r="L101" s="248"/>
      <c r="M101" s="248"/>
      <c r="N101" s="248"/>
      <c r="O101" s="248"/>
      <c r="Q101" s="248"/>
      <c r="R101" s="248"/>
      <c r="S101" s="248"/>
      <c r="T101" s="248"/>
    </row>
    <row r="102" spans="2:20" ht="12" customHeight="1" x14ac:dyDescent="0.15">
      <c r="B102" s="248"/>
      <c r="C102" s="248"/>
      <c r="D102" s="248"/>
      <c r="E102" s="248"/>
      <c r="G102" s="248"/>
      <c r="H102" s="248"/>
      <c r="I102" s="248"/>
      <c r="J102" s="248"/>
      <c r="L102" s="248"/>
      <c r="M102" s="248"/>
      <c r="N102" s="248"/>
      <c r="O102" s="248"/>
      <c r="Q102" s="248"/>
      <c r="R102" s="248"/>
      <c r="S102" s="248"/>
      <c r="T102" s="248"/>
    </row>
    <row r="103" spans="2:20" ht="12" customHeight="1" x14ac:dyDescent="0.15">
      <c r="B103" s="244" t="s">
        <v>658</v>
      </c>
      <c r="C103" s="245"/>
      <c r="D103" s="245"/>
      <c r="E103" s="246"/>
      <c r="G103" s="244" t="s">
        <v>434</v>
      </c>
      <c r="H103" s="245"/>
      <c r="I103" s="245"/>
      <c r="J103" s="246"/>
      <c r="L103" s="244" t="s">
        <v>387</v>
      </c>
      <c r="M103" s="245"/>
      <c r="N103" s="245"/>
      <c r="O103" s="246"/>
      <c r="Q103" s="244" t="s">
        <v>659</v>
      </c>
      <c r="R103" s="245"/>
      <c r="S103" s="245"/>
      <c r="T103" s="246"/>
    </row>
    <row r="106" spans="2:20" ht="12" customHeight="1" x14ac:dyDescent="0.15">
      <c r="B106" s="98" t="s">
        <v>289</v>
      </c>
      <c r="C106" s="122" t="s">
        <v>95</v>
      </c>
      <c r="D106" s="2" t="s">
        <v>290</v>
      </c>
      <c r="E106" s="11" t="s">
        <v>608</v>
      </c>
      <c r="G106" s="98" t="s">
        <v>289</v>
      </c>
      <c r="H106" s="99" t="s">
        <v>101</v>
      </c>
      <c r="I106" s="2" t="s">
        <v>290</v>
      </c>
      <c r="J106" s="11" t="s">
        <v>608</v>
      </c>
      <c r="L106" s="98" t="s">
        <v>289</v>
      </c>
      <c r="M106" s="99" t="s">
        <v>107</v>
      </c>
      <c r="N106" s="2" t="s">
        <v>290</v>
      </c>
      <c r="O106" s="11" t="s">
        <v>608</v>
      </c>
      <c r="Q106" s="98" t="s">
        <v>289</v>
      </c>
      <c r="R106" s="99" t="s">
        <v>113</v>
      </c>
      <c r="S106" s="2" t="s">
        <v>290</v>
      </c>
      <c r="T106" s="11" t="s">
        <v>608</v>
      </c>
    </row>
    <row r="107" spans="2:20" ht="12" customHeight="1" x14ac:dyDescent="0.15">
      <c r="B107" s="253" t="s">
        <v>660</v>
      </c>
      <c r="C107" s="254"/>
      <c r="D107" s="100" t="s">
        <v>292</v>
      </c>
      <c r="E107" s="25">
        <v>1</v>
      </c>
      <c r="G107" s="253" t="s">
        <v>661</v>
      </c>
      <c r="H107" s="254"/>
      <c r="I107" s="100" t="s">
        <v>292</v>
      </c>
      <c r="J107" s="25">
        <v>1</v>
      </c>
      <c r="L107" s="253" t="s">
        <v>662</v>
      </c>
      <c r="M107" s="254"/>
      <c r="N107" s="100" t="s">
        <v>292</v>
      </c>
      <c r="O107" s="25">
        <v>1</v>
      </c>
      <c r="Q107" s="253" t="s">
        <v>663</v>
      </c>
      <c r="R107" s="254"/>
      <c r="S107" s="100" t="s">
        <v>292</v>
      </c>
      <c r="T107" s="25">
        <v>1</v>
      </c>
    </row>
    <row r="108" spans="2:20" ht="12" customHeight="1" x14ac:dyDescent="0.15">
      <c r="B108" s="255"/>
      <c r="C108" s="256"/>
      <c r="D108" s="100" t="s">
        <v>296</v>
      </c>
      <c r="E108" s="25">
        <v>1</v>
      </c>
      <c r="G108" s="255"/>
      <c r="H108" s="256"/>
      <c r="I108" s="100" t="s">
        <v>296</v>
      </c>
      <c r="J108" s="25">
        <v>1</v>
      </c>
      <c r="L108" s="255"/>
      <c r="M108" s="256"/>
      <c r="N108" s="100" t="s">
        <v>296</v>
      </c>
      <c r="O108" s="25">
        <v>1</v>
      </c>
      <c r="Q108" s="255"/>
      <c r="R108" s="256"/>
      <c r="S108" s="100" t="s">
        <v>296</v>
      </c>
      <c r="T108" s="25">
        <v>1</v>
      </c>
    </row>
    <row r="109" spans="2:20" ht="12" customHeight="1" x14ac:dyDescent="0.15">
      <c r="B109" s="255"/>
      <c r="C109" s="256"/>
      <c r="D109" s="262" t="s">
        <v>664</v>
      </c>
      <c r="E109" s="260"/>
      <c r="G109" s="255"/>
      <c r="H109" s="256"/>
      <c r="I109" s="262" t="s">
        <v>665</v>
      </c>
      <c r="J109" s="260"/>
      <c r="L109" s="255"/>
      <c r="M109" s="256"/>
      <c r="N109" s="262" t="s">
        <v>666</v>
      </c>
      <c r="O109" s="260"/>
      <c r="Q109" s="255"/>
      <c r="R109" s="256"/>
      <c r="S109" s="262" t="s">
        <v>667</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0</v>
      </c>
      <c r="D114" s="261"/>
      <c r="E114" s="260"/>
      <c r="G114" s="98" t="s">
        <v>301</v>
      </c>
      <c r="H114" s="101">
        <v>0</v>
      </c>
      <c r="I114" s="261"/>
      <c r="J114" s="260"/>
      <c r="L114" s="98" t="s">
        <v>301</v>
      </c>
      <c r="M114" s="101">
        <v>0</v>
      </c>
      <c r="N114" s="261"/>
      <c r="O114" s="260"/>
      <c r="Q114" s="98" t="s">
        <v>301</v>
      </c>
      <c r="R114" s="101">
        <v>0</v>
      </c>
      <c r="S114" s="261"/>
      <c r="T114" s="260"/>
    </row>
    <row r="115" spans="2:20" ht="12" customHeight="1" x14ac:dyDescent="0.15">
      <c r="B115" s="12" t="s">
        <v>302</v>
      </c>
      <c r="C115" s="241">
        <v>0</v>
      </c>
      <c r="D115" s="242"/>
      <c r="E115" s="243"/>
      <c r="G115" s="12" t="s">
        <v>302</v>
      </c>
      <c r="H115" s="241">
        <v>0</v>
      </c>
      <c r="I115" s="242"/>
      <c r="J115" s="243"/>
      <c r="L115" s="12" t="s">
        <v>302</v>
      </c>
      <c r="M115" s="241">
        <v>0</v>
      </c>
      <c r="N115" s="242"/>
      <c r="O115" s="243"/>
      <c r="Q115" s="12" t="s">
        <v>302</v>
      </c>
      <c r="R115" s="241">
        <v>0</v>
      </c>
      <c r="S115" s="242"/>
      <c r="T115" s="243"/>
    </row>
    <row r="116" spans="2:20" ht="12" customHeight="1" x14ac:dyDescent="0.15">
      <c r="B116" s="248" t="s">
        <v>668</v>
      </c>
      <c r="C116" s="248"/>
      <c r="D116" s="248"/>
      <c r="E116" s="248"/>
      <c r="G116" s="248" t="s">
        <v>669</v>
      </c>
      <c r="H116" s="248"/>
      <c r="I116" s="248"/>
      <c r="J116" s="248"/>
      <c r="L116" s="248" t="s">
        <v>670</v>
      </c>
      <c r="M116" s="248"/>
      <c r="N116" s="248"/>
      <c r="O116" s="248"/>
      <c r="Q116" s="248" t="s">
        <v>671</v>
      </c>
      <c r="R116" s="248"/>
      <c r="S116" s="248"/>
      <c r="T116" s="248"/>
    </row>
    <row r="117" spans="2:20" ht="12" customHeight="1" x14ac:dyDescent="0.15">
      <c r="B117" s="248"/>
      <c r="C117" s="248"/>
      <c r="D117" s="248"/>
      <c r="E117" s="248"/>
      <c r="G117" s="248"/>
      <c r="H117" s="248"/>
      <c r="I117" s="248"/>
      <c r="J117" s="248"/>
      <c r="L117" s="248"/>
      <c r="M117" s="248"/>
      <c r="N117" s="248"/>
      <c r="O117" s="248"/>
      <c r="Q117" s="248"/>
      <c r="R117" s="248"/>
      <c r="S117" s="248"/>
      <c r="T117" s="248"/>
    </row>
    <row r="118" spans="2:20" ht="12" customHeight="1" x14ac:dyDescent="0.15">
      <c r="B118" s="248"/>
      <c r="C118" s="248"/>
      <c r="D118" s="248"/>
      <c r="E118" s="248"/>
      <c r="G118" s="248"/>
      <c r="H118" s="248"/>
      <c r="I118" s="248"/>
      <c r="J118" s="248"/>
      <c r="L118" s="248"/>
      <c r="M118" s="248"/>
      <c r="N118" s="248"/>
      <c r="O118" s="248"/>
      <c r="Q118" s="248"/>
      <c r="R118" s="248"/>
      <c r="S118" s="248"/>
      <c r="T118" s="248"/>
    </row>
    <row r="119" spans="2:20" ht="12" customHeight="1" x14ac:dyDescent="0.15">
      <c r="B119" s="248"/>
      <c r="C119" s="248"/>
      <c r="D119" s="248"/>
      <c r="E119" s="248"/>
      <c r="G119" s="248"/>
      <c r="H119" s="248"/>
      <c r="I119" s="248"/>
      <c r="J119" s="248"/>
      <c r="L119" s="248"/>
      <c r="M119" s="248"/>
      <c r="N119" s="248"/>
      <c r="O119" s="248"/>
      <c r="Q119" s="248"/>
      <c r="R119" s="248"/>
      <c r="S119" s="248"/>
      <c r="T119" s="248"/>
    </row>
    <row r="120" spans="2:20" ht="12" customHeight="1" x14ac:dyDescent="0.15">
      <c r="B120" s="248"/>
      <c r="C120" s="248"/>
      <c r="D120" s="248"/>
      <c r="E120" s="248"/>
      <c r="G120" s="248"/>
      <c r="H120" s="248"/>
      <c r="I120" s="248"/>
      <c r="J120" s="248"/>
      <c r="L120" s="248"/>
      <c r="M120" s="248"/>
      <c r="N120" s="248"/>
      <c r="O120" s="248"/>
      <c r="Q120" s="248"/>
      <c r="R120" s="248"/>
      <c r="S120" s="248"/>
      <c r="T120" s="248"/>
    </row>
    <row r="121" spans="2:20" ht="12" customHeight="1" x14ac:dyDescent="0.15">
      <c r="B121" s="248"/>
      <c r="C121" s="248"/>
      <c r="D121" s="248"/>
      <c r="E121" s="248"/>
      <c r="G121" s="248"/>
      <c r="H121" s="248"/>
      <c r="I121" s="248"/>
      <c r="J121" s="248"/>
      <c r="L121" s="248"/>
      <c r="M121" s="248"/>
      <c r="N121" s="248"/>
      <c r="O121" s="248"/>
      <c r="Q121" s="248"/>
      <c r="R121" s="248"/>
      <c r="S121" s="248"/>
      <c r="T121" s="248"/>
    </row>
    <row r="122" spans="2:20" ht="12" customHeight="1" x14ac:dyDescent="0.15">
      <c r="B122" s="248"/>
      <c r="C122" s="248"/>
      <c r="D122" s="248"/>
      <c r="E122" s="248"/>
      <c r="G122" s="248"/>
      <c r="H122" s="248"/>
      <c r="I122" s="248"/>
      <c r="J122" s="248"/>
      <c r="L122" s="248"/>
      <c r="M122" s="248"/>
      <c r="N122" s="248"/>
      <c r="O122" s="248"/>
      <c r="Q122" s="248"/>
      <c r="R122" s="248"/>
      <c r="S122" s="248"/>
      <c r="T122" s="248"/>
    </row>
    <row r="123" spans="2:20" ht="12" customHeight="1" x14ac:dyDescent="0.15">
      <c r="B123" s="248"/>
      <c r="C123" s="248"/>
      <c r="D123" s="248"/>
      <c r="E123" s="248"/>
      <c r="G123" s="248"/>
      <c r="H123" s="248"/>
      <c r="I123" s="248"/>
      <c r="J123" s="248"/>
      <c r="L123" s="248"/>
      <c r="M123" s="248"/>
      <c r="N123" s="248"/>
      <c r="O123" s="248"/>
      <c r="Q123" s="248"/>
      <c r="R123" s="248"/>
      <c r="S123" s="248"/>
      <c r="T123" s="248"/>
    </row>
    <row r="124" spans="2:20" ht="12" customHeight="1" x14ac:dyDescent="0.15">
      <c r="B124" s="248"/>
      <c r="C124" s="248"/>
      <c r="D124" s="248"/>
      <c r="E124" s="248"/>
      <c r="G124" s="248"/>
      <c r="H124" s="248"/>
      <c r="I124" s="248"/>
      <c r="J124" s="248"/>
      <c r="L124" s="248"/>
      <c r="M124" s="248"/>
      <c r="N124" s="248"/>
      <c r="O124" s="248"/>
      <c r="Q124" s="248"/>
      <c r="R124" s="248"/>
      <c r="S124" s="248"/>
      <c r="T124" s="248"/>
    </row>
    <row r="125" spans="2:20" ht="12" customHeight="1" x14ac:dyDescent="0.15">
      <c r="B125" s="248"/>
      <c r="C125" s="248"/>
      <c r="D125" s="248"/>
      <c r="E125" s="248"/>
      <c r="G125" s="248"/>
      <c r="H125" s="248"/>
      <c r="I125" s="248"/>
      <c r="J125" s="248"/>
      <c r="L125" s="248"/>
      <c r="M125" s="248"/>
      <c r="N125" s="248"/>
      <c r="O125" s="248"/>
      <c r="Q125" s="248"/>
      <c r="R125" s="248"/>
      <c r="S125" s="248"/>
      <c r="T125" s="248"/>
    </row>
    <row r="126" spans="2:20" ht="12" customHeight="1" x14ac:dyDescent="0.15">
      <c r="B126" s="248"/>
      <c r="C126" s="248"/>
      <c r="D126" s="248"/>
      <c r="E126" s="248"/>
      <c r="G126" s="248"/>
      <c r="H126" s="248"/>
      <c r="I126" s="248"/>
      <c r="J126" s="248"/>
      <c r="L126" s="248"/>
      <c r="M126" s="248"/>
      <c r="N126" s="248"/>
      <c r="O126" s="248"/>
      <c r="Q126" s="248"/>
      <c r="R126" s="248"/>
      <c r="S126" s="248"/>
      <c r="T126" s="248"/>
    </row>
    <row r="127" spans="2:20" ht="12" customHeight="1" x14ac:dyDescent="0.15">
      <c r="B127" s="248"/>
      <c r="C127" s="248"/>
      <c r="D127" s="248"/>
      <c r="E127" s="248"/>
      <c r="G127" s="248"/>
      <c r="H127" s="248"/>
      <c r="I127" s="248"/>
      <c r="J127" s="248"/>
      <c r="L127" s="248"/>
      <c r="M127" s="248"/>
      <c r="N127" s="248"/>
      <c r="O127" s="248"/>
      <c r="Q127" s="248"/>
      <c r="R127" s="248"/>
      <c r="S127" s="248"/>
      <c r="T127" s="248"/>
    </row>
    <row r="128" spans="2:20" ht="12" customHeight="1" x14ac:dyDescent="0.15">
      <c r="B128" s="248"/>
      <c r="C128" s="248"/>
      <c r="D128" s="248"/>
      <c r="E128" s="248"/>
      <c r="G128" s="248"/>
      <c r="H128" s="248"/>
      <c r="I128" s="248"/>
      <c r="J128" s="248"/>
      <c r="L128" s="248"/>
      <c r="M128" s="248"/>
      <c r="N128" s="248"/>
      <c r="O128" s="248"/>
      <c r="Q128" s="248"/>
      <c r="R128" s="248"/>
      <c r="S128" s="248"/>
      <c r="T128" s="248"/>
    </row>
    <row r="129" spans="2:20" ht="12" customHeight="1" x14ac:dyDescent="0.15">
      <c r="B129" s="244" t="s">
        <v>672</v>
      </c>
      <c r="C129" s="245"/>
      <c r="D129" s="245"/>
      <c r="E129" s="246"/>
      <c r="G129" s="244" t="s">
        <v>658</v>
      </c>
      <c r="H129" s="263"/>
      <c r="I129" s="263"/>
      <c r="J129" s="264"/>
      <c r="L129" s="244" t="s">
        <v>672</v>
      </c>
      <c r="M129" s="245"/>
      <c r="N129" s="245"/>
      <c r="O129" s="246"/>
      <c r="Q129" s="244" t="s">
        <v>672</v>
      </c>
      <c r="R129" s="245"/>
      <c r="S129" s="245"/>
      <c r="T129" s="246"/>
    </row>
    <row r="132" spans="2:20" ht="12" customHeight="1" x14ac:dyDescent="0.15">
      <c r="B132" s="98" t="s">
        <v>289</v>
      </c>
      <c r="C132" s="99" t="s">
        <v>118</v>
      </c>
      <c r="D132" s="2" t="s">
        <v>290</v>
      </c>
      <c r="E132" s="11" t="s">
        <v>608</v>
      </c>
      <c r="G132" s="98" t="s">
        <v>289</v>
      </c>
      <c r="H132" s="99" t="s">
        <v>123</v>
      </c>
      <c r="I132" s="2" t="s">
        <v>290</v>
      </c>
      <c r="J132" s="11" t="s">
        <v>608</v>
      </c>
      <c r="L132" s="98" t="s">
        <v>289</v>
      </c>
      <c r="M132" s="99" t="s">
        <v>230</v>
      </c>
      <c r="N132" s="2" t="s">
        <v>290</v>
      </c>
      <c r="O132" s="11" t="s">
        <v>608</v>
      </c>
      <c r="Q132" s="98" t="s">
        <v>289</v>
      </c>
      <c r="R132" s="99" t="s">
        <v>127</v>
      </c>
      <c r="S132" s="2" t="s">
        <v>290</v>
      </c>
      <c r="T132" s="11" t="s">
        <v>608</v>
      </c>
    </row>
    <row r="133" spans="2:20" ht="12" customHeight="1" x14ac:dyDescent="0.15">
      <c r="B133" s="253" t="s">
        <v>673</v>
      </c>
      <c r="C133" s="254"/>
      <c r="D133" s="100" t="s">
        <v>292</v>
      </c>
      <c r="E133" s="25">
        <v>1</v>
      </c>
      <c r="G133" s="253" t="s">
        <v>674</v>
      </c>
      <c r="H133" s="254"/>
      <c r="I133" s="100" t="s">
        <v>292</v>
      </c>
      <c r="J133" s="25">
        <v>1</v>
      </c>
      <c r="L133" s="253" t="s">
        <v>675</v>
      </c>
      <c r="M133" s="254"/>
      <c r="N133" s="100" t="s">
        <v>292</v>
      </c>
      <c r="O133" s="25">
        <v>1</v>
      </c>
      <c r="Q133" s="253" t="s">
        <v>676</v>
      </c>
      <c r="R133" s="254"/>
      <c r="S133" s="100" t="s">
        <v>292</v>
      </c>
      <c r="T133" s="25">
        <v>2</v>
      </c>
    </row>
    <row r="134" spans="2:20" ht="12" customHeight="1" x14ac:dyDescent="0.15">
      <c r="B134" s="255"/>
      <c r="C134" s="256"/>
      <c r="D134" s="100" t="s">
        <v>296</v>
      </c>
      <c r="E134" s="25">
        <v>1</v>
      </c>
      <c r="G134" s="255"/>
      <c r="H134" s="256"/>
      <c r="I134" s="100" t="s">
        <v>296</v>
      </c>
      <c r="J134" s="25">
        <v>1</v>
      </c>
      <c r="L134" s="255"/>
      <c r="M134" s="256"/>
      <c r="N134" s="100" t="s">
        <v>296</v>
      </c>
      <c r="O134" s="25">
        <v>1</v>
      </c>
      <c r="Q134" s="255"/>
      <c r="R134" s="256"/>
      <c r="S134" s="100" t="s">
        <v>296</v>
      </c>
      <c r="T134" s="25">
        <v>2</v>
      </c>
    </row>
    <row r="135" spans="2:20" ht="12" customHeight="1" x14ac:dyDescent="0.15">
      <c r="B135" s="255"/>
      <c r="C135" s="256"/>
      <c r="D135" s="262" t="s">
        <v>677</v>
      </c>
      <c r="E135" s="260"/>
      <c r="G135" s="255"/>
      <c r="H135" s="256"/>
      <c r="I135" s="262" t="s">
        <v>678</v>
      </c>
      <c r="J135" s="260"/>
      <c r="L135" s="255"/>
      <c r="M135" s="256"/>
      <c r="N135" s="262" t="s">
        <v>679</v>
      </c>
      <c r="O135" s="260"/>
      <c r="Q135" s="255"/>
      <c r="R135" s="256"/>
      <c r="S135" s="262" t="s">
        <v>652</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0</v>
      </c>
      <c r="D140" s="261"/>
      <c r="E140" s="260"/>
      <c r="G140" s="98" t="s">
        <v>301</v>
      </c>
      <c r="H140" s="101">
        <v>0</v>
      </c>
      <c r="I140" s="261"/>
      <c r="J140" s="260"/>
      <c r="L140" s="98" t="s">
        <v>301</v>
      </c>
      <c r="M140" s="101">
        <v>100</v>
      </c>
      <c r="N140" s="261"/>
      <c r="O140" s="260"/>
      <c r="Q140" s="98" t="s">
        <v>301</v>
      </c>
      <c r="R140" s="101">
        <v>0</v>
      </c>
      <c r="S140" s="261"/>
      <c r="T140" s="260"/>
    </row>
    <row r="141" spans="2:20" ht="12" customHeight="1" x14ac:dyDescent="0.15">
      <c r="B141" s="12" t="s">
        <v>302</v>
      </c>
      <c r="C141" s="241">
        <v>0</v>
      </c>
      <c r="D141" s="242"/>
      <c r="E141" s="243"/>
      <c r="G141" s="12" t="s">
        <v>302</v>
      </c>
      <c r="H141" s="241">
        <v>0</v>
      </c>
      <c r="I141" s="242"/>
      <c r="J141" s="243"/>
      <c r="L141" s="12" t="s">
        <v>302</v>
      </c>
      <c r="M141" s="241">
        <v>2000</v>
      </c>
      <c r="N141" s="242"/>
      <c r="O141" s="243"/>
      <c r="Q141" s="12" t="s">
        <v>302</v>
      </c>
      <c r="R141" s="241">
        <v>0</v>
      </c>
      <c r="S141" s="242"/>
      <c r="T141" s="243"/>
    </row>
    <row r="142" spans="2:20" ht="12" customHeight="1" x14ac:dyDescent="0.15">
      <c r="B142" s="248" t="s">
        <v>680</v>
      </c>
      <c r="C142" s="248"/>
      <c r="D142" s="248"/>
      <c r="E142" s="248"/>
      <c r="G142" s="248" t="s">
        <v>681</v>
      </c>
      <c r="H142" s="248"/>
      <c r="I142" s="248"/>
      <c r="J142" s="248"/>
      <c r="L142" s="248" t="s">
        <v>682</v>
      </c>
      <c r="M142" s="248"/>
      <c r="N142" s="248"/>
      <c r="O142" s="248"/>
      <c r="Q142" s="278"/>
      <c r="R142" s="278"/>
      <c r="S142" s="278"/>
      <c r="T142" s="278"/>
    </row>
    <row r="143" spans="2:20" ht="12" customHeight="1" x14ac:dyDescent="0.15">
      <c r="B143" s="248"/>
      <c r="C143" s="248"/>
      <c r="D143" s="248"/>
      <c r="E143" s="248"/>
      <c r="G143" s="248"/>
      <c r="H143" s="248"/>
      <c r="I143" s="248"/>
      <c r="J143" s="248"/>
      <c r="L143" s="248"/>
      <c r="M143" s="248"/>
      <c r="N143" s="248"/>
      <c r="O143" s="248"/>
      <c r="Q143" s="278"/>
      <c r="R143" s="278"/>
      <c r="S143" s="278"/>
      <c r="T143" s="278"/>
    </row>
    <row r="144" spans="2:20" ht="12" customHeight="1" x14ac:dyDescent="0.15">
      <c r="B144" s="248"/>
      <c r="C144" s="248"/>
      <c r="D144" s="248"/>
      <c r="E144" s="248"/>
      <c r="G144" s="248"/>
      <c r="H144" s="248"/>
      <c r="I144" s="248"/>
      <c r="J144" s="248"/>
      <c r="L144" s="248"/>
      <c r="M144" s="248"/>
      <c r="N144" s="248"/>
      <c r="O144" s="248"/>
      <c r="Q144" s="278"/>
      <c r="R144" s="278"/>
      <c r="S144" s="278"/>
      <c r="T144" s="278"/>
    </row>
    <row r="145" spans="2:20" ht="12" customHeight="1" x14ac:dyDescent="0.15">
      <c r="B145" s="248"/>
      <c r="C145" s="248"/>
      <c r="D145" s="248"/>
      <c r="E145" s="248"/>
      <c r="G145" s="248"/>
      <c r="H145" s="248"/>
      <c r="I145" s="248"/>
      <c r="J145" s="248"/>
      <c r="L145" s="248"/>
      <c r="M145" s="248"/>
      <c r="N145" s="248"/>
      <c r="O145" s="248"/>
      <c r="Q145" s="278"/>
      <c r="R145" s="278"/>
      <c r="S145" s="278"/>
      <c r="T145" s="278"/>
    </row>
    <row r="146" spans="2:20" ht="12" customHeight="1" x14ac:dyDescent="0.15">
      <c r="B146" s="248"/>
      <c r="C146" s="248"/>
      <c r="D146" s="248"/>
      <c r="E146" s="248"/>
      <c r="G146" s="248"/>
      <c r="H146" s="248"/>
      <c r="I146" s="248"/>
      <c r="J146" s="248"/>
      <c r="L146" s="248"/>
      <c r="M146" s="248"/>
      <c r="N146" s="248"/>
      <c r="O146" s="248"/>
      <c r="Q146" s="278"/>
      <c r="R146" s="278"/>
      <c r="S146" s="278"/>
      <c r="T146" s="278"/>
    </row>
    <row r="147" spans="2:20" ht="12" customHeight="1" x14ac:dyDescent="0.15">
      <c r="B147" s="248"/>
      <c r="C147" s="248"/>
      <c r="D147" s="248"/>
      <c r="E147" s="248"/>
      <c r="G147" s="248"/>
      <c r="H147" s="248"/>
      <c r="I147" s="248"/>
      <c r="J147" s="248"/>
      <c r="L147" s="248"/>
      <c r="M147" s="248"/>
      <c r="N147" s="248"/>
      <c r="O147" s="248"/>
      <c r="Q147" s="278"/>
      <c r="R147" s="278"/>
      <c r="S147" s="278"/>
      <c r="T147" s="278"/>
    </row>
    <row r="148" spans="2:20" ht="12" customHeight="1" x14ac:dyDescent="0.15">
      <c r="B148" s="248"/>
      <c r="C148" s="248"/>
      <c r="D148" s="248"/>
      <c r="E148" s="248"/>
      <c r="G148" s="248"/>
      <c r="H148" s="248"/>
      <c r="I148" s="248"/>
      <c r="J148" s="248"/>
      <c r="L148" s="248"/>
      <c r="M148" s="248"/>
      <c r="N148" s="248"/>
      <c r="O148" s="248"/>
      <c r="Q148" s="278"/>
      <c r="R148" s="278"/>
      <c r="S148" s="278"/>
      <c r="T148" s="278"/>
    </row>
    <row r="149" spans="2:20" ht="12" customHeight="1" x14ac:dyDescent="0.15">
      <c r="B149" s="248"/>
      <c r="C149" s="248"/>
      <c r="D149" s="248"/>
      <c r="E149" s="248"/>
      <c r="G149" s="248"/>
      <c r="H149" s="248"/>
      <c r="I149" s="248"/>
      <c r="J149" s="248"/>
      <c r="L149" s="248"/>
      <c r="M149" s="248"/>
      <c r="N149" s="248"/>
      <c r="O149" s="248"/>
      <c r="Q149" s="278"/>
      <c r="R149" s="278"/>
      <c r="S149" s="278"/>
      <c r="T149" s="278"/>
    </row>
    <row r="150" spans="2:20" ht="12" customHeight="1" x14ac:dyDescent="0.15">
      <c r="B150" s="248"/>
      <c r="C150" s="248"/>
      <c r="D150" s="248"/>
      <c r="E150" s="248"/>
      <c r="G150" s="248"/>
      <c r="H150" s="248"/>
      <c r="I150" s="248"/>
      <c r="J150" s="248"/>
      <c r="L150" s="248"/>
      <c r="M150" s="248"/>
      <c r="N150" s="248"/>
      <c r="O150" s="248"/>
      <c r="Q150" s="278"/>
      <c r="R150" s="278"/>
      <c r="S150" s="278"/>
      <c r="T150" s="278"/>
    </row>
    <row r="151" spans="2:20" ht="12" customHeight="1" x14ac:dyDescent="0.15">
      <c r="B151" s="248"/>
      <c r="C151" s="248"/>
      <c r="D151" s="248"/>
      <c r="E151" s="248"/>
      <c r="G151" s="248"/>
      <c r="H151" s="248"/>
      <c r="I151" s="248"/>
      <c r="J151" s="248"/>
      <c r="L151" s="248"/>
      <c r="M151" s="248"/>
      <c r="N151" s="248"/>
      <c r="O151" s="248"/>
      <c r="Q151" s="278"/>
      <c r="R151" s="278"/>
      <c r="S151" s="278"/>
      <c r="T151" s="278"/>
    </row>
    <row r="152" spans="2:20" ht="12" customHeight="1" x14ac:dyDescent="0.15">
      <c r="B152" s="248"/>
      <c r="C152" s="248"/>
      <c r="D152" s="248"/>
      <c r="E152" s="248"/>
      <c r="G152" s="248"/>
      <c r="H152" s="248"/>
      <c r="I152" s="248"/>
      <c r="J152" s="248"/>
      <c r="L152" s="248"/>
      <c r="M152" s="248"/>
      <c r="N152" s="248"/>
      <c r="O152" s="248"/>
      <c r="Q152" s="278"/>
      <c r="R152" s="278"/>
      <c r="S152" s="278"/>
      <c r="T152" s="278"/>
    </row>
    <row r="153" spans="2:20" ht="12" customHeight="1" x14ac:dyDescent="0.15">
      <c r="B153" s="248"/>
      <c r="C153" s="248"/>
      <c r="D153" s="248"/>
      <c r="E153" s="248"/>
      <c r="G153" s="248"/>
      <c r="H153" s="248"/>
      <c r="I153" s="248"/>
      <c r="J153" s="248"/>
      <c r="L153" s="248"/>
      <c r="M153" s="248"/>
      <c r="N153" s="248"/>
      <c r="O153" s="248"/>
      <c r="Q153" s="278"/>
      <c r="R153" s="278"/>
      <c r="S153" s="278"/>
      <c r="T153" s="278"/>
    </row>
    <row r="154" spans="2:20" ht="12" customHeight="1" x14ac:dyDescent="0.15">
      <c r="B154" s="248"/>
      <c r="C154" s="248"/>
      <c r="D154" s="248"/>
      <c r="E154" s="248"/>
      <c r="G154" s="248"/>
      <c r="H154" s="248"/>
      <c r="I154" s="248"/>
      <c r="J154" s="248"/>
      <c r="L154" s="248"/>
      <c r="M154" s="248"/>
      <c r="N154" s="248"/>
      <c r="O154" s="248"/>
      <c r="Q154" s="278"/>
      <c r="R154" s="278"/>
      <c r="S154" s="278"/>
      <c r="T154" s="278"/>
    </row>
    <row r="155" spans="2:20" ht="12" customHeight="1" x14ac:dyDescent="0.15">
      <c r="B155" s="244" t="s">
        <v>683</v>
      </c>
      <c r="C155" s="245"/>
      <c r="D155" s="245"/>
      <c r="E155" s="246"/>
      <c r="G155" s="244" t="s">
        <v>672</v>
      </c>
      <c r="H155" s="245"/>
      <c r="I155" s="245"/>
      <c r="J155" s="246"/>
      <c r="L155" s="244" t="s">
        <v>684</v>
      </c>
      <c r="M155" s="245"/>
      <c r="N155" s="245"/>
      <c r="O155" s="246"/>
      <c r="Q155" s="124" t="s">
        <v>684</v>
      </c>
      <c r="R155" s="125"/>
      <c r="S155" s="125"/>
      <c r="T155" s="126"/>
    </row>
    <row r="158" spans="2:20" ht="12" customHeight="1" x14ac:dyDescent="0.15">
      <c r="B158" s="98" t="s">
        <v>289</v>
      </c>
      <c r="C158" s="99" t="s">
        <v>198</v>
      </c>
      <c r="D158" s="2" t="s">
        <v>290</v>
      </c>
      <c r="E158" s="11" t="s">
        <v>608</v>
      </c>
      <c r="G158" s="98" t="s">
        <v>289</v>
      </c>
      <c r="H158" s="99" t="s">
        <v>131</v>
      </c>
      <c r="I158" s="2" t="s">
        <v>290</v>
      </c>
      <c r="J158" s="11" t="s">
        <v>608</v>
      </c>
      <c r="L158" s="98" t="s">
        <v>289</v>
      </c>
      <c r="M158" s="99" t="s">
        <v>135</v>
      </c>
      <c r="N158" s="2" t="s">
        <v>290</v>
      </c>
      <c r="O158" s="11" t="s">
        <v>608</v>
      </c>
      <c r="Q158" s="127" t="s">
        <v>289</v>
      </c>
      <c r="R158" s="121" t="s">
        <v>218</v>
      </c>
      <c r="S158" s="128" t="s">
        <v>290</v>
      </c>
      <c r="T158" s="11" t="str">
        <f>LOOKUP(R166,{0,201,401,601,901,1201,1501;"黑色","绿色","蓝色","紫色","红色","橙色","超额耗点"})</f>
        <v>黑色</v>
      </c>
    </row>
    <row r="159" spans="2:20" ht="12" customHeight="1" x14ac:dyDescent="0.15">
      <c r="B159" s="253" t="s">
        <v>685</v>
      </c>
      <c r="C159" s="254"/>
      <c r="D159" s="100" t="s">
        <v>292</v>
      </c>
      <c r="E159" s="25">
        <v>1</v>
      </c>
      <c r="G159" s="253" t="s">
        <v>686</v>
      </c>
      <c r="H159" s="254"/>
      <c r="I159" s="100" t="s">
        <v>292</v>
      </c>
      <c r="J159" s="25">
        <v>4</v>
      </c>
      <c r="L159" s="253" t="s">
        <v>687</v>
      </c>
      <c r="M159" s="254"/>
      <c r="N159" s="100" t="s">
        <v>292</v>
      </c>
      <c r="O159" s="25">
        <v>1</v>
      </c>
      <c r="Q159" s="386" t="s">
        <v>688</v>
      </c>
      <c r="R159" s="387"/>
      <c r="S159" s="129" t="s">
        <v>292</v>
      </c>
      <c r="T159" s="130">
        <v>10</v>
      </c>
    </row>
    <row r="160" spans="2:20" ht="12" customHeight="1" x14ac:dyDescent="0.15">
      <c r="B160" s="255"/>
      <c r="C160" s="256"/>
      <c r="D160" s="100" t="s">
        <v>296</v>
      </c>
      <c r="E160" s="25">
        <v>1</v>
      </c>
      <c r="G160" s="255"/>
      <c r="H160" s="256"/>
      <c r="I160" s="100" t="s">
        <v>296</v>
      </c>
      <c r="J160" s="25">
        <v>3</v>
      </c>
      <c r="L160" s="255"/>
      <c r="M160" s="256"/>
      <c r="N160" s="100" t="s">
        <v>296</v>
      </c>
      <c r="O160" s="25">
        <v>1</v>
      </c>
      <c r="Q160" s="388"/>
      <c r="R160" s="389"/>
      <c r="S160" s="129" t="s">
        <v>296</v>
      </c>
      <c r="T160" s="130">
        <v>10</v>
      </c>
    </row>
    <row r="161" spans="2:20" ht="12" customHeight="1" x14ac:dyDescent="0.15">
      <c r="B161" s="255"/>
      <c r="C161" s="256"/>
      <c r="D161" s="262" t="s">
        <v>689</v>
      </c>
      <c r="E161" s="260"/>
      <c r="G161" s="255"/>
      <c r="H161" s="256"/>
      <c r="I161" s="262" t="s">
        <v>690</v>
      </c>
      <c r="J161" s="260"/>
      <c r="L161" s="255"/>
      <c r="M161" s="256"/>
      <c r="N161" s="262" t="s">
        <v>691</v>
      </c>
      <c r="O161" s="260"/>
      <c r="Q161" s="388"/>
      <c r="R161" s="389"/>
      <c r="S161" s="290" t="s">
        <v>692</v>
      </c>
      <c r="T161" s="291"/>
    </row>
    <row r="162" spans="2:20" ht="12" customHeight="1" x14ac:dyDescent="0.15">
      <c r="B162" s="255"/>
      <c r="C162" s="256"/>
      <c r="D162" s="262"/>
      <c r="E162" s="260"/>
      <c r="G162" s="255"/>
      <c r="H162" s="256"/>
      <c r="I162" s="262"/>
      <c r="J162" s="260"/>
      <c r="L162" s="255"/>
      <c r="M162" s="256"/>
      <c r="N162" s="262"/>
      <c r="O162" s="260"/>
      <c r="Q162" s="388"/>
      <c r="R162" s="389"/>
      <c r="S162" s="290"/>
      <c r="T162" s="291"/>
    </row>
    <row r="163" spans="2:20" ht="12" customHeight="1" x14ac:dyDescent="0.15">
      <c r="B163" s="255"/>
      <c r="C163" s="256"/>
      <c r="D163" s="262"/>
      <c r="E163" s="260"/>
      <c r="G163" s="255"/>
      <c r="H163" s="256"/>
      <c r="I163" s="262"/>
      <c r="J163" s="260"/>
      <c r="L163" s="255"/>
      <c r="M163" s="256"/>
      <c r="N163" s="262"/>
      <c r="O163" s="260"/>
      <c r="Q163" s="388"/>
      <c r="R163" s="389"/>
      <c r="S163" s="290"/>
      <c r="T163" s="291"/>
    </row>
    <row r="164" spans="2:20" ht="12" customHeight="1" x14ac:dyDescent="0.15">
      <c r="B164" s="255"/>
      <c r="C164" s="256"/>
      <c r="D164" s="262"/>
      <c r="E164" s="260"/>
      <c r="G164" s="255"/>
      <c r="H164" s="256"/>
      <c r="I164" s="262"/>
      <c r="J164" s="260"/>
      <c r="L164" s="255"/>
      <c r="M164" s="256"/>
      <c r="N164" s="262"/>
      <c r="O164" s="260"/>
      <c r="Q164" s="388"/>
      <c r="R164" s="389"/>
      <c r="S164" s="290"/>
      <c r="T164" s="291"/>
    </row>
    <row r="165" spans="2:20" ht="12" customHeight="1" x14ac:dyDescent="0.15">
      <c r="B165" s="257"/>
      <c r="C165" s="258"/>
      <c r="D165" s="262"/>
      <c r="E165" s="260"/>
      <c r="G165" s="257"/>
      <c r="H165" s="258"/>
      <c r="I165" s="262"/>
      <c r="J165" s="260"/>
      <c r="L165" s="257"/>
      <c r="M165" s="258"/>
      <c r="N165" s="262"/>
      <c r="O165" s="260"/>
      <c r="Q165" s="390"/>
      <c r="R165" s="391"/>
      <c r="S165" s="290"/>
      <c r="T165" s="291"/>
    </row>
    <row r="166" spans="2:20" ht="12" customHeight="1" x14ac:dyDescent="0.15">
      <c r="B166" s="98" t="s">
        <v>301</v>
      </c>
      <c r="C166" s="101">
        <v>50</v>
      </c>
      <c r="D166" s="261"/>
      <c r="E166" s="260"/>
      <c r="G166" s="98" t="s">
        <v>301</v>
      </c>
      <c r="H166" s="101">
        <v>0</v>
      </c>
      <c r="I166" s="261"/>
      <c r="J166" s="260"/>
      <c r="L166" s="98" t="s">
        <v>301</v>
      </c>
      <c r="M166" s="101">
        <v>0</v>
      </c>
      <c r="N166" s="261"/>
      <c r="O166" s="260"/>
      <c r="Q166" s="127" t="s">
        <v>301</v>
      </c>
      <c r="R166" s="131">
        <v>60</v>
      </c>
      <c r="S166" s="292"/>
      <c r="T166" s="291"/>
    </row>
    <row r="167" spans="2:20" ht="12" customHeight="1" x14ac:dyDescent="0.15">
      <c r="B167" s="12" t="s">
        <v>302</v>
      </c>
      <c r="C167" s="241">
        <v>1000</v>
      </c>
      <c r="D167" s="242"/>
      <c r="E167" s="243"/>
      <c r="G167" s="12" t="s">
        <v>302</v>
      </c>
      <c r="H167" s="241">
        <v>0</v>
      </c>
      <c r="I167" s="242"/>
      <c r="J167" s="243"/>
      <c r="L167" s="12" t="s">
        <v>302</v>
      </c>
      <c r="M167" s="241">
        <v>0</v>
      </c>
      <c r="N167" s="242"/>
      <c r="O167" s="243"/>
      <c r="Q167" s="132" t="s">
        <v>302</v>
      </c>
      <c r="R167" s="284">
        <f>R166*20</f>
        <v>1200</v>
      </c>
      <c r="S167" s="285"/>
      <c r="T167" s="286"/>
    </row>
    <row r="168" spans="2:20" ht="12" customHeight="1" x14ac:dyDescent="0.15">
      <c r="B168" s="278" t="s">
        <v>341</v>
      </c>
      <c r="C168" s="278"/>
      <c r="D168" s="278"/>
      <c r="E168" s="278"/>
      <c r="G168" s="248" t="s">
        <v>693</v>
      </c>
      <c r="H168" s="248"/>
      <c r="I168" s="248"/>
      <c r="J168" s="248"/>
      <c r="L168" s="248" t="s">
        <v>694</v>
      </c>
      <c r="M168" s="248"/>
      <c r="N168" s="248"/>
      <c r="O168" s="248"/>
      <c r="Q168" s="324" t="s">
        <v>695</v>
      </c>
      <c r="R168" s="324"/>
      <c r="S168" s="324"/>
      <c r="T168" s="324"/>
    </row>
    <row r="169" spans="2:20" ht="12" customHeight="1" x14ac:dyDescent="0.15">
      <c r="B169" s="278"/>
      <c r="C169" s="278"/>
      <c r="D169" s="278"/>
      <c r="E169" s="278"/>
      <c r="G169" s="248"/>
      <c r="H169" s="248"/>
      <c r="I169" s="248"/>
      <c r="J169" s="248"/>
      <c r="L169" s="248"/>
      <c r="M169" s="248"/>
      <c r="N169" s="248"/>
      <c r="O169" s="248"/>
      <c r="Q169" s="324"/>
      <c r="R169" s="324"/>
      <c r="S169" s="324"/>
      <c r="T169" s="324"/>
    </row>
    <row r="170" spans="2:20" ht="12" customHeight="1" x14ac:dyDescent="0.15">
      <c r="B170" s="278"/>
      <c r="C170" s="278"/>
      <c r="D170" s="278"/>
      <c r="E170" s="278"/>
      <c r="G170" s="248"/>
      <c r="H170" s="248"/>
      <c r="I170" s="248"/>
      <c r="J170" s="248"/>
      <c r="L170" s="248"/>
      <c r="M170" s="248"/>
      <c r="N170" s="248"/>
      <c r="O170" s="248"/>
      <c r="Q170" s="324"/>
      <c r="R170" s="324"/>
      <c r="S170" s="324"/>
      <c r="T170" s="324"/>
    </row>
    <row r="171" spans="2:20" ht="12" customHeight="1" x14ac:dyDescent="0.15">
      <c r="B171" s="278"/>
      <c r="C171" s="278"/>
      <c r="D171" s="278"/>
      <c r="E171" s="278"/>
      <c r="G171" s="248"/>
      <c r="H171" s="248"/>
      <c r="I171" s="248"/>
      <c r="J171" s="248"/>
      <c r="L171" s="248"/>
      <c r="M171" s="248"/>
      <c r="N171" s="248"/>
      <c r="O171" s="248"/>
      <c r="Q171" s="324"/>
      <c r="R171" s="324"/>
      <c r="S171" s="324"/>
      <c r="T171" s="324"/>
    </row>
    <row r="172" spans="2:20" ht="12" customHeight="1" x14ac:dyDescent="0.15">
      <c r="B172" s="278"/>
      <c r="C172" s="278"/>
      <c r="D172" s="278"/>
      <c r="E172" s="278"/>
      <c r="G172" s="248"/>
      <c r="H172" s="248"/>
      <c r="I172" s="248"/>
      <c r="J172" s="248"/>
      <c r="L172" s="248"/>
      <c r="M172" s="248"/>
      <c r="N172" s="248"/>
      <c r="O172" s="248"/>
      <c r="Q172" s="324"/>
      <c r="R172" s="324"/>
      <c r="S172" s="324"/>
      <c r="T172" s="324"/>
    </row>
    <row r="173" spans="2:20" ht="12" customHeight="1" x14ac:dyDescent="0.15">
      <c r="B173" s="278"/>
      <c r="C173" s="278"/>
      <c r="D173" s="278"/>
      <c r="E173" s="278"/>
      <c r="G173" s="248"/>
      <c r="H173" s="248"/>
      <c r="I173" s="248"/>
      <c r="J173" s="248"/>
      <c r="L173" s="248"/>
      <c r="M173" s="248"/>
      <c r="N173" s="248"/>
      <c r="O173" s="248"/>
      <c r="Q173" s="324"/>
      <c r="R173" s="324"/>
      <c r="S173" s="324"/>
      <c r="T173" s="324"/>
    </row>
    <row r="174" spans="2:20" ht="12" customHeight="1" x14ac:dyDescent="0.15">
      <c r="B174" s="278"/>
      <c r="C174" s="278"/>
      <c r="D174" s="278"/>
      <c r="E174" s="278"/>
      <c r="G174" s="248"/>
      <c r="H174" s="248"/>
      <c r="I174" s="248"/>
      <c r="J174" s="248"/>
      <c r="L174" s="248"/>
      <c r="M174" s="248"/>
      <c r="N174" s="248"/>
      <c r="O174" s="248"/>
      <c r="Q174" s="324"/>
      <c r="R174" s="324"/>
      <c r="S174" s="324"/>
      <c r="T174" s="324"/>
    </row>
    <row r="175" spans="2:20" ht="12" customHeight="1" x14ac:dyDescent="0.15">
      <c r="B175" s="278"/>
      <c r="C175" s="278"/>
      <c r="D175" s="278"/>
      <c r="E175" s="278"/>
      <c r="G175" s="248"/>
      <c r="H175" s="248"/>
      <c r="I175" s="248"/>
      <c r="J175" s="248"/>
      <c r="L175" s="248"/>
      <c r="M175" s="248"/>
      <c r="N175" s="248"/>
      <c r="O175" s="248"/>
      <c r="Q175" s="324"/>
      <c r="R175" s="324"/>
      <c r="S175" s="324"/>
      <c r="T175" s="324"/>
    </row>
    <row r="176" spans="2:20" ht="12" customHeight="1" x14ac:dyDescent="0.15">
      <c r="B176" s="278"/>
      <c r="C176" s="278"/>
      <c r="D176" s="278"/>
      <c r="E176" s="278"/>
      <c r="G176" s="248"/>
      <c r="H176" s="248"/>
      <c r="I176" s="248"/>
      <c r="J176" s="248"/>
      <c r="L176" s="248"/>
      <c r="M176" s="248"/>
      <c r="N176" s="248"/>
      <c r="O176" s="248"/>
      <c r="Q176" s="324"/>
      <c r="R176" s="324"/>
      <c r="S176" s="324"/>
      <c r="T176" s="324"/>
    </row>
    <row r="177" spans="2:20" ht="12" customHeight="1" x14ac:dyDescent="0.15">
      <c r="B177" s="278"/>
      <c r="C177" s="278"/>
      <c r="D177" s="278"/>
      <c r="E177" s="278"/>
      <c r="G177" s="248"/>
      <c r="H177" s="248"/>
      <c r="I177" s="248"/>
      <c r="J177" s="248"/>
      <c r="L177" s="248"/>
      <c r="M177" s="248"/>
      <c r="N177" s="248"/>
      <c r="O177" s="248"/>
      <c r="Q177" s="324"/>
      <c r="R177" s="324"/>
      <c r="S177" s="324"/>
      <c r="T177" s="324"/>
    </row>
    <row r="178" spans="2:20" ht="12" customHeight="1" x14ac:dyDescent="0.15">
      <c r="B178" s="278"/>
      <c r="C178" s="278"/>
      <c r="D178" s="278"/>
      <c r="E178" s="278"/>
      <c r="G178" s="248"/>
      <c r="H178" s="248"/>
      <c r="I178" s="248"/>
      <c r="J178" s="248"/>
      <c r="L178" s="248"/>
      <c r="M178" s="248"/>
      <c r="N178" s="248"/>
      <c r="O178" s="248"/>
      <c r="Q178" s="324"/>
      <c r="R178" s="324"/>
      <c r="S178" s="324"/>
      <c r="T178" s="324"/>
    </row>
    <row r="179" spans="2:20" ht="12" customHeight="1" x14ac:dyDescent="0.15">
      <c r="B179" s="278"/>
      <c r="C179" s="278"/>
      <c r="D179" s="278"/>
      <c r="E179" s="278"/>
      <c r="G179" s="248"/>
      <c r="H179" s="248"/>
      <c r="I179" s="248"/>
      <c r="J179" s="248"/>
      <c r="L179" s="248"/>
      <c r="M179" s="248"/>
      <c r="N179" s="248"/>
      <c r="O179" s="248"/>
      <c r="Q179" s="324"/>
      <c r="R179" s="324"/>
      <c r="S179" s="324"/>
      <c r="T179" s="324"/>
    </row>
    <row r="180" spans="2:20" ht="12" customHeight="1" x14ac:dyDescent="0.15">
      <c r="B180" s="278"/>
      <c r="C180" s="278"/>
      <c r="D180" s="278"/>
      <c r="E180" s="278"/>
      <c r="G180" s="248"/>
      <c r="H180" s="248"/>
      <c r="I180" s="248"/>
      <c r="J180" s="248"/>
      <c r="L180" s="248"/>
      <c r="M180" s="248"/>
      <c r="N180" s="248"/>
      <c r="O180" s="248"/>
      <c r="Q180" s="324"/>
      <c r="R180" s="324"/>
      <c r="S180" s="324"/>
      <c r="T180" s="324"/>
    </row>
    <row r="181" spans="2:20" ht="12" customHeight="1" x14ac:dyDescent="0.15">
      <c r="B181" s="244" t="s">
        <v>696</v>
      </c>
      <c r="C181" s="245"/>
      <c r="D181" s="245"/>
      <c r="E181" s="246"/>
      <c r="G181" s="244" t="s">
        <v>697</v>
      </c>
      <c r="H181" s="245"/>
      <c r="I181" s="245"/>
      <c r="J181" s="246"/>
      <c r="L181" s="244" t="s">
        <v>505</v>
      </c>
      <c r="M181" s="245"/>
      <c r="N181" s="245"/>
      <c r="O181" s="246"/>
      <c r="Q181" s="275" t="s">
        <v>683</v>
      </c>
      <c r="R181" s="276"/>
      <c r="S181" s="276"/>
      <c r="T181" s="277"/>
    </row>
    <row r="184" spans="2:20" ht="12" customHeight="1" x14ac:dyDescent="0.15">
      <c r="B184" s="105" t="s">
        <v>289</v>
      </c>
      <c r="C184" s="106" t="s">
        <v>234</v>
      </c>
      <c r="D184" s="107" t="s">
        <v>290</v>
      </c>
      <c r="E184" s="11" t="str">
        <f>LOOKUP(C192,{0,201,401,601,901,1201,1501;"黑色","绿色","蓝色","紫色","红色","橙色","金色"})</f>
        <v>黑色</v>
      </c>
      <c r="G184" s="98" t="s">
        <v>289</v>
      </c>
      <c r="H184" s="99" t="s">
        <v>202</v>
      </c>
      <c r="I184" s="2" t="s">
        <v>290</v>
      </c>
      <c r="J184" s="11" t="str">
        <f>LOOKUP(H192,{0,201,401,601,901,1201,1501;"黑色","绿色","蓝色","紫色","红色","橙色","金色"})</f>
        <v>黑色</v>
      </c>
      <c r="L184" s="112" t="s">
        <v>289</v>
      </c>
      <c r="M184" s="106" t="s">
        <v>237</v>
      </c>
      <c r="N184" s="107" t="s">
        <v>290</v>
      </c>
      <c r="O184" s="11" t="str">
        <f>LOOKUP(M192,{0,201,401,601,901,1201,1501;"黑色","绿色","蓝色","紫色","红色","橙色","金色"})</f>
        <v>黑色</v>
      </c>
      <c r="Q184" s="127" t="s">
        <v>289</v>
      </c>
      <c r="R184" s="121" t="s">
        <v>240</v>
      </c>
      <c r="S184" s="128" t="s">
        <v>290</v>
      </c>
      <c r="T184" s="11" t="str">
        <f>LOOKUP(R192,{0,201,401,601,901,1201,1501;"黑色","绿色","蓝色","紫色","红色","橙色","金色"})</f>
        <v>黑色</v>
      </c>
    </row>
    <row r="185" spans="2:20" ht="12" customHeight="1" x14ac:dyDescent="0.15">
      <c r="B185" s="293" t="s">
        <v>698</v>
      </c>
      <c r="C185" s="294"/>
      <c r="D185" s="108" t="s">
        <v>292</v>
      </c>
      <c r="E185" s="109">
        <v>3</v>
      </c>
      <c r="G185" s="302" t="s">
        <v>699</v>
      </c>
      <c r="H185" s="303"/>
      <c r="I185" s="100" t="s">
        <v>292</v>
      </c>
      <c r="J185" s="123">
        <v>30</v>
      </c>
      <c r="L185" s="299" t="s">
        <v>700</v>
      </c>
      <c r="M185" s="294"/>
      <c r="N185" s="108" t="s">
        <v>292</v>
      </c>
      <c r="O185" s="109">
        <v>5</v>
      </c>
      <c r="Q185" s="308" t="s">
        <v>701</v>
      </c>
      <c r="R185" s="309"/>
      <c r="S185" s="129" t="s">
        <v>292</v>
      </c>
      <c r="T185" s="130">
        <v>4</v>
      </c>
    </row>
    <row r="186" spans="2:20" ht="12" customHeight="1" x14ac:dyDescent="0.15">
      <c r="B186" s="295"/>
      <c r="C186" s="296"/>
      <c r="D186" s="108" t="s">
        <v>296</v>
      </c>
      <c r="E186" s="109">
        <v>2</v>
      </c>
      <c r="G186" s="304"/>
      <c r="H186" s="305"/>
      <c r="I186" s="100" t="s">
        <v>296</v>
      </c>
      <c r="J186" s="123">
        <v>10</v>
      </c>
      <c r="L186" s="300"/>
      <c r="M186" s="296"/>
      <c r="N186" s="108" t="s">
        <v>296</v>
      </c>
      <c r="O186" s="109">
        <v>5</v>
      </c>
      <c r="Q186" s="310"/>
      <c r="R186" s="311"/>
      <c r="S186" s="129" t="s">
        <v>296</v>
      </c>
      <c r="T186" s="130">
        <v>5</v>
      </c>
    </row>
    <row r="187" spans="2:20" ht="12" customHeight="1" x14ac:dyDescent="0.15">
      <c r="B187" s="295"/>
      <c r="C187" s="296"/>
      <c r="D187" s="314" t="s">
        <v>702</v>
      </c>
      <c r="E187" s="315"/>
      <c r="G187" s="304"/>
      <c r="H187" s="305"/>
      <c r="I187" s="287" t="s">
        <v>703</v>
      </c>
      <c r="J187" s="288"/>
      <c r="L187" s="300"/>
      <c r="M187" s="296"/>
      <c r="N187" s="314" t="s">
        <v>704</v>
      </c>
      <c r="O187" s="315"/>
      <c r="Q187" s="310"/>
      <c r="R187" s="311"/>
      <c r="S187" s="290" t="s">
        <v>705</v>
      </c>
      <c r="T187" s="291"/>
    </row>
    <row r="188" spans="2:20" ht="12" customHeight="1" x14ac:dyDescent="0.15">
      <c r="B188" s="295"/>
      <c r="C188" s="296"/>
      <c r="D188" s="314"/>
      <c r="E188" s="315"/>
      <c r="G188" s="304"/>
      <c r="H188" s="305"/>
      <c r="I188" s="287"/>
      <c r="J188" s="288"/>
      <c r="L188" s="300"/>
      <c r="M188" s="296"/>
      <c r="N188" s="314"/>
      <c r="O188" s="315"/>
      <c r="Q188" s="310"/>
      <c r="R188" s="311"/>
      <c r="S188" s="290"/>
      <c r="T188" s="291"/>
    </row>
    <row r="189" spans="2:20" ht="12" customHeight="1" x14ac:dyDescent="0.15">
      <c r="B189" s="295"/>
      <c r="C189" s="296"/>
      <c r="D189" s="314"/>
      <c r="E189" s="315"/>
      <c r="G189" s="304"/>
      <c r="H189" s="305"/>
      <c r="I189" s="287"/>
      <c r="J189" s="288"/>
      <c r="L189" s="300"/>
      <c r="M189" s="296"/>
      <c r="N189" s="314"/>
      <c r="O189" s="315"/>
      <c r="Q189" s="310"/>
      <c r="R189" s="311"/>
      <c r="S189" s="290"/>
      <c r="T189" s="291"/>
    </row>
    <row r="190" spans="2:20" ht="12" customHeight="1" x14ac:dyDescent="0.15">
      <c r="B190" s="295"/>
      <c r="C190" s="296"/>
      <c r="D190" s="314"/>
      <c r="E190" s="315"/>
      <c r="G190" s="304"/>
      <c r="H190" s="305"/>
      <c r="I190" s="287"/>
      <c r="J190" s="288"/>
      <c r="L190" s="300"/>
      <c r="M190" s="296"/>
      <c r="N190" s="314"/>
      <c r="O190" s="315"/>
      <c r="Q190" s="310"/>
      <c r="R190" s="311"/>
      <c r="S190" s="290"/>
      <c r="T190" s="291"/>
    </row>
    <row r="191" spans="2:20" ht="12" customHeight="1" x14ac:dyDescent="0.15">
      <c r="B191" s="297"/>
      <c r="C191" s="298"/>
      <c r="D191" s="314"/>
      <c r="E191" s="315"/>
      <c r="G191" s="306"/>
      <c r="H191" s="307"/>
      <c r="I191" s="287"/>
      <c r="J191" s="288"/>
      <c r="L191" s="301"/>
      <c r="M191" s="298"/>
      <c r="N191" s="314"/>
      <c r="O191" s="315"/>
      <c r="Q191" s="312"/>
      <c r="R191" s="313"/>
      <c r="S191" s="290"/>
      <c r="T191" s="291"/>
    </row>
    <row r="192" spans="2:20" ht="12" customHeight="1" x14ac:dyDescent="0.15">
      <c r="B192" s="105" t="s">
        <v>301</v>
      </c>
      <c r="C192" s="110">
        <v>100</v>
      </c>
      <c r="D192" s="316"/>
      <c r="E192" s="315"/>
      <c r="G192" s="98" t="s">
        <v>301</v>
      </c>
      <c r="H192" s="101">
        <v>50</v>
      </c>
      <c r="I192" s="289"/>
      <c r="J192" s="288"/>
      <c r="L192" s="112" t="s">
        <v>301</v>
      </c>
      <c r="M192" s="110">
        <v>100</v>
      </c>
      <c r="N192" s="316"/>
      <c r="O192" s="315"/>
      <c r="Q192" s="127" t="s">
        <v>301</v>
      </c>
      <c r="R192" s="131">
        <v>100</v>
      </c>
      <c r="S192" s="292"/>
      <c r="T192" s="291"/>
    </row>
    <row r="193" spans="2:20" ht="12" customHeight="1" x14ac:dyDescent="0.15">
      <c r="B193" s="111" t="s">
        <v>302</v>
      </c>
      <c r="C193" s="279">
        <v>2000</v>
      </c>
      <c r="D193" s="280"/>
      <c r="E193" s="281"/>
      <c r="G193" s="12" t="s">
        <v>302</v>
      </c>
      <c r="H193" s="282">
        <f>H192*20</f>
        <v>1000</v>
      </c>
      <c r="I193" s="283"/>
      <c r="J193" s="283"/>
      <c r="L193" s="113" t="s">
        <v>302</v>
      </c>
      <c r="M193" s="279">
        <v>2000</v>
      </c>
      <c r="N193" s="280"/>
      <c r="O193" s="281"/>
      <c r="Q193" s="132" t="s">
        <v>302</v>
      </c>
      <c r="R193" s="284">
        <f>R192*20</f>
        <v>2000</v>
      </c>
      <c r="S193" s="285"/>
      <c r="T193" s="286"/>
    </row>
    <row r="194" spans="2:20" ht="12" customHeight="1" x14ac:dyDescent="0.15">
      <c r="B194" s="393" t="s">
        <v>706</v>
      </c>
      <c r="C194" s="393"/>
      <c r="D194" s="393"/>
      <c r="E194" s="393"/>
      <c r="G194" s="394"/>
      <c r="H194" s="394"/>
      <c r="I194" s="394"/>
      <c r="J194" s="394"/>
      <c r="L194" s="393" t="s">
        <v>707</v>
      </c>
      <c r="M194" s="393"/>
      <c r="N194" s="393"/>
      <c r="O194" s="393"/>
      <c r="Q194" s="324" t="s">
        <v>708</v>
      </c>
      <c r="R194" s="324"/>
      <c r="S194" s="324"/>
      <c r="T194" s="324"/>
    </row>
    <row r="195" spans="2:20" ht="12" customHeight="1" x14ac:dyDescent="0.15">
      <c r="B195" s="393"/>
      <c r="C195" s="393"/>
      <c r="D195" s="393"/>
      <c r="E195" s="393"/>
      <c r="G195" s="394"/>
      <c r="H195" s="394"/>
      <c r="I195" s="394"/>
      <c r="J195" s="394"/>
      <c r="L195" s="393"/>
      <c r="M195" s="393"/>
      <c r="N195" s="393"/>
      <c r="O195" s="393"/>
      <c r="Q195" s="324"/>
      <c r="R195" s="324"/>
      <c r="S195" s="324"/>
      <c r="T195" s="324"/>
    </row>
    <row r="196" spans="2:20" ht="12" customHeight="1" x14ac:dyDescent="0.15">
      <c r="B196" s="393"/>
      <c r="C196" s="393"/>
      <c r="D196" s="393"/>
      <c r="E196" s="393"/>
      <c r="G196" s="394"/>
      <c r="H196" s="394"/>
      <c r="I196" s="394"/>
      <c r="J196" s="394"/>
      <c r="L196" s="393"/>
      <c r="M196" s="393"/>
      <c r="N196" s="393"/>
      <c r="O196" s="393"/>
      <c r="Q196" s="324"/>
      <c r="R196" s="324"/>
      <c r="S196" s="324"/>
      <c r="T196" s="324"/>
    </row>
    <row r="197" spans="2:20" ht="12" customHeight="1" x14ac:dyDescent="0.15">
      <c r="B197" s="393"/>
      <c r="C197" s="393"/>
      <c r="D197" s="393"/>
      <c r="E197" s="393"/>
      <c r="G197" s="394"/>
      <c r="H197" s="394"/>
      <c r="I197" s="394"/>
      <c r="J197" s="394"/>
      <c r="L197" s="393"/>
      <c r="M197" s="393"/>
      <c r="N197" s="393"/>
      <c r="O197" s="393"/>
      <c r="Q197" s="324"/>
      <c r="R197" s="324"/>
      <c r="S197" s="324"/>
      <c r="T197" s="324"/>
    </row>
    <row r="198" spans="2:20" ht="12" customHeight="1" x14ac:dyDescent="0.15">
      <c r="B198" s="393"/>
      <c r="C198" s="393"/>
      <c r="D198" s="393"/>
      <c r="E198" s="393"/>
      <c r="G198" s="394"/>
      <c r="H198" s="394"/>
      <c r="I198" s="394"/>
      <c r="J198" s="394"/>
      <c r="L198" s="393"/>
      <c r="M198" s="393"/>
      <c r="N198" s="393"/>
      <c r="O198" s="393"/>
      <c r="Q198" s="324"/>
      <c r="R198" s="324"/>
      <c r="S198" s="324"/>
      <c r="T198" s="324"/>
    </row>
    <row r="199" spans="2:20" ht="12" customHeight="1" x14ac:dyDescent="0.15">
      <c r="B199" s="393"/>
      <c r="C199" s="393"/>
      <c r="D199" s="393"/>
      <c r="E199" s="393"/>
      <c r="G199" s="394"/>
      <c r="H199" s="394"/>
      <c r="I199" s="394"/>
      <c r="J199" s="394"/>
      <c r="L199" s="393"/>
      <c r="M199" s="393"/>
      <c r="N199" s="393"/>
      <c r="O199" s="393"/>
      <c r="Q199" s="324"/>
      <c r="R199" s="324"/>
      <c r="S199" s="324"/>
      <c r="T199" s="324"/>
    </row>
    <row r="200" spans="2:20" ht="12" customHeight="1" x14ac:dyDescent="0.15">
      <c r="B200" s="393"/>
      <c r="C200" s="393"/>
      <c r="D200" s="393"/>
      <c r="E200" s="393"/>
      <c r="G200" s="394"/>
      <c r="H200" s="394"/>
      <c r="I200" s="394"/>
      <c r="J200" s="394"/>
      <c r="L200" s="393"/>
      <c r="M200" s="393"/>
      <c r="N200" s="393"/>
      <c r="O200" s="393"/>
      <c r="Q200" s="324"/>
      <c r="R200" s="324"/>
      <c r="S200" s="324"/>
      <c r="T200" s="324"/>
    </row>
    <row r="201" spans="2:20" ht="12" customHeight="1" x14ac:dyDescent="0.15">
      <c r="B201" s="393"/>
      <c r="C201" s="393"/>
      <c r="D201" s="393"/>
      <c r="E201" s="393"/>
      <c r="G201" s="394"/>
      <c r="H201" s="394"/>
      <c r="I201" s="394"/>
      <c r="J201" s="394"/>
      <c r="L201" s="393"/>
      <c r="M201" s="393"/>
      <c r="N201" s="393"/>
      <c r="O201" s="393"/>
      <c r="Q201" s="324"/>
      <c r="R201" s="324"/>
      <c r="S201" s="324"/>
      <c r="T201" s="324"/>
    </row>
    <row r="202" spans="2:20" ht="12" customHeight="1" x14ac:dyDescent="0.15">
      <c r="B202" s="393"/>
      <c r="C202" s="393"/>
      <c r="D202" s="393"/>
      <c r="E202" s="393"/>
      <c r="G202" s="394"/>
      <c r="H202" s="394"/>
      <c r="I202" s="394"/>
      <c r="J202" s="394"/>
      <c r="L202" s="393"/>
      <c r="M202" s="393"/>
      <c r="N202" s="393"/>
      <c r="O202" s="393"/>
      <c r="Q202" s="324"/>
      <c r="R202" s="324"/>
      <c r="S202" s="324"/>
      <c r="T202" s="324"/>
    </row>
    <row r="203" spans="2:20" ht="12" customHeight="1" x14ac:dyDescent="0.15">
      <c r="B203" s="393"/>
      <c r="C203" s="393"/>
      <c r="D203" s="393"/>
      <c r="E203" s="393"/>
      <c r="G203" s="394"/>
      <c r="H203" s="394"/>
      <c r="I203" s="394"/>
      <c r="J203" s="394"/>
      <c r="L203" s="393"/>
      <c r="M203" s="393"/>
      <c r="N203" s="393"/>
      <c r="O203" s="393"/>
      <c r="Q203" s="324"/>
      <c r="R203" s="324"/>
      <c r="S203" s="324"/>
      <c r="T203" s="324"/>
    </row>
    <row r="204" spans="2:20" ht="12" customHeight="1" x14ac:dyDescent="0.15">
      <c r="B204" s="393"/>
      <c r="C204" s="393"/>
      <c r="D204" s="393"/>
      <c r="E204" s="393"/>
      <c r="G204" s="394"/>
      <c r="H204" s="394"/>
      <c r="I204" s="394"/>
      <c r="J204" s="394"/>
      <c r="L204" s="393"/>
      <c r="M204" s="393"/>
      <c r="N204" s="393"/>
      <c r="O204" s="393"/>
      <c r="Q204" s="324"/>
      <c r="R204" s="324"/>
      <c r="S204" s="324"/>
      <c r="T204" s="324"/>
    </row>
    <row r="205" spans="2:20" ht="12" customHeight="1" x14ac:dyDescent="0.15">
      <c r="B205" s="393"/>
      <c r="C205" s="393"/>
      <c r="D205" s="393"/>
      <c r="E205" s="393"/>
      <c r="G205" s="394"/>
      <c r="H205" s="394"/>
      <c r="I205" s="394"/>
      <c r="J205" s="394"/>
      <c r="L205" s="393"/>
      <c r="M205" s="393"/>
      <c r="N205" s="393"/>
      <c r="O205" s="393"/>
      <c r="Q205" s="324"/>
      <c r="R205" s="324"/>
      <c r="S205" s="324"/>
      <c r="T205" s="324"/>
    </row>
    <row r="206" spans="2:20" ht="12" customHeight="1" x14ac:dyDescent="0.15">
      <c r="B206" s="393"/>
      <c r="C206" s="393"/>
      <c r="D206" s="393"/>
      <c r="E206" s="393"/>
      <c r="G206" s="394"/>
      <c r="H206" s="394"/>
      <c r="I206" s="394"/>
      <c r="J206" s="394"/>
      <c r="L206" s="393"/>
      <c r="M206" s="393"/>
      <c r="N206" s="393"/>
      <c r="O206" s="393"/>
      <c r="Q206" s="324"/>
      <c r="R206" s="324"/>
      <c r="S206" s="324"/>
      <c r="T206" s="324"/>
    </row>
    <row r="207" spans="2:20" ht="12" customHeight="1" x14ac:dyDescent="0.15">
      <c r="B207" s="410" t="s">
        <v>307</v>
      </c>
      <c r="C207" s="411"/>
      <c r="D207" s="411"/>
      <c r="E207" s="412"/>
      <c r="G207" s="244" t="s">
        <v>709</v>
      </c>
      <c r="H207" s="413"/>
      <c r="I207" s="413"/>
      <c r="J207" s="413"/>
      <c r="L207" s="414" t="s">
        <v>307</v>
      </c>
      <c r="M207" s="414"/>
      <c r="N207" s="414"/>
      <c r="O207" s="415"/>
      <c r="Q207" s="275" t="s">
        <v>710</v>
      </c>
      <c r="R207" s="276"/>
      <c r="S207" s="276"/>
      <c r="T207" s="277"/>
    </row>
    <row r="210" spans="2:20" ht="12" customHeight="1" x14ac:dyDescent="0.15">
      <c r="B210" s="133" t="s">
        <v>289</v>
      </c>
      <c r="C210" s="22" t="s">
        <v>222</v>
      </c>
      <c r="D210" s="134" t="s">
        <v>290</v>
      </c>
      <c r="E210" s="11" t="str">
        <f>LOOKUP(C218,{0,201,401,601,901,1201,1501;"黑色","绿色","蓝色","紫色","红色","橙色","超额耗点"})</f>
        <v>黑色</v>
      </c>
      <c r="G210" s="127" t="s">
        <v>289</v>
      </c>
      <c r="H210" s="121" t="s">
        <v>243</v>
      </c>
      <c r="I210" s="128" t="s">
        <v>290</v>
      </c>
      <c r="J210" s="11" t="str">
        <f>LOOKUP(H218,{0,201,401,601,901,1201,1501;"黑色","绿色","蓝色","紫色","红色","橙色","超额耗点"})</f>
        <v>黑色</v>
      </c>
      <c r="L210" s="146" t="s">
        <v>289</v>
      </c>
      <c r="M210" s="99" t="s">
        <v>246</v>
      </c>
      <c r="N210" s="2" t="s">
        <v>290</v>
      </c>
      <c r="O210" s="11" t="str">
        <f>LOOKUP(M218,{0,201,401,601,901,1201,1501;"黑色","绿色","蓝色","紫色","红色","橙色","超额耗点"})</f>
        <v>黑色</v>
      </c>
      <c r="Q210" s="98" t="s">
        <v>289</v>
      </c>
      <c r="R210" s="99" t="s">
        <v>249</v>
      </c>
      <c r="S210" s="2" t="s">
        <v>290</v>
      </c>
      <c r="T210" s="11" t="str">
        <f>LOOKUP(R218,{0,201,401,601,901,1201,1501;"黑色","绿色","蓝色","紫色","红色","橙色","超额耗点"})</f>
        <v>黑色</v>
      </c>
    </row>
    <row r="211" spans="2:20" ht="12" customHeight="1" x14ac:dyDescent="0.15">
      <c r="B211" s="395" t="s">
        <v>711</v>
      </c>
      <c r="C211" s="396"/>
      <c r="D211" s="135" t="s">
        <v>292</v>
      </c>
      <c r="E211" s="136">
        <v>20</v>
      </c>
      <c r="G211" s="308" t="s">
        <v>712</v>
      </c>
      <c r="H211" s="309"/>
      <c r="I211" s="129" t="s">
        <v>292</v>
      </c>
      <c r="J211" s="147">
        <v>1</v>
      </c>
      <c r="L211" s="401" t="s">
        <v>713</v>
      </c>
      <c r="M211" s="303"/>
      <c r="N211" s="100" t="s">
        <v>292</v>
      </c>
      <c r="O211" s="25">
        <v>2</v>
      </c>
      <c r="Q211" s="302" t="s">
        <v>714</v>
      </c>
      <c r="R211" s="303"/>
      <c r="S211" s="100" t="s">
        <v>292</v>
      </c>
      <c r="T211" s="25">
        <v>1</v>
      </c>
    </row>
    <row r="212" spans="2:20" ht="12" customHeight="1" x14ac:dyDescent="0.15">
      <c r="B212" s="397"/>
      <c r="C212" s="398"/>
      <c r="D212" s="135" t="s">
        <v>296</v>
      </c>
      <c r="E212" s="136">
        <v>20</v>
      </c>
      <c r="G212" s="310"/>
      <c r="H212" s="311"/>
      <c r="I212" s="129" t="s">
        <v>296</v>
      </c>
      <c r="J212" s="147" t="s">
        <v>715</v>
      </c>
      <c r="L212" s="402"/>
      <c r="M212" s="305"/>
      <c r="N212" s="100" t="s">
        <v>296</v>
      </c>
      <c r="O212" s="25">
        <v>1</v>
      </c>
      <c r="Q212" s="304"/>
      <c r="R212" s="305"/>
      <c r="S212" s="100" t="s">
        <v>296</v>
      </c>
      <c r="T212" s="25">
        <v>1</v>
      </c>
    </row>
    <row r="213" spans="2:20" ht="12" customHeight="1" x14ac:dyDescent="0.15">
      <c r="B213" s="397"/>
      <c r="C213" s="398"/>
      <c r="D213" s="404" t="s">
        <v>716</v>
      </c>
      <c r="E213" s="405"/>
      <c r="G213" s="310"/>
      <c r="H213" s="311"/>
      <c r="I213" s="290" t="s">
        <v>717</v>
      </c>
      <c r="J213" s="408"/>
      <c r="L213" s="402"/>
      <c r="M213" s="305"/>
      <c r="N213" s="288" t="s">
        <v>718</v>
      </c>
      <c r="O213" s="392"/>
      <c r="Q213" s="304"/>
      <c r="R213" s="305"/>
      <c r="S213" s="288" t="s">
        <v>719</v>
      </c>
      <c r="T213" s="392"/>
    </row>
    <row r="214" spans="2:20" ht="12" customHeight="1" x14ac:dyDescent="0.15">
      <c r="B214" s="397"/>
      <c r="C214" s="398"/>
      <c r="D214" s="406"/>
      <c r="E214" s="398"/>
      <c r="G214" s="310"/>
      <c r="H214" s="311"/>
      <c r="I214" s="408"/>
      <c r="J214" s="408"/>
      <c r="L214" s="402"/>
      <c r="M214" s="305"/>
      <c r="N214" s="288"/>
      <c r="O214" s="392"/>
      <c r="Q214" s="304"/>
      <c r="R214" s="305"/>
      <c r="S214" s="288"/>
      <c r="T214" s="392"/>
    </row>
    <row r="215" spans="2:20" ht="12" customHeight="1" x14ac:dyDescent="0.15">
      <c r="B215" s="397"/>
      <c r="C215" s="398"/>
      <c r="D215" s="406"/>
      <c r="E215" s="398"/>
      <c r="G215" s="310"/>
      <c r="H215" s="311"/>
      <c r="I215" s="408"/>
      <c r="J215" s="408"/>
      <c r="L215" s="402"/>
      <c r="M215" s="305"/>
      <c r="N215" s="288"/>
      <c r="O215" s="392"/>
      <c r="Q215" s="304"/>
      <c r="R215" s="305"/>
      <c r="S215" s="288"/>
      <c r="T215" s="392"/>
    </row>
    <row r="216" spans="2:20" ht="12" customHeight="1" x14ac:dyDescent="0.15">
      <c r="B216" s="397"/>
      <c r="C216" s="398"/>
      <c r="D216" s="406"/>
      <c r="E216" s="398"/>
      <c r="G216" s="310"/>
      <c r="H216" s="311"/>
      <c r="I216" s="408"/>
      <c r="J216" s="408"/>
      <c r="L216" s="402"/>
      <c r="M216" s="305"/>
      <c r="N216" s="288"/>
      <c r="O216" s="392"/>
      <c r="Q216" s="304"/>
      <c r="R216" s="305"/>
      <c r="S216" s="288"/>
      <c r="T216" s="392"/>
    </row>
    <row r="217" spans="2:20" ht="12" customHeight="1" x14ac:dyDescent="0.15">
      <c r="B217" s="399"/>
      <c r="C217" s="400"/>
      <c r="D217" s="406"/>
      <c r="E217" s="398"/>
      <c r="G217" s="312"/>
      <c r="H217" s="313"/>
      <c r="I217" s="408"/>
      <c r="J217" s="408"/>
      <c r="L217" s="403"/>
      <c r="M217" s="307"/>
      <c r="N217" s="288"/>
      <c r="O217" s="392"/>
      <c r="Q217" s="306"/>
      <c r="R217" s="307"/>
      <c r="S217" s="288"/>
      <c r="T217" s="392"/>
    </row>
    <row r="218" spans="2:20" ht="12" customHeight="1" x14ac:dyDescent="0.15">
      <c r="B218" s="133" t="s">
        <v>301</v>
      </c>
      <c r="C218" s="137">
        <v>70</v>
      </c>
      <c r="D218" s="407"/>
      <c r="E218" s="400"/>
      <c r="G218" s="127" t="s">
        <v>301</v>
      </c>
      <c r="H218" s="131">
        <v>100</v>
      </c>
      <c r="I218" s="409"/>
      <c r="J218" s="408"/>
      <c r="L218" s="146" t="s">
        <v>301</v>
      </c>
      <c r="M218" s="101">
        <v>100</v>
      </c>
      <c r="N218" s="289"/>
      <c r="O218" s="392"/>
      <c r="Q218" s="98" t="s">
        <v>301</v>
      </c>
      <c r="R218" s="101">
        <v>100</v>
      </c>
      <c r="S218" s="289"/>
      <c r="T218" s="392"/>
    </row>
    <row r="219" spans="2:20" ht="12" customHeight="1" x14ac:dyDescent="0.15">
      <c r="B219" s="138" t="s">
        <v>302</v>
      </c>
      <c r="C219" s="317">
        <f>C218*20</f>
        <v>1400</v>
      </c>
      <c r="D219" s="318"/>
      <c r="E219" s="319"/>
      <c r="G219" s="132" t="s">
        <v>302</v>
      </c>
      <c r="H219" s="284">
        <f>H218*20</f>
        <v>2000</v>
      </c>
      <c r="I219" s="285"/>
      <c r="J219" s="285"/>
      <c r="L219" s="148" t="s">
        <v>302</v>
      </c>
      <c r="M219" s="241">
        <f>M218*20</f>
        <v>2000</v>
      </c>
      <c r="N219" s="242"/>
      <c r="O219" s="243"/>
      <c r="Q219" s="12" t="s">
        <v>302</v>
      </c>
      <c r="R219" s="241">
        <f>R218*20</f>
        <v>2000</v>
      </c>
      <c r="S219" s="242"/>
      <c r="T219" s="243"/>
    </row>
    <row r="220" spans="2:20" ht="12" customHeight="1" x14ac:dyDescent="0.15">
      <c r="B220" s="322"/>
      <c r="C220" s="322"/>
      <c r="D220" s="322"/>
      <c r="E220" s="322"/>
      <c r="G220" s="324" t="s">
        <v>720</v>
      </c>
      <c r="H220" s="324"/>
      <c r="I220" s="324"/>
      <c r="J220" s="324"/>
      <c r="L220" s="248" t="s">
        <v>721</v>
      </c>
      <c r="M220" s="248"/>
      <c r="N220" s="248"/>
      <c r="O220" s="248"/>
      <c r="Q220" s="248" t="s">
        <v>722</v>
      </c>
      <c r="R220" s="248"/>
      <c r="S220" s="248"/>
      <c r="T220" s="248"/>
    </row>
    <row r="221" spans="2:20" ht="12" customHeight="1" x14ac:dyDescent="0.15">
      <c r="B221" s="323"/>
      <c r="C221" s="323"/>
      <c r="D221" s="323"/>
      <c r="E221" s="323"/>
      <c r="G221" s="324"/>
      <c r="H221" s="324"/>
      <c r="I221" s="324"/>
      <c r="J221" s="324"/>
      <c r="L221" s="248"/>
      <c r="M221" s="248"/>
      <c r="N221" s="248"/>
      <c r="O221" s="248"/>
      <c r="Q221" s="248"/>
      <c r="R221" s="248"/>
      <c r="S221" s="248"/>
      <c r="T221" s="248"/>
    </row>
    <row r="222" spans="2:20" ht="12" customHeight="1" x14ac:dyDescent="0.15">
      <c r="B222" s="323"/>
      <c r="C222" s="323"/>
      <c r="D222" s="323"/>
      <c r="E222" s="323"/>
      <c r="G222" s="324"/>
      <c r="H222" s="324"/>
      <c r="I222" s="324"/>
      <c r="J222" s="324"/>
      <c r="L222" s="248"/>
      <c r="M222" s="248"/>
      <c r="N222" s="248"/>
      <c r="O222" s="248"/>
      <c r="Q222" s="248"/>
      <c r="R222" s="248"/>
      <c r="S222" s="248"/>
      <c r="T222" s="248"/>
    </row>
    <row r="223" spans="2:20" ht="12" customHeight="1" x14ac:dyDescent="0.15">
      <c r="B223" s="323"/>
      <c r="C223" s="323"/>
      <c r="D223" s="323"/>
      <c r="E223" s="323"/>
      <c r="G223" s="324"/>
      <c r="H223" s="324"/>
      <c r="I223" s="324"/>
      <c r="J223" s="324"/>
      <c r="L223" s="248"/>
      <c r="M223" s="248"/>
      <c r="N223" s="248"/>
      <c r="O223" s="248"/>
      <c r="Q223" s="248"/>
      <c r="R223" s="248"/>
      <c r="S223" s="248"/>
      <c r="T223" s="248"/>
    </row>
    <row r="224" spans="2:20" ht="12" customHeight="1" x14ac:dyDescent="0.15">
      <c r="B224" s="323"/>
      <c r="C224" s="323"/>
      <c r="D224" s="323"/>
      <c r="E224" s="323"/>
      <c r="G224" s="324"/>
      <c r="H224" s="324"/>
      <c r="I224" s="324"/>
      <c r="J224" s="324"/>
      <c r="L224" s="248"/>
      <c r="M224" s="248"/>
      <c r="N224" s="248"/>
      <c r="O224" s="248"/>
      <c r="Q224" s="248"/>
      <c r="R224" s="248"/>
      <c r="S224" s="248"/>
      <c r="T224" s="248"/>
    </row>
    <row r="225" spans="2:20" ht="12" customHeight="1" x14ac:dyDescent="0.15">
      <c r="B225" s="323"/>
      <c r="C225" s="323"/>
      <c r="D225" s="323"/>
      <c r="E225" s="323"/>
      <c r="G225" s="324"/>
      <c r="H225" s="324"/>
      <c r="I225" s="324"/>
      <c r="J225" s="324"/>
      <c r="L225" s="248"/>
      <c r="M225" s="248"/>
      <c r="N225" s="248"/>
      <c r="O225" s="248"/>
      <c r="Q225" s="248"/>
      <c r="R225" s="248"/>
      <c r="S225" s="248"/>
      <c r="T225" s="248"/>
    </row>
    <row r="226" spans="2:20" ht="12" customHeight="1" x14ac:dyDescent="0.15">
      <c r="B226" s="323"/>
      <c r="C226" s="323"/>
      <c r="D226" s="323"/>
      <c r="E226" s="323"/>
      <c r="G226" s="324"/>
      <c r="H226" s="324"/>
      <c r="I226" s="324"/>
      <c r="J226" s="324"/>
      <c r="L226" s="248"/>
      <c r="M226" s="248"/>
      <c r="N226" s="248"/>
      <c r="O226" s="248"/>
      <c r="Q226" s="248"/>
      <c r="R226" s="248"/>
      <c r="S226" s="248"/>
      <c r="T226" s="248"/>
    </row>
    <row r="227" spans="2:20" ht="12" customHeight="1" x14ac:dyDescent="0.15">
      <c r="B227" s="323"/>
      <c r="C227" s="323"/>
      <c r="D227" s="323"/>
      <c r="E227" s="323"/>
      <c r="G227" s="324"/>
      <c r="H227" s="324"/>
      <c r="I227" s="324"/>
      <c r="J227" s="324"/>
      <c r="L227" s="248"/>
      <c r="M227" s="248"/>
      <c r="N227" s="248"/>
      <c r="O227" s="248"/>
      <c r="Q227" s="248"/>
      <c r="R227" s="248"/>
      <c r="S227" s="248"/>
      <c r="T227" s="248"/>
    </row>
    <row r="228" spans="2:20" ht="12" customHeight="1" x14ac:dyDescent="0.15">
      <c r="B228" s="323"/>
      <c r="C228" s="323"/>
      <c r="D228" s="323"/>
      <c r="E228" s="323"/>
      <c r="G228" s="324"/>
      <c r="H228" s="324"/>
      <c r="I228" s="324"/>
      <c r="J228" s="324"/>
      <c r="L228" s="248"/>
      <c r="M228" s="248"/>
      <c r="N228" s="248"/>
      <c r="O228" s="248"/>
      <c r="Q228" s="248"/>
      <c r="R228" s="248"/>
      <c r="S228" s="248"/>
      <c r="T228" s="248"/>
    </row>
    <row r="229" spans="2:20" ht="12" customHeight="1" x14ac:dyDescent="0.15">
      <c r="B229" s="323"/>
      <c r="C229" s="323"/>
      <c r="D229" s="323"/>
      <c r="E229" s="323"/>
      <c r="G229" s="324"/>
      <c r="H229" s="324"/>
      <c r="I229" s="324"/>
      <c r="J229" s="324"/>
      <c r="L229" s="248"/>
      <c r="M229" s="248"/>
      <c r="N229" s="248"/>
      <c r="O229" s="248"/>
      <c r="Q229" s="248"/>
      <c r="R229" s="248"/>
      <c r="S229" s="248"/>
      <c r="T229" s="248"/>
    </row>
    <row r="230" spans="2:20" ht="12" customHeight="1" x14ac:dyDescent="0.15">
      <c r="B230" s="323"/>
      <c r="C230" s="323"/>
      <c r="D230" s="323"/>
      <c r="E230" s="323"/>
      <c r="G230" s="324"/>
      <c r="H230" s="324"/>
      <c r="I230" s="324"/>
      <c r="J230" s="324"/>
      <c r="L230" s="248"/>
      <c r="M230" s="248"/>
      <c r="N230" s="248"/>
      <c r="O230" s="248"/>
      <c r="Q230" s="248"/>
      <c r="R230" s="248"/>
      <c r="S230" s="248"/>
      <c r="T230" s="248"/>
    </row>
    <row r="231" spans="2:20" ht="12" customHeight="1" x14ac:dyDescent="0.15">
      <c r="B231" s="323"/>
      <c r="C231" s="323"/>
      <c r="D231" s="323"/>
      <c r="E231" s="323"/>
      <c r="G231" s="324"/>
      <c r="H231" s="324"/>
      <c r="I231" s="324"/>
      <c r="J231" s="324"/>
      <c r="L231" s="248"/>
      <c r="M231" s="248"/>
      <c r="N231" s="248"/>
      <c r="O231" s="248"/>
      <c r="Q231" s="248"/>
      <c r="R231" s="248"/>
      <c r="S231" s="248"/>
      <c r="T231" s="248"/>
    </row>
    <row r="232" spans="2:20" ht="12" customHeight="1" x14ac:dyDescent="0.15">
      <c r="B232" s="323"/>
      <c r="C232" s="323"/>
      <c r="D232" s="323"/>
      <c r="E232" s="323"/>
      <c r="G232" s="324"/>
      <c r="H232" s="324"/>
      <c r="I232" s="324"/>
      <c r="J232" s="324"/>
      <c r="L232" s="248"/>
      <c r="M232" s="248"/>
      <c r="N232" s="248"/>
      <c r="O232" s="248"/>
      <c r="Q232" s="248"/>
      <c r="R232" s="248"/>
      <c r="S232" s="248"/>
      <c r="T232" s="248"/>
    </row>
    <row r="233" spans="2:20" ht="12" customHeight="1" x14ac:dyDescent="0.15">
      <c r="B233" s="320" t="s">
        <v>723</v>
      </c>
      <c r="C233" s="320"/>
      <c r="D233" s="320"/>
      <c r="E233" s="321"/>
      <c r="G233" s="275" t="s">
        <v>621</v>
      </c>
      <c r="H233" s="276"/>
      <c r="I233" s="276"/>
      <c r="J233" s="276"/>
      <c r="L233" s="263" t="s">
        <v>504</v>
      </c>
      <c r="M233" s="245"/>
      <c r="N233" s="245"/>
      <c r="O233" s="246"/>
      <c r="Q233" s="244" t="s">
        <v>504</v>
      </c>
      <c r="R233" s="245"/>
      <c r="S233" s="245"/>
      <c r="T233" s="246"/>
    </row>
    <row r="236" spans="2:20" ht="12" customHeight="1" x14ac:dyDescent="0.15">
      <c r="B236" s="139" t="s">
        <v>289</v>
      </c>
      <c r="C236" s="140" t="s">
        <v>285</v>
      </c>
      <c r="D236" s="141" t="s">
        <v>290</v>
      </c>
      <c r="E236" s="11" t="str">
        <f>LOOKUP(C244,{0,201,401,601,901,1201,1501;"黑色","绿色","蓝色","紫色","红色","橙色","超额耗点"})</f>
        <v>绿色</v>
      </c>
      <c r="G236" s="127" t="s">
        <v>289</v>
      </c>
      <c r="H236" s="121" t="s">
        <v>264</v>
      </c>
      <c r="I236" s="128" t="s">
        <v>290</v>
      </c>
      <c r="J236" s="11" t="str">
        <f>LOOKUP(H244,{0,201,401,601,901,1201,1501;"黑色","绿色","蓝色","紫色","红色","橙色","超额耗点"})</f>
        <v>黑色</v>
      </c>
      <c r="L236" s="149" t="s">
        <v>289</v>
      </c>
      <c r="M236" s="121" t="s">
        <v>267</v>
      </c>
      <c r="N236" s="128" t="s">
        <v>290</v>
      </c>
      <c r="O236" s="11" t="str">
        <f>LOOKUP(M244,{0,201,401,601,901,1201,1501;"黑色","绿色","蓝色","紫色","红色","橙色","超额耗点"})</f>
        <v>黑色</v>
      </c>
      <c r="Q236" s="98" t="s">
        <v>289</v>
      </c>
      <c r="R236" s="99" t="s">
        <v>270</v>
      </c>
      <c r="S236" s="2" t="s">
        <v>290</v>
      </c>
      <c r="T236" s="11" t="str">
        <f>LOOKUP(R244,{0,201,401,601,901,1201,1501;"黑色","绿色","蓝色","紫色","红色","橙色","超额耗点"})</f>
        <v>黑色</v>
      </c>
    </row>
    <row r="237" spans="2:20" ht="12" customHeight="1" x14ac:dyDescent="0.15">
      <c r="B237" s="416" t="s">
        <v>724</v>
      </c>
      <c r="C237" s="417"/>
      <c r="D237" s="142" t="s">
        <v>292</v>
      </c>
      <c r="E237" s="143">
        <v>5</v>
      </c>
      <c r="G237" s="308" t="s">
        <v>725</v>
      </c>
      <c r="H237" s="309"/>
      <c r="I237" s="129" t="s">
        <v>292</v>
      </c>
      <c r="J237" s="147">
        <v>10</v>
      </c>
      <c r="L237" s="422" t="s">
        <v>726</v>
      </c>
      <c r="M237" s="309"/>
      <c r="N237" s="129" t="s">
        <v>292</v>
      </c>
      <c r="O237" s="130">
        <v>10</v>
      </c>
      <c r="Q237" s="302" t="s">
        <v>727</v>
      </c>
      <c r="R237" s="303"/>
      <c r="S237" s="100" t="s">
        <v>292</v>
      </c>
      <c r="T237" s="123">
        <v>1</v>
      </c>
    </row>
    <row r="238" spans="2:20" ht="12" customHeight="1" x14ac:dyDescent="0.15">
      <c r="B238" s="418"/>
      <c r="C238" s="419"/>
      <c r="D238" s="142" t="s">
        <v>296</v>
      </c>
      <c r="E238" s="143">
        <v>5</v>
      </c>
      <c r="G238" s="310"/>
      <c r="H238" s="311"/>
      <c r="I238" s="129" t="s">
        <v>296</v>
      </c>
      <c r="J238" s="147">
        <v>10</v>
      </c>
      <c r="L238" s="423"/>
      <c r="M238" s="311"/>
      <c r="N238" s="129" t="s">
        <v>296</v>
      </c>
      <c r="O238" s="130">
        <v>10</v>
      </c>
      <c r="Q238" s="304"/>
      <c r="R238" s="305"/>
      <c r="S238" s="100" t="s">
        <v>296</v>
      </c>
      <c r="T238" s="123">
        <v>1</v>
      </c>
    </row>
    <row r="239" spans="2:20" ht="12" customHeight="1" x14ac:dyDescent="0.15">
      <c r="B239" s="418"/>
      <c r="C239" s="419"/>
      <c r="D239" s="425" t="s">
        <v>704</v>
      </c>
      <c r="E239" s="426"/>
      <c r="G239" s="310"/>
      <c r="H239" s="311"/>
      <c r="I239" s="290" t="s">
        <v>728</v>
      </c>
      <c r="J239" s="408"/>
      <c r="L239" s="423"/>
      <c r="M239" s="311"/>
      <c r="N239" s="290" t="s">
        <v>729</v>
      </c>
      <c r="O239" s="428"/>
      <c r="Q239" s="304"/>
      <c r="R239" s="305"/>
      <c r="S239" s="429" t="s">
        <v>730</v>
      </c>
      <c r="T239" s="430"/>
    </row>
    <row r="240" spans="2:20" ht="12" customHeight="1" x14ac:dyDescent="0.15">
      <c r="B240" s="418"/>
      <c r="C240" s="419"/>
      <c r="D240" s="425"/>
      <c r="E240" s="426"/>
      <c r="G240" s="310"/>
      <c r="H240" s="311"/>
      <c r="I240" s="408"/>
      <c r="J240" s="408"/>
      <c r="L240" s="423"/>
      <c r="M240" s="311"/>
      <c r="N240" s="408"/>
      <c r="O240" s="428"/>
      <c r="Q240" s="304"/>
      <c r="R240" s="305"/>
      <c r="S240" s="431"/>
      <c r="T240" s="432"/>
    </row>
    <row r="241" spans="2:20" ht="12" customHeight="1" x14ac:dyDescent="0.15">
      <c r="B241" s="418"/>
      <c r="C241" s="419"/>
      <c r="D241" s="425"/>
      <c r="E241" s="426"/>
      <c r="G241" s="310"/>
      <c r="H241" s="311"/>
      <c r="I241" s="408"/>
      <c r="J241" s="408"/>
      <c r="L241" s="423"/>
      <c r="M241" s="311"/>
      <c r="N241" s="408"/>
      <c r="O241" s="428"/>
      <c r="Q241" s="304"/>
      <c r="R241" s="305"/>
      <c r="S241" s="431"/>
      <c r="T241" s="432"/>
    </row>
    <row r="242" spans="2:20" ht="12" customHeight="1" x14ac:dyDescent="0.15">
      <c r="B242" s="418"/>
      <c r="C242" s="419"/>
      <c r="D242" s="425"/>
      <c r="E242" s="426"/>
      <c r="G242" s="310"/>
      <c r="H242" s="311"/>
      <c r="I242" s="408"/>
      <c r="J242" s="408"/>
      <c r="L242" s="423"/>
      <c r="M242" s="311"/>
      <c r="N242" s="408"/>
      <c r="O242" s="428"/>
      <c r="Q242" s="304"/>
      <c r="R242" s="305"/>
      <c r="S242" s="431"/>
      <c r="T242" s="432"/>
    </row>
    <row r="243" spans="2:20" ht="12" customHeight="1" x14ac:dyDescent="0.15">
      <c r="B243" s="420"/>
      <c r="C243" s="421"/>
      <c r="D243" s="425"/>
      <c r="E243" s="426"/>
      <c r="G243" s="312"/>
      <c r="H243" s="313"/>
      <c r="I243" s="408"/>
      <c r="J243" s="408"/>
      <c r="L243" s="424"/>
      <c r="M243" s="313"/>
      <c r="N243" s="408"/>
      <c r="O243" s="428"/>
      <c r="Q243" s="306"/>
      <c r="R243" s="307"/>
      <c r="S243" s="431"/>
      <c r="T243" s="432"/>
    </row>
    <row r="244" spans="2:20" ht="12" customHeight="1" x14ac:dyDescent="0.15">
      <c r="B244" s="139" t="s">
        <v>301</v>
      </c>
      <c r="C244" s="144">
        <v>350</v>
      </c>
      <c r="D244" s="427"/>
      <c r="E244" s="426"/>
      <c r="G244" s="127" t="s">
        <v>301</v>
      </c>
      <c r="H244" s="131">
        <v>150</v>
      </c>
      <c r="I244" s="409"/>
      <c r="J244" s="408"/>
      <c r="L244" s="149" t="s">
        <v>301</v>
      </c>
      <c r="M244" s="131">
        <v>150</v>
      </c>
      <c r="N244" s="409"/>
      <c r="O244" s="428"/>
      <c r="Q244" s="98" t="s">
        <v>301</v>
      </c>
      <c r="R244" s="101">
        <v>200</v>
      </c>
      <c r="S244" s="433"/>
      <c r="T244" s="434"/>
    </row>
    <row r="245" spans="2:20" ht="12" customHeight="1" x14ac:dyDescent="0.15">
      <c r="B245" s="145" t="s">
        <v>302</v>
      </c>
      <c r="C245" s="437">
        <v>7000</v>
      </c>
      <c r="D245" s="438"/>
      <c r="E245" s="439"/>
      <c r="G245" s="132" t="s">
        <v>302</v>
      </c>
      <c r="H245" s="284">
        <f>H244*20</f>
        <v>3000</v>
      </c>
      <c r="I245" s="285"/>
      <c r="J245" s="285"/>
      <c r="L245" s="150" t="s">
        <v>302</v>
      </c>
      <c r="M245" s="284">
        <f>M244*20</f>
        <v>3000</v>
      </c>
      <c r="N245" s="285"/>
      <c r="O245" s="286"/>
      <c r="Q245" s="12" t="s">
        <v>302</v>
      </c>
      <c r="R245" s="241">
        <f>R244*20</f>
        <v>4000</v>
      </c>
      <c r="S245" s="242"/>
      <c r="T245" s="242"/>
    </row>
    <row r="246" spans="2:20" ht="12" customHeight="1" x14ac:dyDescent="0.15">
      <c r="B246" s="435" t="s">
        <v>731</v>
      </c>
      <c r="C246" s="435"/>
      <c r="D246" s="435"/>
      <c r="E246" s="435"/>
      <c r="G246" s="324" t="s">
        <v>732</v>
      </c>
      <c r="H246" s="324"/>
      <c r="I246" s="324"/>
      <c r="J246" s="324"/>
      <c r="L246" s="324" t="s">
        <v>733</v>
      </c>
      <c r="M246" s="324"/>
      <c r="N246" s="324"/>
      <c r="O246" s="324"/>
      <c r="Q246" s="436" t="s">
        <v>734</v>
      </c>
      <c r="R246" s="436"/>
      <c r="S246" s="436"/>
      <c r="T246" s="436"/>
    </row>
    <row r="247" spans="2:20" ht="12" customHeight="1" x14ac:dyDescent="0.15">
      <c r="B247" s="435"/>
      <c r="C247" s="435"/>
      <c r="D247" s="435"/>
      <c r="E247" s="435"/>
      <c r="G247" s="324"/>
      <c r="H247" s="324"/>
      <c r="I247" s="324"/>
      <c r="J247" s="324"/>
      <c r="L247" s="324"/>
      <c r="M247" s="324"/>
      <c r="N247" s="324"/>
      <c r="O247" s="324"/>
      <c r="Q247" s="436"/>
      <c r="R247" s="436"/>
      <c r="S247" s="436"/>
      <c r="T247" s="436"/>
    </row>
    <row r="248" spans="2:20" ht="12" customHeight="1" x14ac:dyDescent="0.15">
      <c r="B248" s="435"/>
      <c r="C248" s="435"/>
      <c r="D248" s="435"/>
      <c r="E248" s="435"/>
      <c r="G248" s="324"/>
      <c r="H248" s="324"/>
      <c r="I248" s="324"/>
      <c r="J248" s="324"/>
      <c r="L248" s="324"/>
      <c r="M248" s="324"/>
      <c r="N248" s="324"/>
      <c r="O248" s="324"/>
      <c r="Q248" s="436"/>
      <c r="R248" s="436"/>
      <c r="S248" s="436"/>
      <c r="T248" s="436"/>
    </row>
    <row r="249" spans="2:20" ht="12" customHeight="1" x14ac:dyDescent="0.15">
      <c r="B249" s="435"/>
      <c r="C249" s="435"/>
      <c r="D249" s="435"/>
      <c r="E249" s="435"/>
      <c r="G249" s="324"/>
      <c r="H249" s="324"/>
      <c r="I249" s="324"/>
      <c r="J249" s="324"/>
      <c r="L249" s="324"/>
      <c r="M249" s="324"/>
      <c r="N249" s="324"/>
      <c r="O249" s="324"/>
      <c r="Q249" s="436"/>
      <c r="R249" s="436"/>
      <c r="S249" s="436"/>
      <c r="T249" s="436"/>
    </row>
    <row r="250" spans="2:20" ht="12" customHeight="1" x14ac:dyDescent="0.15">
      <c r="B250" s="435"/>
      <c r="C250" s="435"/>
      <c r="D250" s="435"/>
      <c r="E250" s="435"/>
      <c r="G250" s="324"/>
      <c r="H250" s="324"/>
      <c r="I250" s="324"/>
      <c r="J250" s="324"/>
      <c r="L250" s="324"/>
      <c r="M250" s="324"/>
      <c r="N250" s="324"/>
      <c r="O250" s="324"/>
      <c r="Q250" s="436"/>
      <c r="R250" s="436"/>
      <c r="S250" s="436"/>
      <c r="T250" s="436"/>
    </row>
    <row r="251" spans="2:20" ht="12" customHeight="1" x14ac:dyDescent="0.15">
      <c r="B251" s="435"/>
      <c r="C251" s="435"/>
      <c r="D251" s="435"/>
      <c r="E251" s="435"/>
      <c r="G251" s="324"/>
      <c r="H251" s="324"/>
      <c r="I251" s="324"/>
      <c r="J251" s="324"/>
      <c r="L251" s="324"/>
      <c r="M251" s="324"/>
      <c r="N251" s="324"/>
      <c r="O251" s="324"/>
      <c r="Q251" s="436"/>
      <c r="R251" s="436"/>
      <c r="S251" s="436"/>
      <c r="T251" s="436"/>
    </row>
    <row r="252" spans="2:20" ht="12" customHeight="1" x14ac:dyDescent="0.15">
      <c r="B252" s="435"/>
      <c r="C252" s="435"/>
      <c r="D252" s="435"/>
      <c r="E252" s="435"/>
      <c r="G252" s="324"/>
      <c r="H252" s="324"/>
      <c r="I252" s="324"/>
      <c r="J252" s="324"/>
      <c r="L252" s="324"/>
      <c r="M252" s="324"/>
      <c r="N252" s="324"/>
      <c r="O252" s="324"/>
      <c r="Q252" s="436"/>
      <c r="R252" s="436"/>
      <c r="S252" s="436"/>
      <c r="T252" s="436"/>
    </row>
    <row r="253" spans="2:20" ht="12" customHeight="1" x14ac:dyDescent="0.15">
      <c r="B253" s="435"/>
      <c r="C253" s="435"/>
      <c r="D253" s="435"/>
      <c r="E253" s="435"/>
      <c r="G253" s="324"/>
      <c r="H253" s="324"/>
      <c r="I253" s="324"/>
      <c r="J253" s="324"/>
      <c r="L253" s="324"/>
      <c r="M253" s="324"/>
      <c r="N253" s="324"/>
      <c r="O253" s="324"/>
      <c r="Q253" s="436"/>
      <c r="R253" s="436"/>
      <c r="S253" s="436"/>
      <c r="T253" s="436"/>
    </row>
    <row r="254" spans="2:20" ht="12" customHeight="1" x14ac:dyDescent="0.15">
      <c r="B254" s="435"/>
      <c r="C254" s="435"/>
      <c r="D254" s="435"/>
      <c r="E254" s="435"/>
      <c r="G254" s="324"/>
      <c r="H254" s="324"/>
      <c r="I254" s="324"/>
      <c r="J254" s="324"/>
      <c r="L254" s="324"/>
      <c r="M254" s="324"/>
      <c r="N254" s="324"/>
      <c r="O254" s="324"/>
      <c r="Q254" s="436"/>
      <c r="R254" s="436"/>
      <c r="S254" s="436"/>
      <c r="T254" s="436"/>
    </row>
    <row r="255" spans="2:20" ht="12" customHeight="1" x14ac:dyDescent="0.15">
      <c r="B255" s="435"/>
      <c r="C255" s="435"/>
      <c r="D255" s="435"/>
      <c r="E255" s="435"/>
      <c r="G255" s="324"/>
      <c r="H255" s="324"/>
      <c r="I255" s="324"/>
      <c r="J255" s="324"/>
      <c r="L255" s="324"/>
      <c r="M255" s="324"/>
      <c r="N255" s="324"/>
      <c r="O255" s="324"/>
      <c r="Q255" s="436"/>
      <c r="R255" s="436"/>
      <c r="S255" s="436"/>
      <c r="T255" s="436"/>
    </row>
    <row r="256" spans="2:20" ht="12" customHeight="1" x14ac:dyDescent="0.15">
      <c r="B256" s="435"/>
      <c r="C256" s="435"/>
      <c r="D256" s="435"/>
      <c r="E256" s="435"/>
      <c r="G256" s="324"/>
      <c r="H256" s="324"/>
      <c r="I256" s="324"/>
      <c r="J256" s="324"/>
      <c r="L256" s="324"/>
      <c r="M256" s="324"/>
      <c r="N256" s="324"/>
      <c r="O256" s="324"/>
      <c r="Q256" s="436"/>
      <c r="R256" s="436"/>
      <c r="S256" s="436"/>
      <c r="T256" s="436"/>
    </row>
    <row r="257" spans="2:20" ht="12" customHeight="1" x14ac:dyDescent="0.15">
      <c r="B257" s="435"/>
      <c r="C257" s="435"/>
      <c r="D257" s="435"/>
      <c r="E257" s="435"/>
      <c r="G257" s="324"/>
      <c r="H257" s="324"/>
      <c r="I257" s="324"/>
      <c r="J257" s="324"/>
      <c r="L257" s="324"/>
      <c r="M257" s="324"/>
      <c r="N257" s="324"/>
      <c r="O257" s="324"/>
      <c r="Q257" s="436"/>
      <c r="R257" s="436"/>
      <c r="S257" s="436"/>
      <c r="T257" s="436"/>
    </row>
    <row r="258" spans="2:20" ht="12" customHeight="1" x14ac:dyDescent="0.15">
      <c r="B258" s="435"/>
      <c r="C258" s="435"/>
      <c r="D258" s="435"/>
      <c r="E258" s="435"/>
      <c r="G258" s="324"/>
      <c r="H258" s="324"/>
      <c r="I258" s="324"/>
      <c r="J258" s="324"/>
      <c r="L258" s="324"/>
      <c r="M258" s="324"/>
      <c r="N258" s="324"/>
      <c r="O258" s="324"/>
      <c r="Q258" s="436"/>
      <c r="R258" s="436"/>
      <c r="S258" s="436"/>
      <c r="T258" s="436"/>
    </row>
    <row r="259" spans="2:20" ht="12" customHeight="1" x14ac:dyDescent="0.15">
      <c r="B259" s="325" t="s">
        <v>421</v>
      </c>
      <c r="C259" s="326"/>
      <c r="D259" s="326"/>
      <c r="E259" s="327"/>
      <c r="G259" s="275" t="s">
        <v>697</v>
      </c>
      <c r="H259" s="276"/>
      <c r="I259" s="276"/>
      <c r="J259" s="276"/>
      <c r="L259" s="328" t="s">
        <v>697</v>
      </c>
      <c r="M259" s="276"/>
      <c r="N259" s="276"/>
      <c r="O259" s="277"/>
      <c r="Q259" s="329" t="s">
        <v>505</v>
      </c>
      <c r="R259" s="330"/>
      <c r="S259" s="330"/>
      <c r="T259" s="330"/>
    </row>
    <row r="262" spans="2:20" ht="12" customHeight="1" x14ac:dyDescent="0.15">
      <c r="B262" s="151" t="s">
        <v>289</v>
      </c>
      <c r="C262" s="152" t="s">
        <v>252</v>
      </c>
      <c r="D262" s="153" t="s">
        <v>290</v>
      </c>
      <c r="E262" s="11" t="str">
        <f>LOOKUP(C270,{0,201,401,601,901,1201,1501;"黑色","绿色","蓝色","紫色","红色","橙色","超额耗点"})</f>
        <v>黑色</v>
      </c>
      <c r="G262" s="154" t="s">
        <v>289</v>
      </c>
      <c r="H262" s="155" t="s">
        <v>139</v>
      </c>
      <c r="I262" s="166" t="s">
        <v>290</v>
      </c>
      <c r="J262" s="11" t="str">
        <f>LOOKUP(H270,{0,201,401,601,901,1201,1501;"黑色","绿色","蓝色","紫色","红色","橙色","超额耗点"})</f>
        <v>黑色</v>
      </c>
      <c r="L262" s="167" t="s">
        <v>289</v>
      </c>
      <c r="M262" s="168" t="s">
        <v>288</v>
      </c>
      <c r="N262" s="169" t="s">
        <v>290</v>
      </c>
      <c r="O262" s="11" t="str">
        <f>LOOKUP(M270,{0,201,401,601,901,1201,1501;"黑色","绿色","蓝色","紫色","红色","橙色","超额耗点"})</f>
        <v>蓝色</v>
      </c>
      <c r="Q262" s="98" t="s">
        <v>289</v>
      </c>
      <c r="R262" s="99" t="s">
        <v>255</v>
      </c>
      <c r="S262" s="2" t="s">
        <v>290</v>
      </c>
      <c r="T262" s="11" t="str">
        <f>LOOKUP(R270,{0,201,401,601,901,1201,1501;"黑色","绿色","蓝色","紫色","红色","橙色","超额耗点"})</f>
        <v>黑色</v>
      </c>
    </row>
    <row r="263" spans="2:20" ht="12" customHeight="1" x14ac:dyDescent="0.15">
      <c r="B263" s="293" t="s">
        <v>1754</v>
      </c>
      <c r="C263" s="339"/>
      <c r="D263" s="156" t="s">
        <v>292</v>
      </c>
      <c r="E263" s="157">
        <v>1</v>
      </c>
      <c r="G263" s="360" t="s">
        <v>735</v>
      </c>
      <c r="H263" s="361"/>
      <c r="I263" s="170" t="s">
        <v>292</v>
      </c>
      <c r="J263" s="171">
        <v>20</v>
      </c>
      <c r="L263" s="344" t="s">
        <v>736</v>
      </c>
      <c r="M263" s="345"/>
      <c r="N263" s="172" t="s">
        <v>292</v>
      </c>
      <c r="O263" s="173">
        <v>5</v>
      </c>
      <c r="Q263" s="253" t="s">
        <v>737</v>
      </c>
      <c r="R263" s="254"/>
      <c r="S263" s="100" t="s">
        <v>292</v>
      </c>
      <c r="T263" s="25">
        <v>5</v>
      </c>
    </row>
    <row r="264" spans="2:20" ht="12" customHeight="1" x14ac:dyDescent="0.15">
      <c r="B264" s="340"/>
      <c r="C264" s="341"/>
      <c r="D264" s="156" t="s">
        <v>296</v>
      </c>
      <c r="E264" s="157">
        <v>1</v>
      </c>
      <c r="G264" s="362"/>
      <c r="H264" s="363"/>
      <c r="I264" s="170" t="s">
        <v>296</v>
      </c>
      <c r="J264" s="171">
        <v>100</v>
      </c>
      <c r="L264" s="346"/>
      <c r="M264" s="347"/>
      <c r="N264" s="172" t="s">
        <v>296</v>
      </c>
      <c r="O264" s="173">
        <v>5</v>
      </c>
      <c r="Q264" s="255"/>
      <c r="R264" s="256"/>
      <c r="S264" s="100" t="s">
        <v>296</v>
      </c>
      <c r="T264" s="25">
        <v>1</v>
      </c>
    </row>
    <row r="265" spans="2:20" ht="12" customHeight="1" x14ac:dyDescent="0.15">
      <c r="B265" s="340"/>
      <c r="C265" s="341"/>
      <c r="D265" s="350" t="s">
        <v>738</v>
      </c>
      <c r="E265" s="351"/>
      <c r="G265" s="362"/>
      <c r="H265" s="363"/>
      <c r="I265" s="366" t="s">
        <v>739</v>
      </c>
      <c r="J265" s="367"/>
      <c r="L265" s="346"/>
      <c r="M265" s="347"/>
      <c r="N265" s="354" t="s">
        <v>740</v>
      </c>
      <c r="O265" s="355"/>
      <c r="Q265" s="255"/>
      <c r="R265" s="256"/>
      <c r="S265" s="262" t="s">
        <v>741</v>
      </c>
      <c r="T265" s="260"/>
    </row>
    <row r="266" spans="2:20" ht="12" customHeight="1" x14ac:dyDescent="0.15">
      <c r="B266" s="340"/>
      <c r="C266" s="341"/>
      <c r="D266" s="352"/>
      <c r="E266" s="351"/>
      <c r="G266" s="362"/>
      <c r="H266" s="363"/>
      <c r="I266" s="368"/>
      <c r="J266" s="369"/>
      <c r="L266" s="346"/>
      <c r="M266" s="347"/>
      <c r="N266" s="356"/>
      <c r="O266" s="357"/>
      <c r="Q266" s="255"/>
      <c r="R266" s="256"/>
      <c r="S266" s="262"/>
      <c r="T266" s="260"/>
    </row>
    <row r="267" spans="2:20" ht="12" customHeight="1" x14ac:dyDescent="0.15">
      <c r="B267" s="340"/>
      <c r="C267" s="341"/>
      <c r="D267" s="352"/>
      <c r="E267" s="351"/>
      <c r="G267" s="362"/>
      <c r="H267" s="363"/>
      <c r="I267" s="368"/>
      <c r="J267" s="369"/>
      <c r="L267" s="346"/>
      <c r="M267" s="347"/>
      <c r="N267" s="356"/>
      <c r="O267" s="357"/>
      <c r="Q267" s="255"/>
      <c r="R267" s="256"/>
      <c r="S267" s="262"/>
      <c r="T267" s="260"/>
    </row>
    <row r="268" spans="2:20" ht="12" customHeight="1" x14ac:dyDescent="0.15">
      <c r="B268" s="340"/>
      <c r="C268" s="341"/>
      <c r="D268" s="352"/>
      <c r="E268" s="351"/>
      <c r="G268" s="362"/>
      <c r="H268" s="363"/>
      <c r="I268" s="368"/>
      <c r="J268" s="369"/>
      <c r="L268" s="346"/>
      <c r="M268" s="347"/>
      <c r="N268" s="356"/>
      <c r="O268" s="357"/>
      <c r="Q268" s="255"/>
      <c r="R268" s="256"/>
      <c r="S268" s="262"/>
      <c r="T268" s="260"/>
    </row>
    <row r="269" spans="2:20" ht="12" customHeight="1" x14ac:dyDescent="0.15">
      <c r="B269" s="342"/>
      <c r="C269" s="343"/>
      <c r="D269" s="352"/>
      <c r="E269" s="351"/>
      <c r="G269" s="364"/>
      <c r="H269" s="365"/>
      <c r="I269" s="368"/>
      <c r="J269" s="369"/>
      <c r="L269" s="348"/>
      <c r="M269" s="349"/>
      <c r="N269" s="356"/>
      <c r="O269" s="357"/>
      <c r="Q269" s="257"/>
      <c r="R269" s="258"/>
      <c r="S269" s="262"/>
      <c r="T269" s="260"/>
    </row>
    <row r="270" spans="2:20" ht="12" customHeight="1" x14ac:dyDescent="0.15">
      <c r="B270" s="151" t="s">
        <v>301</v>
      </c>
      <c r="C270" s="158">
        <v>100</v>
      </c>
      <c r="D270" s="353"/>
      <c r="E270" s="351"/>
      <c r="G270" s="154" t="s">
        <v>301</v>
      </c>
      <c r="H270" s="159">
        <v>0</v>
      </c>
      <c r="I270" s="370"/>
      <c r="J270" s="371"/>
      <c r="L270" s="167" t="s">
        <v>301</v>
      </c>
      <c r="M270" s="174">
        <v>600</v>
      </c>
      <c r="N270" s="358"/>
      <c r="O270" s="359"/>
      <c r="Q270" s="98" t="s">
        <v>301</v>
      </c>
      <c r="R270" s="101">
        <v>100</v>
      </c>
      <c r="S270" s="261"/>
      <c r="T270" s="260"/>
    </row>
    <row r="271" spans="2:20" ht="12" customHeight="1" x14ac:dyDescent="0.15">
      <c r="B271" s="160" t="s">
        <v>302</v>
      </c>
      <c r="C271" s="331">
        <v>2000</v>
      </c>
      <c r="D271" s="332"/>
      <c r="E271" s="333"/>
      <c r="G271" s="161" t="s">
        <v>302</v>
      </c>
      <c r="H271" s="334">
        <v>0</v>
      </c>
      <c r="I271" s="335"/>
      <c r="J271" s="336"/>
      <c r="L271" s="175" t="s">
        <v>302</v>
      </c>
      <c r="M271" s="337">
        <f>M270*20</f>
        <v>12000</v>
      </c>
      <c r="N271" s="338"/>
      <c r="O271" s="338"/>
      <c r="Q271" s="12" t="s">
        <v>302</v>
      </c>
      <c r="R271" s="241">
        <f>R270*20</f>
        <v>2000</v>
      </c>
      <c r="S271" s="242"/>
      <c r="T271" s="243"/>
    </row>
    <row r="272" spans="2:20" ht="12" customHeight="1" x14ac:dyDescent="0.15">
      <c r="B272" s="440" t="s">
        <v>341</v>
      </c>
      <c r="C272" s="440"/>
      <c r="D272" s="440"/>
      <c r="E272" s="440"/>
      <c r="G272" s="441"/>
      <c r="H272" s="441"/>
      <c r="I272" s="441"/>
      <c r="J272" s="441"/>
      <c r="L272" s="442" t="s">
        <v>742</v>
      </c>
      <c r="M272" s="442"/>
      <c r="N272" s="442"/>
      <c r="O272" s="442"/>
      <c r="Q272" s="278" t="s">
        <v>743</v>
      </c>
      <c r="R272" s="278"/>
      <c r="S272" s="278"/>
      <c r="T272" s="278"/>
    </row>
    <row r="273" spans="2:20" ht="12" customHeight="1" x14ac:dyDescent="0.15">
      <c r="B273" s="440"/>
      <c r="C273" s="440"/>
      <c r="D273" s="440"/>
      <c r="E273" s="440"/>
      <c r="G273" s="441"/>
      <c r="H273" s="441"/>
      <c r="I273" s="441"/>
      <c r="J273" s="441"/>
      <c r="L273" s="443"/>
      <c r="M273" s="443"/>
      <c r="N273" s="443"/>
      <c r="O273" s="443"/>
      <c r="Q273" s="278"/>
      <c r="R273" s="278"/>
      <c r="S273" s="278"/>
      <c r="T273" s="278"/>
    </row>
    <row r="274" spans="2:20" ht="12" customHeight="1" x14ac:dyDescent="0.15">
      <c r="B274" s="440"/>
      <c r="C274" s="440"/>
      <c r="D274" s="440"/>
      <c r="E274" s="440"/>
      <c r="G274" s="441"/>
      <c r="H274" s="441"/>
      <c r="I274" s="441"/>
      <c r="J274" s="441"/>
      <c r="L274" s="443"/>
      <c r="M274" s="443"/>
      <c r="N274" s="443"/>
      <c r="O274" s="443"/>
      <c r="Q274" s="278"/>
      <c r="R274" s="278"/>
      <c r="S274" s="278"/>
      <c r="T274" s="278"/>
    </row>
    <row r="275" spans="2:20" ht="12" customHeight="1" x14ac:dyDescent="0.15">
      <c r="B275" s="440"/>
      <c r="C275" s="440"/>
      <c r="D275" s="440"/>
      <c r="E275" s="440"/>
      <c r="G275" s="441"/>
      <c r="H275" s="441"/>
      <c r="I275" s="441"/>
      <c r="J275" s="441"/>
      <c r="L275" s="443"/>
      <c r="M275" s="443"/>
      <c r="N275" s="443"/>
      <c r="O275" s="443"/>
      <c r="Q275" s="278"/>
      <c r="R275" s="278"/>
      <c r="S275" s="278"/>
      <c r="T275" s="278"/>
    </row>
    <row r="276" spans="2:20" ht="12" customHeight="1" x14ac:dyDescent="0.15">
      <c r="B276" s="440"/>
      <c r="C276" s="440"/>
      <c r="D276" s="440"/>
      <c r="E276" s="440"/>
      <c r="G276" s="441"/>
      <c r="H276" s="441"/>
      <c r="I276" s="441"/>
      <c r="J276" s="441"/>
      <c r="L276" s="443"/>
      <c r="M276" s="443"/>
      <c r="N276" s="443"/>
      <c r="O276" s="443"/>
      <c r="Q276" s="278"/>
      <c r="R276" s="278"/>
      <c r="S276" s="278"/>
      <c r="T276" s="278"/>
    </row>
    <row r="277" spans="2:20" ht="12" customHeight="1" x14ac:dyDescent="0.15">
      <c r="B277" s="440"/>
      <c r="C277" s="440"/>
      <c r="D277" s="440"/>
      <c r="E277" s="440"/>
      <c r="G277" s="441"/>
      <c r="H277" s="441"/>
      <c r="I277" s="441"/>
      <c r="J277" s="441"/>
      <c r="L277" s="443"/>
      <c r="M277" s="443"/>
      <c r="N277" s="443"/>
      <c r="O277" s="443"/>
      <c r="Q277" s="278"/>
      <c r="R277" s="278"/>
      <c r="S277" s="278"/>
      <c r="T277" s="278"/>
    </row>
    <row r="278" spans="2:20" ht="12" customHeight="1" x14ac:dyDescent="0.15">
      <c r="B278" s="440"/>
      <c r="C278" s="440"/>
      <c r="D278" s="440"/>
      <c r="E278" s="440"/>
      <c r="G278" s="441"/>
      <c r="H278" s="441"/>
      <c r="I278" s="441"/>
      <c r="J278" s="441"/>
      <c r="L278" s="443"/>
      <c r="M278" s="443"/>
      <c r="N278" s="443"/>
      <c r="O278" s="443"/>
      <c r="Q278" s="278"/>
      <c r="R278" s="278"/>
      <c r="S278" s="278"/>
      <c r="T278" s="278"/>
    </row>
    <row r="279" spans="2:20" ht="12" customHeight="1" x14ac:dyDescent="0.15">
      <c r="B279" s="440"/>
      <c r="C279" s="440"/>
      <c r="D279" s="440"/>
      <c r="E279" s="440"/>
      <c r="G279" s="441"/>
      <c r="H279" s="441"/>
      <c r="I279" s="441"/>
      <c r="J279" s="441"/>
      <c r="L279" s="443"/>
      <c r="M279" s="443"/>
      <c r="N279" s="443"/>
      <c r="O279" s="443"/>
      <c r="Q279" s="278"/>
      <c r="R279" s="278"/>
      <c r="S279" s="278"/>
      <c r="T279" s="278"/>
    </row>
    <row r="280" spans="2:20" ht="12" customHeight="1" x14ac:dyDescent="0.15">
      <c r="B280" s="440"/>
      <c r="C280" s="440"/>
      <c r="D280" s="440"/>
      <c r="E280" s="440"/>
      <c r="G280" s="441"/>
      <c r="H280" s="441"/>
      <c r="I280" s="441"/>
      <c r="J280" s="441"/>
      <c r="L280" s="443"/>
      <c r="M280" s="443"/>
      <c r="N280" s="443"/>
      <c r="O280" s="443"/>
      <c r="Q280" s="278"/>
      <c r="R280" s="278"/>
      <c r="S280" s="278"/>
      <c r="T280" s="278"/>
    </row>
    <row r="281" spans="2:20" ht="12" customHeight="1" x14ac:dyDescent="0.15">
      <c r="B281" s="440"/>
      <c r="C281" s="440"/>
      <c r="D281" s="440"/>
      <c r="E281" s="440"/>
      <c r="G281" s="441"/>
      <c r="H281" s="441"/>
      <c r="I281" s="441"/>
      <c r="J281" s="441"/>
      <c r="L281" s="443"/>
      <c r="M281" s="443"/>
      <c r="N281" s="443"/>
      <c r="O281" s="443"/>
      <c r="Q281" s="278"/>
      <c r="R281" s="278"/>
      <c r="S281" s="278"/>
      <c r="T281" s="278"/>
    </row>
    <row r="282" spans="2:20" ht="12" customHeight="1" x14ac:dyDescent="0.15">
      <c r="B282" s="440"/>
      <c r="C282" s="440"/>
      <c r="D282" s="440"/>
      <c r="E282" s="440"/>
      <c r="G282" s="441"/>
      <c r="H282" s="441"/>
      <c r="I282" s="441"/>
      <c r="J282" s="441"/>
      <c r="L282" s="443"/>
      <c r="M282" s="443"/>
      <c r="N282" s="443"/>
      <c r="O282" s="443"/>
      <c r="Q282" s="278"/>
      <c r="R282" s="278"/>
      <c r="S282" s="278"/>
      <c r="T282" s="278"/>
    </row>
    <row r="283" spans="2:20" ht="12" customHeight="1" x14ac:dyDescent="0.15">
      <c r="B283" s="440"/>
      <c r="C283" s="440"/>
      <c r="D283" s="440"/>
      <c r="E283" s="440"/>
      <c r="G283" s="441"/>
      <c r="H283" s="441"/>
      <c r="I283" s="441"/>
      <c r="J283" s="441"/>
      <c r="L283" s="443"/>
      <c r="M283" s="443"/>
      <c r="N283" s="443"/>
      <c r="O283" s="443"/>
      <c r="Q283" s="278"/>
      <c r="R283" s="278"/>
      <c r="S283" s="278"/>
      <c r="T283" s="278"/>
    </row>
    <row r="284" spans="2:20" ht="12" customHeight="1" x14ac:dyDescent="0.15">
      <c r="B284" s="440"/>
      <c r="C284" s="440"/>
      <c r="D284" s="440"/>
      <c r="E284" s="440"/>
      <c r="G284" s="441"/>
      <c r="H284" s="441"/>
      <c r="I284" s="441"/>
      <c r="J284" s="441"/>
      <c r="L284" s="443"/>
      <c r="M284" s="443"/>
      <c r="N284" s="443"/>
      <c r="O284" s="443"/>
      <c r="Q284" s="278"/>
      <c r="R284" s="278"/>
      <c r="S284" s="278"/>
      <c r="T284" s="278"/>
    </row>
    <row r="285" spans="2:20" ht="12" customHeight="1" x14ac:dyDescent="0.15">
      <c r="B285" s="372" t="s">
        <v>744</v>
      </c>
      <c r="C285" s="373"/>
      <c r="D285" s="373"/>
      <c r="E285" s="374"/>
      <c r="G285" s="375" t="s">
        <v>745</v>
      </c>
      <c r="H285" s="376"/>
      <c r="I285" s="376"/>
      <c r="J285" s="377"/>
      <c r="L285" s="378" t="s">
        <v>746</v>
      </c>
      <c r="M285" s="379"/>
      <c r="N285" s="379"/>
      <c r="O285" s="379"/>
      <c r="Q285" s="244" t="s">
        <v>547</v>
      </c>
      <c r="R285" s="245"/>
      <c r="S285" s="245"/>
      <c r="T285" s="246"/>
    </row>
    <row r="288" spans="2:20" ht="12" customHeight="1" x14ac:dyDescent="0.15">
      <c r="B288" s="98" t="s">
        <v>289</v>
      </c>
      <c r="C288" s="99" t="s">
        <v>143</v>
      </c>
      <c r="D288" s="2" t="s">
        <v>290</v>
      </c>
      <c r="E288" s="11" t="str">
        <f>LOOKUP(C296,{0,201,401,601,901,1201,1501;"黑色","绿色","蓝色","紫色","红色","橙色","超额耗点"})</f>
        <v>黑色</v>
      </c>
      <c r="G288" s="162" t="s">
        <v>289</v>
      </c>
      <c r="H288" s="163" t="s">
        <v>194</v>
      </c>
      <c r="I288" s="169" t="s">
        <v>290</v>
      </c>
      <c r="J288" s="11" t="str">
        <f>LOOKUP(H296,{0,201,401,601,901,1201,1501;"黑色","绿色","蓝色","紫色","红色","橙色","超额耗点"})</f>
        <v>黑色</v>
      </c>
      <c r="L288" s="98" t="s">
        <v>289</v>
      </c>
      <c r="M288" s="99" t="s">
        <v>206</v>
      </c>
      <c r="N288" s="2" t="s">
        <v>290</v>
      </c>
      <c r="O288" s="11" t="str">
        <f>LOOKUP(M296,{0,201,401,601,901,1201,1501;"黑色","绿色","蓝色","紫色","红色","橙色","超额耗点"})</f>
        <v>黑色</v>
      </c>
      <c r="Q288" s="98" t="s">
        <v>289</v>
      </c>
      <c r="R288" s="99" t="s">
        <v>170</v>
      </c>
      <c r="S288" s="2" t="s">
        <v>290</v>
      </c>
      <c r="T288" s="11" t="str">
        <f>LOOKUP(R296,{0,201,401,601,901,1201,1501;"黑色","绿色","蓝色","紫色","红色","橙色","超额耗点"})</f>
        <v>黑色</v>
      </c>
    </row>
    <row r="289" spans="2:20" ht="12" customHeight="1" x14ac:dyDescent="0.15">
      <c r="B289" s="302" t="s">
        <v>747</v>
      </c>
      <c r="C289" s="303"/>
      <c r="D289" s="100" t="s">
        <v>292</v>
      </c>
      <c r="E289" s="25">
        <v>2</v>
      </c>
      <c r="G289" s="444" t="s">
        <v>748</v>
      </c>
      <c r="H289" s="345"/>
      <c r="I289" s="172" t="s">
        <v>292</v>
      </c>
      <c r="J289" s="173">
        <v>1</v>
      </c>
      <c r="L289" s="253" t="s">
        <v>749</v>
      </c>
      <c r="M289" s="254"/>
      <c r="N289" s="100" t="s">
        <v>292</v>
      </c>
      <c r="O289" s="25">
        <v>10</v>
      </c>
      <c r="Q289" s="253" t="s">
        <v>750</v>
      </c>
      <c r="R289" s="254"/>
      <c r="S289" s="100" t="s">
        <v>292</v>
      </c>
      <c r="T289" s="25">
        <v>1</v>
      </c>
    </row>
    <row r="290" spans="2:20" ht="12" customHeight="1" x14ac:dyDescent="0.15">
      <c r="B290" s="304"/>
      <c r="C290" s="305"/>
      <c r="D290" s="100" t="s">
        <v>296</v>
      </c>
      <c r="E290" s="25">
        <v>2</v>
      </c>
      <c r="G290" s="445"/>
      <c r="H290" s="347"/>
      <c r="I290" s="172" t="s">
        <v>296</v>
      </c>
      <c r="J290" s="173">
        <v>1</v>
      </c>
      <c r="L290" s="255"/>
      <c r="M290" s="256"/>
      <c r="N290" s="100" t="s">
        <v>296</v>
      </c>
      <c r="O290" s="25">
        <v>1</v>
      </c>
      <c r="Q290" s="255"/>
      <c r="R290" s="256"/>
      <c r="S290" s="100" t="s">
        <v>296</v>
      </c>
      <c r="T290" s="25">
        <v>1</v>
      </c>
    </row>
    <row r="291" spans="2:20" ht="12" customHeight="1" x14ac:dyDescent="0.15">
      <c r="B291" s="304"/>
      <c r="C291" s="305"/>
      <c r="D291" s="288" t="s">
        <v>751</v>
      </c>
      <c r="E291" s="392"/>
      <c r="G291" s="445"/>
      <c r="H291" s="347"/>
      <c r="I291" s="354" t="s">
        <v>752</v>
      </c>
      <c r="J291" s="355"/>
      <c r="L291" s="255"/>
      <c r="M291" s="256"/>
      <c r="N291" s="262" t="s">
        <v>753</v>
      </c>
      <c r="O291" s="260"/>
      <c r="Q291" s="255"/>
      <c r="R291" s="256"/>
      <c r="S291" s="262" t="s">
        <v>754</v>
      </c>
      <c r="T291" s="260"/>
    </row>
    <row r="292" spans="2:20" ht="12" customHeight="1" x14ac:dyDescent="0.15">
      <c r="B292" s="304"/>
      <c r="C292" s="305"/>
      <c r="D292" s="288"/>
      <c r="E292" s="392"/>
      <c r="G292" s="445"/>
      <c r="H292" s="347"/>
      <c r="I292" s="356"/>
      <c r="J292" s="357"/>
      <c r="L292" s="255"/>
      <c r="M292" s="256"/>
      <c r="N292" s="262"/>
      <c r="O292" s="260"/>
      <c r="Q292" s="255"/>
      <c r="R292" s="256"/>
      <c r="S292" s="262"/>
      <c r="T292" s="260"/>
    </row>
    <row r="293" spans="2:20" ht="12" customHeight="1" x14ac:dyDescent="0.15">
      <c r="B293" s="304"/>
      <c r="C293" s="305"/>
      <c r="D293" s="288"/>
      <c r="E293" s="392"/>
      <c r="G293" s="445"/>
      <c r="H293" s="347"/>
      <c r="I293" s="356"/>
      <c r="J293" s="357"/>
      <c r="L293" s="255"/>
      <c r="M293" s="256"/>
      <c r="N293" s="262"/>
      <c r="O293" s="260"/>
      <c r="Q293" s="255"/>
      <c r="R293" s="256"/>
      <c r="S293" s="262"/>
      <c r="T293" s="260"/>
    </row>
    <row r="294" spans="2:20" ht="12" customHeight="1" x14ac:dyDescent="0.15">
      <c r="B294" s="304"/>
      <c r="C294" s="305"/>
      <c r="D294" s="288"/>
      <c r="E294" s="392"/>
      <c r="G294" s="445"/>
      <c r="H294" s="347"/>
      <c r="I294" s="356"/>
      <c r="J294" s="357"/>
      <c r="L294" s="255"/>
      <c r="M294" s="256"/>
      <c r="N294" s="262"/>
      <c r="O294" s="260"/>
      <c r="Q294" s="255"/>
      <c r="R294" s="256"/>
      <c r="S294" s="262"/>
      <c r="T294" s="260"/>
    </row>
    <row r="295" spans="2:20" ht="12" customHeight="1" x14ac:dyDescent="0.15">
      <c r="B295" s="306"/>
      <c r="C295" s="307"/>
      <c r="D295" s="288"/>
      <c r="E295" s="392"/>
      <c r="G295" s="446"/>
      <c r="H295" s="349"/>
      <c r="I295" s="356"/>
      <c r="J295" s="357"/>
      <c r="L295" s="257"/>
      <c r="M295" s="258"/>
      <c r="N295" s="262"/>
      <c r="O295" s="260"/>
      <c r="Q295" s="257"/>
      <c r="R295" s="258"/>
      <c r="S295" s="262"/>
      <c r="T295" s="260"/>
    </row>
    <row r="296" spans="2:20" ht="12" customHeight="1" x14ac:dyDescent="0.15">
      <c r="B296" s="98" t="s">
        <v>301</v>
      </c>
      <c r="C296" s="101">
        <v>0</v>
      </c>
      <c r="D296" s="289"/>
      <c r="E296" s="392"/>
      <c r="G296" s="162" t="s">
        <v>301</v>
      </c>
      <c r="H296" s="164">
        <v>10</v>
      </c>
      <c r="I296" s="358"/>
      <c r="J296" s="359"/>
      <c r="L296" s="98" t="s">
        <v>301</v>
      </c>
      <c r="M296" s="101">
        <v>50</v>
      </c>
      <c r="N296" s="261"/>
      <c r="O296" s="260"/>
      <c r="Q296" s="98" t="s">
        <v>301</v>
      </c>
      <c r="R296" s="101">
        <v>5</v>
      </c>
      <c r="S296" s="261"/>
      <c r="T296" s="260"/>
    </row>
    <row r="297" spans="2:20" ht="12" customHeight="1" x14ac:dyDescent="0.15">
      <c r="B297" s="12" t="s">
        <v>302</v>
      </c>
      <c r="C297" s="241">
        <f>C296*20</f>
        <v>0</v>
      </c>
      <c r="D297" s="242"/>
      <c r="E297" s="243"/>
      <c r="G297" s="165" t="s">
        <v>302</v>
      </c>
      <c r="H297" s="380">
        <v>200</v>
      </c>
      <c r="I297" s="381"/>
      <c r="J297" s="381"/>
      <c r="L297" s="12" t="s">
        <v>302</v>
      </c>
      <c r="M297" s="241">
        <f>M296*20</f>
        <v>1000</v>
      </c>
      <c r="N297" s="242"/>
      <c r="O297" s="243"/>
      <c r="Q297" s="12" t="s">
        <v>302</v>
      </c>
      <c r="R297" s="241">
        <f>R296*20</f>
        <v>100</v>
      </c>
      <c r="S297" s="242"/>
      <c r="T297" s="243"/>
    </row>
    <row r="298" spans="2:20" ht="12" customHeight="1" x14ac:dyDescent="0.15">
      <c r="B298" s="436" t="s">
        <v>755</v>
      </c>
      <c r="C298" s="436"/>
      <c r="D298" s="436"/>
      <c r="E298" s="436"/>
      <c r="G298" s="443" t="s">
        <v>756</v>
      </c>
      <c r="H298" s="443"/>
      <c r="I298" s="443"/>
      <c r="J298" s="443"/>
      <c r="L298" s="278" t="s">
        <v>757</v>
      </c>
      <c r="M298" s="278"/>
      <c r="N298" s="278"/>
      <c r="O298" s="278"/>
      <c r="Q298" s="278" t="s">
        <v>758</v>
      </c>
      <c r="R298" s="278"/>
      <c r="S298" s="278"/>
      <c r="T298" s="278"/>
    </row>
    <row r="299" spans="2:20" ht="12" customHeight="1" x14ac:dyDescent="0.15">
      <c r="B299" s="436"/>
      <c r="C299" s="436"/>
      <c r="D299" s="436"/>
      <c r="E299" s="436"/>
      <c r="G299" s="443"/>
      <c r="H299" s="443"/>
      <c r="I299" s="443"/>
      <c r="J299" s="443"/>
      <c r="L299" s="278"/>
      <c r="M299" s="278"/>
      <c r="N299" s="278"/>
      <c r="O299" s="278"/>
      <c r="Q299" s="278"/>
      <c r="R299" s="278"/>
      <c r="S299" s="278"/>
      <c r="T299" s="278"/>
    </row>
    <row r="300" spans="2:20" ht="12" customHeight="1" x14ac:dyDescent="0.15">
      <c r="B300" s="436"/>
      <c r="C300" s="436"/>
      <c r="D300" s="436"/>
      <c r="E300" s="436"/>
      <c r="G300" s="443"/>
      <c r="H300" s="443"/>
      <c r="I300" s="443"/>
      <c r="J300" s="443"/>
      <c r="L300" s="278"/>
      <c r="M300" s="278"/>
      <c r="N300" s="278"/>
      <c r="O300" s="278"/>
      <c r="Q300" s="278"/>
      <c r="R300" s="278"/>
      <c r="S300" s="278"/>
      <c r="T300" s="278"/>
    </row>
    <row r="301" spans="2:20" ht="12" customHeight="1" x14ac:dyDescent="0.15">
      <c r="B301" s="436"/>
      <c r="C301" s="436"/>
      <c r="D301" s="436"/>
      <c r="E301" s="436"/>
      <c r="G301" s="443"/>
      <c r="H301" s="443"/>
      <c r="I301" s="443"/>
      <c r="J301" s="443"/>
      <c r="L301" s="278"/>
      <c r="M301" s="278"/>
      <c r="N301" s="278"/>
      <c r="O301" s="278"/>
      <c r="Q301" s="278"/>
      <c r="R301" s="278"/>
      <c r="S301" s="278"/>
      <c r="T301" s="278"/>
    </row>
    <row r="302" spans="2:20" ht="12" customHeight="1" x14ac:dyDescent="0.15">
      <c r="B302" s="436"/>
      <c r="C302" s="436"/>
      <c r="D302" s="436"/>
      <c r="E302" s="436"/>
      <c r="G302" s="443"/>
      <c r="H302" s="443"/>
      <c r="I302" s="443"/>
      <c r="J302" s="443"/>
      <c r="L302" s="278"/>
      <c r="M302" s="278"/>
      <c r="N302" s="278"/>
      <c r="O302" s="278"/>
      <c r="Q302" s="278"/>
      <c r="R302" s="278"/>
      <c r="S302" s="278"/>
      <c r="T302" s="278"/>
    </row>
    <row r="303" spans="2:20" ht="12" customHeight="1" x14ac:dyDescent="0.15">
      <c r="B303" s="436"/>
      <c r="C303" s="436"/>
      <c r="D303" s="436"/>
      <c r="E303" s="436"/>
      <c r="G303" s="443"/>
      <c r="H303" s="443"/>
      <c r="I303" s="443"/>
      <c r="J303" s="443"/>
      <c r="L303" s="278"/>
      <c r="M303" s="278"/>
      <c r="N303" s="278"/>
      <c r="O303" s="278"/>
      <c r="Q303" s="278"/>
      <c r="R303" s="278"/>
      <c r="S303" s="278"/>
      <c r="T303" s="278"/>
    </row>
    <row r="304" spans="2:20" ht="12" customHeight="1" x14ac:dyDescent="0.15">
      <c r="B304" s="436"/>
      <c r="C304" s="436"/>
      <c r="D304" s="436"/>
      <c r="E304" s="436"/>
      <c r="G304" s="443"/>
      <c r="H304" s="443"/>
      <c r="I304" s="443"/>
      <c r="J304" s="443"/>
      <c r="L304" s="278"/>
      <c r="M304" s="278"/>
      <c r="N304" s="278"/>
      <c r="O304" s="278"/>
      <c r="Q304" s="278"/>
      <c r="R304" s="278"/>
      <c r="S304" s="278"/>
      <c r="T304" s="278"/>
    </row>
    <row r="305" spans="2:20" ht="12" customHeight="1" x14ac:dyDescent="0.15">
      <c r="B305" s="436"/>
      <c r="C305" s="436"/>
      <c r="D305" s="436"/>
      <c r="E305" s="436"/>
      <c r="G305" s="443"/>
      <c r="H305" s="443"/>
      <c r="I305" s="443"/>
      <c r="J305" s="443"/>
      <c r="L305" s="278"/>
      <c r="M305" s="278"/>
      <c r="N305" s="278"/>
      <c r="O305" s="278"/>
      <c r="Q305" s="278"/>
      <c r="R305" s="278"/>
      <c r="S305" s="278"/>
      <c r="T305" s="278"/>
    </row>
    <row r="306" spans="2:20" ht="12" customHeight="1" x14ac:dyDescent="0.15">
      <c r="B306" s="436"/>
      <c r="C306" s="436"/>
      <c r="D306" s="436"/>
      <c r="E306" s="436"/>
      <c r="G306" s="443"/>
      <c r="H306" s="443"/>
      <c r="I306" s="443"/>
      <c r="J306" s="443"/>
      <c r="L306" s="278"/>
      <c r="M306" s="278"/>
      <c r="N306" s="278"/>
      <c r="O306" s="278"/>
      <c r="Q306" s="278"/>
      <c r="R306" s="278"/>
      <c r="S306" s="278"/>
      <c r="T306" s="278"/>
    </row>
    <row r="307" spans="2:20" ht="12" customHeight="1" x14ac:dyDescent="0.15">
      <c r="B307" s="436"/>
      <c r="C307" s="436"/>
      <c r="D307" s="436"/>
      <c r="E307" s="436"/>
      <c r="G307" s="443"/>
      <c r="H307" s="443"/>
      <c r="I307" s="443"/>
      <c r="J307" s="443"/>
      <c r="L307" s="278"/>
      <c r="M307" s="278"/>
      <c r="N307" s="278"/>
      <c r="O307" s="278"/>
      <c r="Q307" s="278"/>
      <c r="R307" s="278"/>
      <c r="S307" s="278"/>
      <c r="T307" s="278"/>
    </row>
    <row r="308" spans="2:20" ht="12" customHeight="1" x14ac:dyDescent="0.15">
      <c r="B308" s="436"/>
      <c r="C308" s="436"/>
      <c r="D308" s="436"/>
      <c r="E308" s="436"/>
      <c r="G308" s="443"/>
      <c r="H308" s="443"/>
      <c r="I308" s="443"/>
      <c r="J308" s="443"/>
      <c r="L308" s="278"/>
      <c r="M308" s="278"/>
      <c r="N308" s="278"/>
      <c r="O308" s="278"/>
      <c r="Q308" s="278"/>
      <c r="R308" s="278"/>
      <c r="S308" s="278"/>
      <c r="T308" s="278"/>
    </row>
    <row r="309" spans="2:20" ht="12" customHeight="1" x14ac:dyDescent="0.15">
      <c r="B309" s="436"/>
      <c r="C309" s="436"/>
      <c r="D309" s="436"/>
      <c r="E309" s="436"/>
      <c r="G309" s="443"/>
      <c r="H309" s="443"/>
      <c r="I309" s="443"/>
      <c r="J309" s="443"/>
      <c r="L309" s="278"/>
      <c r="M309" s="278"/>
      <c r="N309" s="278"/>
      <c r="O309" s="278"/>
      <c r="Q309" s="278"/>
      <c r="R309" s="278"/>
      <c r="S309" s="278"/>
      <c r="T309" s="278"/>
    </row>
    <row r="310" spans="2:20" ht="12" customHeight="1" x14ac:dyDescent="0.15">
      <c r="B310" s="436"/>
      <c r="C310" s="436"/>
      <c r="D310" s="436"/>
      <c r="E310" s="436"/>
      <c r="G310" s="443"/>
      <c r="H310" s="443"/>
      <c r="I310" s="443"/>
      <c r="J310" s="443"/>
      <c r="L310" s="278"/>
      <c r="M310" s="278"/>
      <c r="N310" s="278"/>
      <c r="O310" s="278"/>
      <c r="Q310" s="278"/>
      <c r="R310" s="278"/>
      <c r="S310" s="278"/>
      <c r="T310" s="278"/>
    </row>
    <row r="311" spans="2:20" ht="12" customHeight="1" x14ac:dyDescent="0.15">
      <c r="B311" s="244" t="s">
        <v>759</v>
      </c>
      <c r="C311" s="245"/>
      <c r="D311" s="245"/>
      <c r="E311" s="246"/>
      <c r="G311" s="382" t="s">
        <v>672</v>
      </c>
      <c r="H311" s="379"/>
      <c r="I311" s="379"/>
      <c r="J311" s="379"/>
      <c r="L311" s="244" t="s">
        <v>547</v>
      </c>
      <c r="M311" s="245"/>
      <c r="N311" s="245"/>
      <c r="O311" s="246"/>
      <c r="Q311" s="244" t="s">
        <v>547</v>
      </c>
      <c r="R311" s="245"/>
      <c r="S311" s="245"/>
      <c r="T311" s="246"/>
    </row>
    <row r="314" spans="2:20" ht="12" customHeight="1" x14ac:dyDescent="0.15">
      <c r="B314" s="98" t="s">
        <v>289</v>
      </c>
      <c r="C314" s="99" t="s">
        <v>210</v>
      </c>
      <c r="D314" s="2" t="s">
        <v>290</v>
      </c>
      <c r="E314" s="11" t="str">
        <f>LOOKUP(C322,{0,201,401,601,901,1201,1501;"黑色","绿色","蓝色","紫色","红色","橙色","超额耗点"})</f>
        <v>黑色</v>
      </c>
      <c r="G314" s="98" t="s">
        <v>289</v>
      </c>
      <c r="H314" s="99" t="s">
        <v>258</v>
      </c>
      <c r="I314" s="2" t="s">
        <v>290</v>
      </c>
      <c r="J314" s="11" t="str">
        <f>LOOKUP(H322,{0,201,401,601,901,1201,1501;"黑色","绿色","蓝色","紫色","红色","橙色","超额耗点"})</f>
        <v>黑色</v>
      </c>
      <c r="L314" s="98" t="s">
        <v>289</v>
      </c>
      <c r="M314" s="99" t="s">
        <v>174</v>
      </c>
      <c r="N314" s="2" t="s">
        <v>290</v>
      </c>
      <c r="O314" s="11" t="str">
        <f>LOOKUP(M322,{0,201,401,601,901,1201,1501;"黑色","绿色","蓝色","紫色","红色","橙色","超额耗点"})</f>
        <v>黑色</v>
      </c>
      <c r="Q314" s="98" t="s">
        <v>289</v>
      </c>
      <c r="R314" s="99" t="s">
        <v>178</v>
      </c>
      <c r="S314" s="2" t="s">
        <v>290</v>
      </c>
      <c r="T314" s="11" t="str">
        <f>LOOKUP(R322,{0,201,401,601,901,1201,1501;"黑色","绿色","蓝色","紫色","红色","橙色","超额耗点"})</f>
        <v>黑色</v>
      </c>
    </row>
    <row r="315" spans="2:20" ht="12" customHeight="1" x14ac:dyDescent="0.15">
      <c r="B315" s="253" t="s">
        <v>760</v>
      </c>
      <c r="C315" s="254"/>
      <c r="D315" s="100" t="s">
        <v>292</v>
      </c>
      <c r="E315" s="25">
        <v>10</v>
      </c>
      <c r="G315" s="253" t="s">
        <v>761</v>
      </c>
      <c r="H315" s="254"/>
      <c r="I315" s="100" t="s">
        <v>292</v>
      </c>
      <c r="J315" s="25" t="s">
        <v>762</v>
      </c>
      <c r="L315" s="253" t="s">
        <v>763</v>
      </c>
      <c r="M315" s="254"/>
      <c r="N315" s="100" t="s">
        <v>292</v>
      </c>
      <c r="O315" s="25">
        <v>1</v>
      </c>
      <c r="Q315" s="253" t="s">
        <v>764</v>
      </c>
      <c r="R315" s="254"/>
      <c r="S315" s="100" t="s">
        <v>292</v>
      </c>
      <c r="T315" s="25">
        <v>1</v>
      </c>
    </row>
    <row r="316" spans="2:20" ht="12" customHeight="1" x14ac:dyDescent="0.15">
      <c r="B316" s="255"/>
      <c r="C316" s="256"/>
      <c r="D316" s="100" t="s">
        <v>296</v>
      </c>
      <c r="E316" s="25">
        <v>1</v>
      </c>
      <c r="G316" s="255"/>
      <c r="H316" s="256"/>
      <c r="I316" s="100" t="s">
        <v>296</v>
      </c>
      <c r="J316" s="25" t="s">
        <v>762</v>
      </c>
      <c r="L316" s="255"/>
      <c r="M316" s="256"/>
      <c r="N316" s="100" t="s">
        <v>296</v>
      </c>
      <c r="O316" s="25">
        <v>1</v>
      </c>
      <c r="Q316" s="255"/>
      <c r="R316" s="256"/>
      <c r="S316" s="100" t="s">
        <v>296</v>
      </c>
      <c r="T316" s="25">
        <v>1</v>
      </c>
    </row>
    <row r="317" spans="2:20" ht="12" customHeight="1" x14ac:dyDescent="0.15">
      <c r="B317" s="255"/>
      <c r="C317" s="256"/>
      <c r="D317" s="262" t="s">
        <v>753</v>
      </c>
      <c r="E317" s="260"/>
      <c r="G317" s="255"/>
      <c r="H317" s="256"/>
      <c r="I317" s="262" t="s">
        <v>765</v>
      </c>
      <c r="J317" s="260"/>
      <c r="L317" s="255"/>
      <c r="M317" s="256"/>
      <c r="N317" s="262" t="s">
        <v>766</v>
      </c>
      <c r="O317" s="260"/>
      <c r="Q317" s="255"/>
      <c r="R317" s="256"/>
      <c r="S317" s="262" t="s">
        <v>767</v>
      </c>
      <c r="T317" s="260"/>
    </row>
    <row r="318" spans="2:20" ht="12" customHeight="1" x14ac:dyDescent="0.15">
      <c r="B318" s="255"/>
      <c r="C318" s="256"/>
      <c r="D318" s="262"/>
      <c r="E318" s="260"/>
      <c r="G318" s="255"/>
      <c r="H318" s="256"/>
      <c r="I318" s="262"/>
      <c r="J318" s="260"/>
      <c r="L318" s="255"/>
      <c r="M318" s="256"/>
      <c r="N318" s="262"/>
      <c r="O318" s="260"/>
      <c r="Q318" s="255"/>
      <c r="R318" s="256"/>
      <c r="S318" s="262"/>
      <c r="T318" s="260"/>
    </row>
    <row r="319" spans="2:20" ht="12" customHeight="1" x14ac:dyDescent="0.15">
      <c r="B319" s="255"/>
      <c r="C319" s="256"/>
      <c r="D319" s="262"/>
      <c r="E319" s="260"/>
      <c r="G319" s="255"/>
      <c r="H319" s="256"/>
      <c r="I319" s="262"/>
      <c r="J319" s="260"/>
      <c r="L319" s="255"/>
      <c r="M319" s="256"/>
      <c r="N319" s="262"/>
      <c r="O319" s="260"/>
      <c r="Q319" s="255"/>
      <c r="R319" s="256"/>
      <c r="S319" s="262"/>
      <c r="T319" s="260"/>
    </row>
    <row r="320" spans="2:20" ht="12" customHeight="1" x14ac:dyDescent="0.15">
      <c r="B320" s="255"/>
      <c r="C320" s="256"/>
      <c r="D320" s="262"/>
      <c r="E320" s="260"/>
      <c r="G320" s="255"/>
      <c r="H320" s="256"/>
      <c r="I320" s="262"/>
      <c r="J320" s="260"/>
      <c r="L320" s="255"/>
      <c r="M320" s="256"/>
      <c r="N320" s="262"/>
      <c r="O320" s="260"/>
      <c r="Q320" s="255"/>
      <c r="R320" s="256"/>
      <c r="S320" s="262"/>
      <c r="T320" s="260"/>
    </row>
    <row r="321" spans="2:20" ht="12" customHeight="1" x14ac:dyDescent="0.15">
      <c r="B321" s="257"/>
      <c r="C321" s="258"/>
      <c r="D321" s="262"/>
      <c r="E321" s="260"/>
      <c r="G321" s="257"/>
      <c r="H321" s="258"/>
      <c r="I321" s="262"/>
      <c r="J321" s="260"/>
      <c r="L321" s="257"/>
      <c r="M321" s="258"/>
      <c r="N321" s="262"/>
      <c r="O321" s="260"/>
      <c r="Q321" s="257"/>
      <c r="R321" s="258"/>
      <c r="S321" s="262"/>
      <c r="T321" s="260"/>
    </row>
    <row r="322" spans="2:20" ht="12" customHeight="1" x14ac:dyDescent="0.15">
      <c r="B322" s="98" t="s">
        <v>301</v>
      </c>
      <c r="C322" s="101">
        <v>50</v>
      </c>
      <c r="D322" s="261"/>
      <c r="E322" s="260"/>
      <c r="G322" s="98" t="s">
        <v>301</v>
      </c>
      <c r="H322" s="101">
        <v>100</v>
      </c>
      <c r="I322" s="261"/>
      <c r="J322" s="260"/>
      <c r="L322" s="98" t="s">
        <v>301</v>
      </c>
      <c r="M322" s="101">
        <v>5</v>
      </c>
      <c r="N322" s="261"/>
      <c r="O322" s="260"/>
      <c r="Q322" s="98" t="s">
        <v>301</v>
      </c>
      <c r="R322" s="101">
        <v>5</v>
      </c>
      <c r="S322" s="261"/>
      <c r="T322" s="260"/>
    </row>
    <row r="323" spans="2:20" ht="12" customHeight="1" x14ac:dyDescent="0.15">
      <c r="B323" s="12" t="s">
        <v>302</v>
      </c>
      <c r="C323" s="241">
        <f>C322*20</f>
        <v>1000</v>
      </c>
      <c r="D323" s="242"/>
      <c r="E323" s="243"/>
      <c r="G323" s="12" t="s">
        <v>302</v>
      </c>
      <c r="H323" s="241">
        <f>H322*20</f>
        <v>2000</v>
      </c>
      <c r="I323" s="242"/>
      <c r="J323" s="243"/>
      <c r="L323" s="12" t="s">
        <v>302</v>
      </c>
      <c r="M323" s="241">
        <f>M322*20</f>
        <v>100</v>
      </c>
      <c r="N323" s="242"/>
      <c r="O323" s="243"/>
      <c r="Q323" s="12" t="s">
        <v>302</v>
      </c>
      <c r="R323" s="241">
        <f>R322*20</f>
        <v>100</v>
      </c>
      <c r="S323" s="242"/>
      <c r="T323" s="243"/>
    </row>
    <row r="324" spans="2:20" ht="12" customHeight="1" x14ac:dyDescent="0.15">
      <c r="B324" s="278" t="s">
        <v>768</v>
      </c>
      <c r="C324" s="278"/>
      <c r="D324" s="278"/>
      <c r="E324" s="278"/>
      <c r="G324" s="278"/>
      <c r="H324" s="278"/>
      <c r="I324" s="278"/>
      <c r="J324" s="278"/>
      <c r="L324" s="278" t="s">
        <v>769</v>
      </c>
      <c r="M324" s="278"/>
      <c r="N324" s="278"/>
      <c r="O324" s="278"/>
      <c r="Q324" s="278" t="s">
        <v>770</v>
      </c>
      <c r="R324" s="278"/>
      <c r="S324" s="278"/>
      <c r="T324" s="278"/>
    </row>
    <row r="325" spans="2:20" ht="12" customHeight="1" x14ac:dyDescent="0.15">
      <c r="B325" s="278"/>
      <c r="C325" s="278"/>
      <c r="D325" s="278"/>
      <c r="E325" s="278"/>
      <c r="G325" s="278"/>
      <c r="H325" s="278"/>
      <c r="I325" s="278"/>
      <c r="J325" s="278"/>
      <c r="L325" s="278"/>
      <c r="M325" s="278"/>
      <c r="N325" s="278"/>
      <c r="O325" s="278"/>
      <c r="Q325" s="278"/>
      <c r="R325" s="278"/>
      <c r="S325" s="278"/>
      <c r="T325" s="278"/>
    </row>
    <row r="326" spans="2:20" ht="12" customHeight="1" x14ac:dyDescent="0.15">
      <c r="B326" s="278"/>
      <c r="C326" s="278"/>
      <c r="D326" s="278"/>
      <c r="E326" s="278"/>
      <c r="G326" s="278"/>
      <c r="H326" s="278"/>
      <c r="I326" s="278"/>
      <c r="J326" s="278"/>
      <c r="L326" s="278"/>
      <c r="M326" s="278"/>
      <c r="N326" s="278"/>
      <c r="O326" s="278"/>
      <c r="Q326" s="278"/>
      <c r="R326" s="278"/>
      <c r="S326" s="278"/>
      <c r="T326" s="278"/>
    </row>
    <row r="327" spans="2:20" ht="12" customHeight="1" x14ac:dyDescent="0.15">
      <c r="B327" s="278"/>
      <c r="C327" s="278"/>
      <c r="D327" s="278"/>
      <c r="E327" s="278"/>
      <c r="G327" s="278"/>
      <c r="H327" s="278"/>
      <c r="I327" s="278"/>
      <c r="J327" s="278"/>
      <c r="L327" s="278"/>
      <c r="M327" s="278"/>
      <c r="N327" s="278"/>
      <c r="O327" s="278"/>
      <c r="Q327" s="278"/>
      <c r="R327" s="278"/>
      <c r="S327" s="278"/>
      <c r="T327" s="278"/>
    </row>
    <row r="328" spans="2:20" ht="12" customHeight="1" x14ac:dyDescent="0.15">
      <c r="B328" s="278"/>
      <c r="C328" s="278"/>
      <c r="D328" s="278"/>
      <c r="E328" s="278"/>
      <c r="G328" s="278"/>
      <c r="H328" s="278"/>
      <c r="I328" s="278"/>
      <c r="J328" s="278"/>
      <c r="L328" s="278"/>
      <c r="M328" s="278"/>
      <c r="N328" s="278"/>
      <c r="O328" s="278"/>
      <c r="Q328" s="278"/>
      <c r="R328" s="278"/>
      <c r="S328" s="278"/>
      <c r="T328" s="278"/>
    </row>
    <row r="329" spans="2:20" ht="12" customHeight="1" x14ac:dyDescent="0.15">
      <c r="B329" s="278"/>
      <c r="C329" s="278"/>
      <c r="D329" s="278"/>
      <c r="E329" s="278"/>
      <c r="G329" s="278"/>
      <c r="H329" s="278"/>
      <c r="I329" s="278"/>
      <c r="J329" s="278"/>
      <c r="L329" s="278"/>
      <c r="M329" s="278"/>
      <c r="N329" s="278"/>
      <c r="O329" s="278"/>
      <c r="Q329" s="278"/>
      <c r="R329" s="278"/>
      <c r="S329" s="278"/>
      <c r="T329" s="278"/>
    </row>
    <row r="330" spans="2:20" ht="12" customHeight="1" x14ac:dyDescent="0.15">
      <c r="B330" s="278"/>
      <c r="C330" s="278"/>
      <c r="D330" s="278"/>
      <c r="E330" s="278"/>
      <c r="G330" s="278"/>
      <c r="H330" s="278"/>
      <c r="I330" s="278"/>
      <c r="J330" s="278"/>
      <c r="L330" s="278"/>
      <c r="M330" s="278"/>
      <c r="N330" s="278"/>
      <c r="O330" s="278"/>
      <c r="Q330" s="278"/>
      <c r="R330" s="278"/>
      <c r="S330" s="278"/>
      <c r="T330" s="278"/>
    </row>
    <row r="331" spans="2:20" ht="12" customHeight="1" x14ac:dyDescent="0.15">
      <c r="B331" s="278"/>
      <c r="C331" s="278"/>
      <c r="D331" s="278"/>
      <c r="E331" s="278"/>
      <c r="G331" s="278"/>
      <c r="H331" s="278"/>
      <c r="I331" s="278"/>
      <c r="J331" s="278"/>
      <c r="L331" s="278"/>
      <c r="M331" s="278"/>
      <c r="N331" s="278"/>
      <c r="O331" s="278"/>
      <c r="Q331" s="278"/>
      <c r="R331" s="278"/>
      <c r="S331" s="278"/>
      <c r="T331" s="278"/>
    </row>
    <row r="332" spans="2:20" ht="12" customHeight="1" x14ac:dyDescent="0.15">
      <c r="B332" s="278"/>
      <c r="C332" s="278"/>
      <c r="D332" s="278"/>
      <c r="E332" s="278"/>
      <c r="G332" s="278"/>
      <c r="H332" s="278"/>
      <c r="I332" s="278"/>
      <c r="J332" s="278"/>
      <c r="L332" s="278"/>
      <c r="M332" s="278"/>
      <c r="N332" s="278"/>
      <c r="O332" s="278"/>
      <c r="Q332" s="278"/>
      <c r="R332" s="278"/>
      <c r="S332" s="278"/>
      <c r="T332" s="278"/>
    </row>
    <row r="333" spans="2:20" ht="12" customHeight="1" x14ac:dyDescent="0.15">
      <c r="B333" s="278"/>
      <c r="C333" s="278"/>
      <c r="D333" s="278"/>
      <c r="E333" s="278"/>
      <c r="G333" s="278"/>
      <c r="H333" s="278"/>
      <c r="I333" s="278"/>
      <c r="J333" s="278"/>
      <c r="L333" s="278"/>
      <c r="M333" s="278"/>
      <c r="N333" s="278"/>
      <c r="O333" s="278"/>
      <c r="Q333" s="278"/>
      <c r="R333" s="278"/>
      <c r="S333" s="278"/>
      <c r="T333" s="278"/>
    </row>
    <row r="334" spans="2:20" ht="12" customHeight="1" x14ac:dyDescent="0.15">
      <c r="B334" s="278"/>
      <c r="C334" s="278"/>
      <c r="D334" s="278"/>
      <c r="E334" s="278"/>
      <c r="G334" s="278"/>
      <c r="H334" s="278"/>
      <c r="I334" s="278"/>
      <c r="J334" s="278"/>
      <c r="L334" s="278"/>
      <c r="M334" s="278"/>
      <c r="N334" s="278"/>
      <c r="O334" s="278"/>
      <c r="Q334" s="278"/>
      <c r="R334" s="278"/>
      <c r="S334" s="278"/>
      <c r="T334" s="278"/>
    </row>
    <row r="335" spans="2:20" ht="12" customHeight="1" x14ac:dyDescent="0.15">
      <c r="B335" s="278"/>
      <c r="C335" s="278"/>
      <c r="D335" s="278"/>
      <c r="E335" s="278"/>
      <c r="G335" s="278"/>
      <c r="H335" s="278"/>
      <c r="I335" s="278"/>
      <c r="J335" s="278"/>
      <c r="L335" s="278"/>
      <c r="M335" s="278"/>
      <c r="N335" s="278"/>
      <c r="O335" s="278"/>
      <c r="Q335" s="278"/>
      <c r="R335" s="278"/>
      <c r="S335" s="278"/>
      <c r="T335" s="278"/>
    </row>
    <row r="336" spans="2:20" ht="12" customHeight="1" x14ac:dyDescent="0.15">
      <c r="B336" s="278"/>
      <c r="C336" s="278"/>
      <c r="D336" s="278"/>
      <c r="E336" s="278"/>
      <c r="G336" s="278"/>
      <c r="H336" s="278"/>
      <c r="I336" s="278"/>
      <c r="J336" s="278"/>
      <c r="L336" s="278"/>
      <c r="M336" s="278"/>
      <c r="N336" s="278"/>
      <c r="O336" s="278"/>
      <c r="Q336" s="278"/>
      <c r="R336" s="278"/>
      <c r="S336" s="278"/>
      <c r="T336" s="278"/>
    </row>
    <row r="337" spans="2:20" ht="12" customHeight="1" x14ac:dyDescent="0.15">
      <c r="B337" s="244" t="s">
        <v>547</v>
      </c>
      <c r="C337" s="245"/>
      <c r="D337" s="245"/>
      <c r="E337" s="246"/>
      <c r="G337" s="244" t="s">
        <v>771</v>
      </c>
      <c r="H337" s="245"/>
      <c r="I337" s="245"/>
      <c r="J337" s="246"/>
      <c r="L337" s="244" t="s">
        <v>547</v>
      </c>
      <c r="M337" s="245"/>
      <c r="N337" s="245"/>
      <c r="O337" s="246"/>
      <c r="Q337" s="244" t="s">
        <v>547</v>
      </c>
      <c r="R337" s="245"/>
      <c r="S337" s="245"/>
      <c r="T337" s="246"/>
    </row>
    <row r="340" spans="2:20" ht="12" customHeight="1" x14ac:dyDescent="0.15">
      <c r="B340" s="98" t="s">
        <v>289</v>
      </c>
      <c r="C340" s="99" t="s">
        <v>182</v>
      </c>
      <c r="D340" s="2" t="s">
        <v>290</v>
      </c>
      <c r="E340" s="11" t="str">
        <f>LOOKUP(C348,{0,201,401,601,901,1201,1501;"黑色","绿色","蓝色","紫色","红色","橙色","超额耗点"})</f>
        <v>黑色</v>
      </c>
      <c r="G340" s="98" t="s">
        <v>289</v>
      </c>
      <c r="H340" s="99" t="s">
        <v>147</v>
      </c>
      <c r="I340" s="2" t="s">
        <v>290</v>
      </c>
      <c r="J340" s="11" t="str">
        <f>LOOKUP(H348,{0,201,401,601,901,1201,1501;"黑色","绿色","蓝色","紫色","红色","橙色","超额耗点"})</f>
        <v>黑色</v>
      </c>
      <c r="L340" s="98" t="s">
        <v>289</v>
      </c>
      <c r="M340" s="99" t="s">
        <v>186</v>
      </c>
      <c r="N340" s="2" t="s">
        <v>290</v>
      </c>
      <c r="O340" s="11" t="str">
        <f>LOOKUP(M348,{0,201,401,601,901,1201,1501;"黑色","绿色","蓝色","紫色","红色","橙色","超额耗点"})</f>
        <v>黑色</v>
      </c>
      <c r="Q340" s="98" t="s">
        <v>289</v>
      </c>
      <c r="R340" s="99" t="s">
        <v>190</v>
      </c>
      <c r="S340" s="2" t="s">
        <v>290</v>
      </c>
      <c r="T340" s="11" t="str">
        <f>LOOKUP(R348,{0,201,401,601,901,1201,1501;"黑色","绿色","蓝色","紫色","红色","橙色","超额耗点"})</f>
        <v>黑色</v>
      </c>
    </row>
    <row r="341" spans="2:20" ht="12" customHeight="1" x14ac:dyDescent="0.15">
      <c r="B341" s="253" t="s">
        <v>772</v>
      </c>
      <c r="C341" s="254"/>
      <c r="D341" s="100" t="s">
        <v>292</v>
      </c>
      <c r="E341" s="25">
        <v>1</v>
      </c>
      <c r="G341" s="253" t="s">
        <v>773</v>
      </c>
      <c r="H341" s="254"/>
      <c r="I341" s="100" t="s">
        <v>292</v>
      </c>
      <c r="J341" s="25">
        <v>10</v>
      </c>
      <c r="L341" s="253" t="s">
        <v>774</v>
      </c>
      <c r="M341" s="254"/>
      <c r="N341" s="100" t="s">
        <v>292</v>
      </c>
      <c r="O341" s="25">
        <v>1</v>
      </c>
      <c r="Q341" s="253" t="s">
        <v>775</v>
      </c>
      <c r="R341" s="254"/>
      <c r="S341" s="100" t="s">
        <v>292</v>
      </c>
      <c r="T341" s="25">
        <v>1</v>
      </c>
    </row>
    <row r="342" spans="2:20" ht="12" customHeight="1" x14ac:dyDescent="0.15">
      <c r="B342" s="255"/>
      <c r="C342" s="256"/>
      <c r="D342" s="100" t="s">
        <v>296</v>
      </c>
      <c r="E342" s="25">
        <v>1</v>
      </c>
      <c r="G342" s="255"/>
      <c r="H342" s="256"/>
      <c r="I342" s="100" t="s">
        <v>296</v>
      </c>
      <c r="J342" s="25">
        <v>1</v>
      </c>
      <c r="L342" s="255"/>
      <c r="M342" s="256"/>
      <c r="N342" s="100" t="s">
        <v>296</v>
      </c>
      <c r="O342" s="25">
        <v>1</v>
      </c>
      <c r="Q342" s="255"/>
      <c r="R342" s="256"/>
      <c r="S342" s="100" t="s">
        <v>296</v>
      </c>
      <c r="T342" s="25">
        <v>1</v>
      </c>
    </row>
    <row r="343" spans="2:20" ht="12" customHeight="1" x14ac:dyDescent="0.15">
      <c r="B343" s="255"/>
      <c r="C343" s="256"/>
      <c r="D343" s="262" t="s">
        <v>776</v>
      </c>
      <c r="E343" s="260"/>
      <c r="G343" s="255"/>
      <c r="H343" s="256"/>
      <c r="I343" s="262" t="s">
        <v>753</v>
      </c>
      <c r="J343" s="260"/>
      <c r="L343" s="255"/>
      <c r="M343" s="256"/>
      <c r="N343" s="262" t="s">
        <v>777</v>
      </c>
      <c r="O343" s="260"/>
      <c r="Q343" s="255"/>
      <c r="R343" s="256"/>
      <c r="S343" s="262" t="s">
        <v>778</v>
      </c>
      <c r="T343" s="260"/>
    </row>
    <row r="344" spans="2:20" ht="12" customHeight="1" x14ac:dyDescent="0.15">
      <c r="B344" s="255"/>
      <c r="C344" s="256"/>
      <c r="D344" s="262"/>
      <c r="E344" s="260"/>
      <c r="G344" s="255"/>
      <c r="H344" s="256"/>
      <c r="I344" s="262"/>
      <c r="J344" s="260"/>
      <c r="L344" s="255"/>
      <c r="M344" s="256"/>
      <c r="N344" s="262"/>
      <c r="O344" s="260"/>
      <c r="Q344" s="255"/>
      <c r="R344" s="256"/>
      <c r="S344" s="262"/>
      <c r="T344" s="260"/>
    </row>
    <row r="345" spans="2:20" ht="12" customHeight="1" x14ac:dyDescent="0.15">
      <c r="B345" s="255"/>
      <c r="C345" s="256"/>
      <c r="D345" s="262"/>
      <c r="E345" s="260"/>
      <c r="G345" s="255"/>
      <c r="H345" s="256"/>
      <c r="I345" s="262"/>
      <c r="J345" s="260"/>
      <c r="L345" s="255"/>
      <c r="M345" s="256"/>
      <c r="N345" s="262"/>
      <c r="O345" s="260"/>
      <c r="Q345" s="255"/>
      <c r="R345" s="256"/>
      <c r="S345" s="262"/>
      <c r="T345" s="260"/>
    </row>
    <row r="346" spans="2:20" ht="12" customHeight="1" x14ac:dyDescent="0.15">
      <c r="B346" s="255"/>
      <c r="C346" s="256"/>
      <c r="D346" s="262"/>
      <c r="E346" s="260"/>
      <c r="G346" s="255"/>
      <c r="H346" s="256"/>
      <c r="I346" s="262"/>
      <c r="J346" s="260"/>
      <c r="L346" s="255"/>
      <c r="M346" s="256"/>
      <c r="N346" s="262"/>
      <c r="O346" s="260"/>
      <c r="Q346" s="255"/>
      <c r="R346" s="256"/>
      <c r="S346" s="262"/>
      <c r="T346" s="260"/>
    </row>
    <row r="347" spans="2:20" ht="12" customHeight="1" x14ac:dyDescent="0.15">
      <c r="B347" s="257"/>
      <c r="C347" s="258"/>
      <c r="D347" s="262"/>
      <c r="E347" s="260"/>
      <c r="G347" s="257"/>
      <c r="H347" s="258"/>
      <c r="I347" s="262"/>
      <c r="J347" s="260"/>
      <c r="L347" s="257"/>
      <c r="M347" s="258"/>
      <c r="N347" s="262"/>
      <c r="O347" s="260"/>
      <c r="Q347" s="257"/>
      <c r="R347" s="258"/>
      <c r="S347" s="262"/>
      <c r="T347" s="260"/>
    </row>
    <row r="348" spans="2:20" ht="12" customHeight="1" x14ac:dyDescent="0.15">
      <c r="B348" s="98" t="s">
        <v>301</v>
      </c>
      <c r="C348" s="101">
        <v>5</v>
      </c>
      <c r="D348" s="261"/>
      <c r="E348" s="260"/>
      <c r="G348" s="98" t="s">
        <v>301</v>
      </c>
      <c r="H348" s="101">
        <v>0</v>
      </c>
      <c r="I348" s="261"/>
      <c r="J348" s="260"/>
      <c r="L348" s="98" t="s">
        <v>301</v>
      </c>
      <c r="M348" s="101">
        <v>5</v>
      </c>
      <c r="N348" s="261"/>
      <c r="O348" s="260"/>
      <c r="Q348" s="98" t="s">
        <v>301</v>
      </c>
      <c r="R348" s="101">
        <v>5</v>
      </c>
      <c r="S348" s="261"/>
      <c r="T348" s="260"/>
    </row>
    <row r="349" spans="2:20" ht="12" customHeight="1" x14ac:dyDescent="0.15">
      <c r="B349" s="12" t="s">
        <v>302</v>
      </c>
      <c r="C349" s="241">
        <f>C348*20</f>
        <v>100</v>
      </c>
      <c r="D349" s="242"/>
      <c r="E349" s="243"/>
      <c r="G349" s="12" t="s">
        <v>302</v>
      </c>
      <c r="H349" s="241">
        <f>H348*20</f>
        <v>0</v>
      </c>
      <c r="I349" s="242"/>
      <c r="J349" s="243"/>
      <c r="L349" s="12" t="s">
        <v>302</v>
      </c>
      <c r="M349" s="241">
        <f>M348*20</f>
        <v>100</v>
      </c>
      <c r="N349" s="242"/>
      <c r="O349" s="243"/>
      <c r="Q349" s="12" t="s">
        <v>302</v>
      </c>
      <c r="R349" s="241">
        <f>R348*20</f>
        <v>100</v>
      </c>
      <c r="S349" s="242"/>
      <c r="T349" s="243"/>
    </row>
    <row r="350" spans="2:20" ht="12" customHeight="1" x14ac:dyDescent="0.15">
      <c r="B350" s="278" t="s">
        <v>779</v>
      </c>
      <c r="C350" s="278"/>
      <c r="D350" s="278"/>
      <c r="E350" s="278"/>
      <c r="G350" s="278" t="s">
        <v>780</v>
      </c>
      <c r="H350" s="278"/>
      <c r="I350" s="278"/>
      <c r="J350" s="278"/>
      <c r="L350" s="278" t="s">
        <v>781</v>
      </c>
      <c r="M350" s="278"/>
      <c r="N350" s="278"/>
      <c r="O350" s="278"/>
      <c r="Q350" s="278" t="s">
        <v>782</v>
      </c>
      <c r="R350" s="278"/>
      <c r="S350" s="278"/>
      <c r="T350" s="278"/>
    </row>
    <row r="351" spans="2:20" ht="12" customHeight="1" x14ac:dyDescent="0.15">
      <c r="B351" s="278"/>
      <c r="C351" s="278"/>
      <c r="D351" s="278"/>
      <c r="E351" s="278"/>
      <c r="G351" s="278"/>
      <c r="H351" s="278"/>
      <c r="I351" s="278"/>
      <c r="J351" s="278"/>
      <c r="L351" s="278"/>
      <c r="M351" s="278"/>
      <c r="N351" s="278"/>
      <c r="O351" s="278"/>
      <c r="Q351" s="278"/>
      <c r="R351" s="278"/>
      <c r="S351" s="278"/>
      <c r="T351" s="278"/>
    </row>
    <row r="352" spans="2:20" ht="12" customHeight="1" x14ac:dyDescent="0.15">
      <c r="B352" s="278"/>
      <c r="C352" s="278"/>
      <c r="D352" s="278"/>
      <c r="E352" s="278"/>
      <c r="G352" s="278"/>
      <c r="H352" s="278"/>
      <c r="I352" s="278"/>
      <c r="J352" s="278"/>
      <c r="L352" s="278"/>
      <c r="M352" s="278"/>
      <c r="N352" s="278"/>
      <c r="O352" s="278"/>
      <c r="Q352" s="278"/>
      <c r="R352" s="278"/>
      <c r="S352" s="278"/>
      <c r="T352" s="278"/>
    </row>
    <row r="353" spans="2:20" ht="12" customHeight="1" x14ac:dyDescent="0.15">
      <c r="B353" s="278"/>
      <c r="C353" s="278"/>
      <c r="D353" s="278"/>
      <c r="E353" s="278"/>
      <c r="G353" s="278"/>
      <c r="H353" s="278"/>
      <c r="I353" s="278"/>
      <c r="J353" s="278"/>
      <c r="L353" s="278"/>
      <c r="M353" s="278"/>
      <c r="N353" s="278"/>
      <c r="O353" s="278"/>
      <c r="Q353" s="278"/>
      <c r="R353" s="278"/>
      <c r="S353" s="278"/>
      <c r="T353" s="278"/>
    </row>
    <row r="354" spans="2:20" ht="12" customHeight="1" x14ac:dyDescent="0.15">
      <c r="B354" s="278"/>
      <c r="C354" s="278"/>
      <c r="D354" s="278"/>
      <c r="E354" s="278"/>
      <c r="G354" s="278"/>
      <c r="H354" s="278"/>
      <c r="I354" s="278"/>
      <c r="J354" s="278"/>
      <c r="L354" s="278"/>
      <c r="M354" s="278"/>
      <c r="N354" s="278"/>
      <c r="O354" s="278"/>
      <c r="Q354" s="278"/>
      <c r="R354" s="278"/>
      <c r="S354" s="278"/>
      <c r="T354" s="278"/>
    </row>
    <row r="355" spans="2:20" ht="12" customHeight="1" x14ac:dyDescent="0.15">
      <c r="B355" s="278"/>
      <c r="C355" s="278"/>
      <c r="D355" s="278"/>
      <c r="E355" s="278"/>
      <c r="G355" s="278"/>
      <c r="H355" s="278"/>
      <c r="I355" s="278"/>
      <c r="J355" s="278"/>
      <c r="L355" s="278"/>
      <c r="M355" s="278"/>
      <c r="N355" s="278"/>
      <c r="O355" s="278"/>
      <c r="Q355" s="278"/>
      <c r="R355" s="278"/>
      <c r="S355" s="278"/>
      <c r="T355" s="278"/>
    </row>
    <row r="356" spans="2:20" ht="12" customHeight="1" x14ac:dyDescent="0.15">
      <c r="B356" s="278"/>
      <c r="C356" s="278"/>
      <c r="D356" s="278"/>
      <c r="E356" s="278"/>
      <c r="G356" s="278"/>
      <c r="H356" s="278"/>
      <c r="I356" s="278"/>
      <c r="J356" s="278"/>
      <c r="L356" s="278"/>
      <c r="M356" s="278"/>
      <c r="N356" s="278"/>
      <c r="O356" s="278"/>
      <c r="Q356" s="278"/>
      <c r="R356" s="278"/>
      <c r="S356" s="278"/>
      <c r="T356" s="278"/>
    </row>
    <row r="357" spans="2:20" ht="12" customHeight="1" x14ac:dyDescent="0.15">
      <c r="B357" s="278"/>
      <c r="C357" s="278"/>
      <c r="D357" s="278"/>
      <c r="E357" s="278"/>
      <c r="G357" s="278"/>
      <c r="H357" s="278"/>
      <c r="I357" s="278"/>
      <c r="J357" s="278"/>
      <c r="L357" s="278"/>
      <c r="M357" s="278"/>
      <c r="N357" s="278"/>
      <c r="O357" s="278"/>
      <c r="Q357" s="278"/>
      <c r="R357" s="278"/>
      <c r="S357" s="278"/>
      <c r="T357" s="278"/>
    </row>
    <row r="358" spans="2:20" ht="12" customHeight="1" x14ac:dyDescent="0.15">
      <c r="B358" s="278"/>
      <c r="C358" s="278"/>
      <c r="D358" s="278"/>
      <c r="E358" s="278"/>
      <c r="G358" s="278"/>
      <c r="H358" s="278"/>
      <c r="I358" s="278"/>
      <c r="J358" s="278"/>
      <c r="L358" s="278"/>
      <c r="M358" s="278"/>
      <c r="N358" s="278"/>
      <c r="O358" s="278"/>
      <c r="Q358" s="278"/>
      <c r="R358" s="278"/>
      <c r="S358" s="278"/>
      <c r="T358" s="278"/>
    </row>
    <row r="359" spans="2:20" ht="12" customHeight="1" x14ac:dyDescent="0.15">
      <c r="B359" s="278"/>
      <c r="C359" s="278"/>
      <c r="D359" s="278"/>
      <c r="E359" s="278"/>
      <c r="G359" s="278"/>
      <c r="H359" s="278"/>
      <c r="I359" s="278"/>
      <c r="J359" s="278"/>
      <c r="L359" s="278"/>
      <c r="M359" s="278"/>
      <c r="N359" s="278"/>
      <c r="O359" s="278"/>
      <c r="Q359" s="278"/>
      <c r="R359" s="278"/>
      <c r="S359" s="278"/>
      <c r="T359" s="278"/>
    </row>
    <row r="360" spans="2:20" ht="12" customHeight="1" x14ac:dyDescent="0.15">
      <c r="B360" s="278"/>
      <c r="C360" s="278"/>
      <c r="D360" s="278"/>
      <c r="E360" s="278"/>
      <c r="G360" s="278"/>
      <c r="H360" s="278"/>
      <c r="I360" s="278"/>
      <c r="J360" s="278"/>
      <c r="L360" s="278"/>
      <c r="M360" s="278"/>
      <c r="N360" s="278"/>
      <c r="O360" s="278"/>
      <c r="Q360" s="278"/>
      <c r="R360" s="278"/>
      <c r="S360" s="278"/>
      <c r="T360" s="278"/>
    </row>
    <row r="361" spans="2:20" ht="12" customHeight="1" x14ac:dyDescent="0.15">
      <c r="B361" s="278"/>
      <c r="C361" s="278"/>
      <c r="D361" s="278"/>
      <c r="E361" s="278"/>
      <c r="G361" s="278"/>
      <c r="H361" s="278"/>
      <c r="I361" s="278"/>
      <c r="J361" s="278"/>
      <c r="L361" s="278"/>
      <c r="M361" s="278"/>
      <c r="N361" s="278"/>
      <c r="O361" s="278"/>
      <c r="Q361" s="278"/>
      <c r="R361" s="278"/>
      <c r="S361" s="278"/>
      <c r="T361" s="278"/>
    </row>
    <row r="362" spans="2:20" ht="12" customHeight="1" x14ac:dyDescent="0.15">
      <c r="B362" s="278"/>
      <c r="C362" s="278"/>
      <c r="D362" s="278"/>
      <c r="E362" s="278"/>
      <c r="G362" s="278"/>
      <c r="H362" s="278"/>
      <c r="I362" s="278"/>
      <c r="J362" s="278"/>
      <c r="L362" s="278"/>
      <c r="M362" s="278"/>
      <c r="N362" s="278"/>
      <c r="O362" s="278"/>
      <c r="Q362" s="278"/>
      <c r="R362" s="278"/>
      <c r="S362" s="278"/>
      <c r="T362" s="278"/>
    </row>
    <row r="363" spans="2:20" ht="12" customHeight="1" x14ac:dyDescent="0.15">
      <c r="B363" s="244" t="s">
        <v>547</v>
      </c>
      <c r="C363" s="245"/>
      <c r="D363" s="245"/>
      <c r="E363" s="246"/>
      <c r="G363" s="244" t="s">
        <v>547</v>
      </c>
      <c r="H363" s="245"/>
      <c r="I363" s="245"/>
      <c r="J363" s="246"/>
      <c r="L363" s="244" t="s">
        <v>547</v>
      </c>
      <c r="M363" s="245"/>
      <c r="N363" s="245"/>
      <c r="O363" s="246"/>
      <c r="Q363" s="244" t="s">
        <v>547</v>
      </c>
      <c r="R363" s="245"/>
      <c r="S363" s="245"/>
      <c r="T363" s="246"/>
    </row>
    <row r="366" spans="2:20" ht="12" customHeight="1" x14ac:dyDescent="0.15">
      <c r="B366" s="98" t="s">
        <v>289</v>
      </c>
      <c r="C366" s="99" t="s">
        <v>273</v>
      </c>
      <c r="D366" s="2" t="s">
        <v>290</v>
      </c>
      <c r="E366" s="11" t="str">
        <f>LOOKUP(C374,{0,201,401,601,901,1201,1501;"黑色","绿色","蓝色","紫色","红色","橙色","金色"})</f>
        <v>黑色</v>
      </c>
      <c r="G366" s="98" t="s">
        <v>289</v>
      </c>
      <c r="H366" s="99" t="s">
        <v>286</v>
      </c>
      <c r="I366" s="2" t="s">
        <v>290</v>
      </c>
      <c r="J366" s="11" t="str">
        <f>LOOKUP(H374,{0,201,401,601,901,1201,1501;"黑色","绿色","蓝色","紫色","红色","橙色","金色"})</f>
        <v>绿色</v>
      </c>
      <c r="L366" s="114" t="s">
        <v>289</v>
      </c>
      <c r="M366" s="120" t="s">
        <v>1755</v>
      </c>
      <c r="N366" s="51" t="s">
        <v>290</v>
      </c>
      <c r="O366" s="70" t="str">
        <f>LOOKUP(M374,{0,201,401,601,901,1201,1501;"黑色","绿色","蓝色","紫色","红色","橙色","金色"})</f>
        <v>黑色</v>
      </c>
      <c r="Q366" s="176" t="s">
        <v>289</v>
      </c>
      <c r="R366" s="177" t="s">
        <v>154</v>
      </c>
      <c r="S366" s="178" t="s">
        <v>290</v>
      </c>
      <c r="T366" s="70" t="str">
        <f>LOOKUP(R374,{0,201,401,601,901,1201,1501;"黑色","绿色","蓝色","紫色","红色","橙色","金色"})</f>
        <v>黑色</v>
      </c>
    </row>
    <row r="367" spans="2:20" ht="12" customHeight="1" x14ac:dyDescent="0.15">
      <c r="B367" s="253" t="s">
        <v>783</v>
      </c>
      <c r="C367" s="254"/>
      <c r="D367" s="100" t="s">
        <v>292</v>
      </c>
      <c r="E367" s="25">
        <v>1</v>
      </c>
      <c r="G367" s="253" t="s">
        <v>784</v>
      </c>
      <c r="H367" s="254"/>
      <c r="I367" s="100" t="s">
        <v>292</v>
      </c>
      <c r="J367" s="25">
        <v>500</v>
      </c>
      <c r="L367" s="253" t="s">
        <v>785</v>
      </c>
      <c r="M367" s="254"/>
      <c r="N367" s="116" t="s">
        <v>292</v>
      </c>
      <c r="O367" s="59">
        <v>1</v>
      </c>
      <c r="Q367" s="253" t="s">
        <v>786</v>
      </c>
      <c r="R367" s="254"/>
      <c r="S367" s="179" t="s">
        <v>292</v>
      </c>
      <c r="T367" s="180">
        <v>1</v>
      </c>
    </row>
    <row r="368" spans="2:20" ht="12" customHeight="1" x14ac:dyDescent="0.15">
      <c r="B368" s="255"/>
      <c r="C368" s="256"/>
      <c r="D368" s="100" t="s">
        <v>296</v>
      </c>
      <c r="E368" s="25">
        <v>1</v>
      </c>
      <c r="G368" s="255"/>
      <c r="H368" s="256"/>
      <c r="I368" s="100" t="s">
        <v>296</v>
      </c>
      <c r="J368" s="25">
        <v>100</v>
      </c>
      <c r="L368" s="255"/>
      <c r="M368" s="256"/>
      <c r="N368" s="116" t="s">
        <v>296</v>
      </c>
      <c r="O368" s="59">
        <v>1</v>
      </c>
      <c r="Q368" s="255"/>
      <c r="R368" s="256"/>
      <c r="S368" s="179" t="s">
        <v>296</v>
      </c>
      <c r="T368" s="180">
        <v>1</v>
      </c>
    </row>
    <row r="369" spans="2:20" ht="12" customHeight="1" x14ac:dyDescent="0.15">
      <c r="B369" s="255"/>
      <c r="C369" s="256"/>
      <c r="D369" s="262" t="s">
        <v>787</v>
      </c>
      <c r="E369" s="260"/>
      <c r="G369" s="255"/>
      <c r="H369" s="256"/>
      <c r="I369" s="262" t="s">
        <v>788</v>
      </c>
      <c r="J369" s="260"/>
      <c r="L369" s="255"/>
      <c r="M369" s="256"/>
      <c r="N369" s="259" t="s">
        <v>789</v>
      </c>
      <c r="O369" s="260"/>
      <c r="Q369" s="255"/>
      <c r="R369" s="256"/>
      <c r="S369" s="259" t="s">
        <v>790</v>
      </c>
      <c r="T369" s="260"/>
    </row>
    <row r="370" spans="2:20" ht="12" customHeight="1" x14ac:dyDescent="0.15">
      <c r="B370" s="255"/>
      <c r="C370" s="256"/>
      <c r="D370" s="262"/>
      <c r="E370" s="260"/>
      <c r="G370" s="255"/>
      <c r="H370" s="256"/>
      <c r="I370" s="262"/>
      <c r="J370" s="260"/>
      <c r="L370" s="255"/>
      <c r="M370" s="256"/>
      <c r="N370" s="259"/>
      <c r="O370" s="260"/>
      <c r="Q370" s="255"/>
      <c r="R370" s="256"/>
      <c r="S370" s="259"/>
      <c r="T370" s="260"/>
    </row>
    <row r="371" spans="2:20" ht="12" customHeight="1" x14ac:dyDescent="0.15">
      <c r="B371" s="255"/>
      <c r="C371" s="256"/>
      <c r="D371" s="262"/>
      <c r="E371" s="260"/>
      <c r="G371" s="255"/>
      <c r="H371" s="256"/>
      <c r="I371" s="262"/>
      <c r="J371" s="260"/>
      <c r="L371" s="255"/>
      <c r="M371" s="256"/>
      <c r="N371" s="259"/>
      <c r="O371" s="260"/>
      <c r="Q371" s="255"/>
      <c r="R371" s="256"/>
      <c r="S371" s="259"/>
      <c r="T371" s="260"/>
    </row>
    <row r="372" spans="2:20" ht="12" customHeight="1" x14ac:dyDescent="0.15">
      <c r="B372" s="255"/>
      <c r="C372" s="256"/>
      <c r="D372" s="262"/>
      <c r="E372" s="260"/>
      <c r="G372" s="255"/>
      <c r="H372" s="256"/>
      <c r="I372" s="262"/>
      <c r="J372" s="260"/>
      <c r="L372" s="255"/>
      <c r="M372" s="256"/>
      <c r="N372" s="259"/>
      <c r="O372" s="260"/>
      <c r="Q372" s="255"/>
      <c r="R372" s="256"/>
      <c r="S372" s="259"/>
      <c r="T372" s="260"/>
    </row>
    <row r="373" spans="2:20" ht="12" customHeight="1" x14ac:dyDescent="0.15">
      <c r="B373" s="257"/>
      <c r="C373" s="258"/>
      <c r="D373" s="262"/>
      <c r="E373" s="260"/>
      <c r="G373" s="257"/>
      <c r="H373" s="258"/>
      <c r="I373" s="262"/>
      <c r="J373" s="260"/>
      <c r="L373" s="257"/>
      <c r="M373" s="258"/>
      <c r="N373" s="259"/>
      <c r="O373" s="260"/>
      <c r="Q373" s="257"/>
      <c r="R373" s="258"/>
      <c r="S373" s="259"/>
      <c r="T373" s="260"/>
    </row>
    <row r="374" spans="2:20" ht="12" customHeight="1" x14ac:dyDescent="0.15">
      <c r="B374" s="98" t="s">
        <v>301</v>
      </c>
      <c r="C374" s="101">
        <v>200</v>
      </c>
      <c r="D374" s="261"/>
      <c r="E374" s="260"/>
      <c r="G374" s="98" t="s">
        <v>301</v>
      </c>
      <c r="H374" s="101">
        <v>400</v>
      </c>
      <c r="I374" s="261"/>
      <c r="J374" s="260"/>
      <c r="L374" s="114" t="s">
        <v>301</v>
      </c>
      <c r="M374" s="117">
        <v>0</v>
      </c>
      <c r="N374" s="261"/>
      <c r="O374" s="260"/>
      <c r="Q374" s="176" t="s">
        <v>301</v>
      </c>
      <c r="R374" s="181">
        <v>0</v>
      </c>
      <c r="S374" s="261"/>
      <c r="T374" s="260"/>
    </row>
    <row r="375" spans="2:20" ht="12" customHeight="1" x14ac:dyDescent="0.15">
      <c r="B375" s="12" t="s">
        <v>302</v>
      </c>
      <c r="C375" s="241">
        <f>C374*20</f>
        <v>4000</v>
      </c>
      <c r="D375" s="242"/>
      <c r="E375" s="243"/>
      <c r="G375" s="12" t="s">
        <v>302</v>
      </c>
      <c r="H375" s="241">
        <f>H374*20</f>
        <v>8000</v>
      </c>
      <c r="I375" s="242"/>
      <c r="J375" s="243"/>
      <c r="L375" s="55" t="s">
        <v>302</v>
      </c>
      <c r="M375" s="241">
        <f>M374*20</f>
        <v>0</v>
      </c>
      <c r="N375" s="242"/>
      <c r="O375" s="243"/>
      <c r="Q375" s="182" t="s">
        <v>302</v>
      </c>
      <c r="R375" s="241">
        <f>R374*20</f>
        <v>0</v>
      </c>
      <c r="S375" s="242"/>
      <c r="T375" s="243"/>
    </row>
    <row r="376" spans="2:20" ht="12" customHeight="1" x14ac:dyDescent="0.15">
      <c r="B376" s="247" t="s">
        <v>791</v>
      </c>
      <c r="C376" s="248"/>
      <c r="D376" s="248"/>
      <c r="E376" s="249"/>
      <c r="G376" s="247" t="s">
        <v>792</v>
      </c>
      <c r="H376" s="248"/>
      <c r="I376" s="248"/>
      <c r="J376" s="249"/>
      <c r="L376" s="247" t="s">
        <v>341</v>
      </c>
      <c r="M376" s="248"/>
      <c r="N376" s="248"/>
      <c r="O376" s="249"/>
      <c r="Q376" s="247" t="s">
        <v>793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346</v>
      </c>
      <c r="C389" s="245"/>
      <c r="D389" s="245"/>
      <c r="E389" s="246"/>
      <c r="G389" s="244" t="s">
        <v>346</v>
      </c>
      <c r="H389" s="245"/>
      <c r="I389" s="245"/>
      <c r="J389" s="246"/>
      <c r="L389" s="244" t="s">
        <v>568</v>
      </c>
      <c r="M389" s="245"/>
      <c r="N389" s="245"/>
      <c r="O389" s="246"/>
      <c r="Q389" s="383" t="s">
        <v>794</v>
      </c>
      <c r="R389" s="384"/>
      <c r="S389" s="384"/>
      <c r="T389" s="385"/>
    </row>
    <row r="392" spans="2:20" ht="12" customHeight="1" x14ac:dyDescent="0.15">
      <c r="B392" s="176" t="s">
        <v>289</v>
      </c>
      <c r="C392" s="177" t="s">
        <v>287</v>
      </c>
      <c r="D392" s="178" t="s">
        <v>290</v>
      </c>
      <c r="E392" s="70" t="str">
        <f>LOOKUP(C400,{0,201,401,601,901,1201,1501;"黑色","绿色","蓝色","紫色","红色","橙色","金色"})</f>
        <v>蓝色</v>
      </c>
      <c r="G392" s="114" t="s">
        <v>289</v>
      </c>
      <c r="H392" s="120" t="s">
        <v>276</v>
      </c>
      <c r="I392" s="51" t="s">
        <v>290</v>
      </c>
      <c r="J392" s="70" t="str">
        <f>LOOKUP(H400,{0,201,401,601,901,1201,1501;"黑色","绿色","蓝色","紫色","红色","橙色","金色"})</f>
        <v>黑色</v>
      </c>
      <c r="L392" s="114" t="s">
        <v>289</v>
      </c>
      <c r="M392" s="120" t="s">
        <v>158</v>
      </c>
      <c r="N392" s="51" t="s">
        <v>290</v>
      </c>
      <c r="O392" s="70" t="str">
        <f>LOOKUP(M400,{0,201,401,601,901,1201,1501;"黑色","绿色","蓝色","紫色","红色","橙色","金色"})</f>
        <v>黑色</v>
      </c>
      <c r="P392" s="185"/>
      <c r="Q392" s="114" t="s">
        <v>289</v>
      </c>
      <c r="R392" s="120" t="s">
        <v>162</v>
      </c>
      <c r="S392" s="51" t="s">
        <v>290</v>
      </c>
      <c r="T392" s="70" t="str">
        <f>LOOKUP(R400,{0,201,401,601,901,1201,1501;"黑色","绿色","蓝色","紫色","红色","橙色","金色"})</f>
        <v>黑色</v>
      </c>
    </row>
    <row r="393" spans="2:20" ht="12" customHeight="1" x14ac:dyDescent="0.15">
      <c r="B393" s="253" t="s">
        <v>795</v>
      </c>
      <c r="C393" s="254"/>
      <c r="D393" s="179" t="s">
        <v>292</v>
      </c>
      <c r="E393" s="180">
        <v>1</v>
      </c>
      <c r="G393" s="253" t="s">
        <v>796</v>
      </c>
      <c r="H393" s="254"/>
      <c r="I393" s="116" t="s">
        <v>292</v>
      </c>
      <c r="J393" s="59">
        <v>1</v>
      </c>
      <c r="L393" s="253" t="s">
        <v>797</v>
      </c>
      <c r="M393" s="254"/>
      <c r="N393" s="116" t="s">
        <v>292</v>
      </c>
      <c r="O393" s="59">
        <v>1</v>
      </c>
      <c r="P393" s="185"/>
      <c r="Q393" s="253" t="s">
        <v>798</v>
      </c>
      <c r="R393" s="254"/>
      <c r="S393" s="116" t="s">
        <v>292</v>
      </c>
      <c r="T393" s="59">
        <v>1</v>
      </c>
    </row>
    <row r="394" spans="2:20" ht="12" customHeight="1" x14ac:dyDescent="0.15">
      <c r="B394" s="255"/>
      <c r="C394" s="256"/>
      <c r="D394" s="179" t="s">
        <v>296</v>
      </c>
      <c r="E394" s="180">
        <v>1</v>
      </c>
      <c r="G394" s="255"/>
      <c r="H394" s="256"/>
      <c r="I394" s="116" t="s">
        <v>296</v>
      </c>
      <c r="J394" s="59">
        <v>5</v>
      </c>
      <c r="L394" s="255"/>
      <c r="M394" s="256"/>
      <c r="N394" s="116" t="s">
        <v>296</v>
      </c>
      <c r="O394" s="59">
        <v>1</v>
      </c>
      <c r="P394" s="185"/>
      <c r="Q394" s="255"/>
      <c r="R394" s="256"/>
      <c r="S394" s="116" t="s">
        <v>296</v>
      </c>
      <c r="T394" s="59">
        <v>1</v>
      </c>
    </row>
    <row r="395" spans="2:20" ht="12" customHeight="1" x14ac:dyDescent="0.15">
      <c r="B395" s="255"/>
      <c r="C395" s="256"/>
      <c r="D395" s="259" t="s">
        <v>799</v>
      </c>
      <c r="E395" s="260"/>
      <c r="G395" s="255"/>
      <c r="H395" s="256"/>
      <c r="I395" s="259" t="s">
        <v>800</v>
      </c>
      <c r="J395" s="260"/>
      <c r="L395" s="255"/>
      <c r="M395" s="256"/>
      <c r="N395" s="259" t="s">
        <v>801</v>
      </c>
      <c r="O395" s="260"/>
      <c r="P395" s="185"/>
      <c r="Q395" s="255"/>
      <c r="R395" s="256"/>
      <c r="S395" s="259" t="s">
        <v>802</v>
      </c>
      <c r="T395" s="260"/>
    </row>
    <row r="396" spans="2:20" ht="12" customHeight="1" x14ac:dyDescent="0.15">
      <c r="B396" s="255"/>
      <c r="C396" s="256"/>
      <c r="D396" s="259"/>
      <c r="E396" s="260"/>
      <c r="G396" s="255"/>
      <c r="H396" s="256"/>
      <c r="I396" s="259"/>
      <c r="J396" s="260"/>
      <c r="L396" s="255"/>
      <c r="M396" s="256"/>
      <c r="N396" s="259"/>
      <c r="O396" s="260"/>
      <c r="P396" s="185"/>
      <c r="Q396" s="255"/>
      <c r="R396" s="256"/>
      <c r="S396" s="259"/>
      <c r="T396" s="260"/>
    </row>
    <row r="397" spans="2:20" ht="12" customHeight="1" x14ac:dyDescent="0.15">
      <c r="B397" s="255"/>
      <c r="C397" s="256"/>
      <c r="D397" s="259"/>
      <c r="E397" s="260"/>
      <c r="G397" s="255"/>
      <c r="H397" s="256"/>
      <c r="I397" s="259"/>
      <c r="J397" s="260"/>
      <c r="L397" s="255"/>
      <c r="M397" s="256"/>
      <c r="N397" s="259"/>
      <c r="O397" s="260"/>
      <c r="P397" s="185"/>
      <c r="Q397" s="255"/>
      <c r="R397" s="256"/>
      <c r="S397" s="259"/>
      <c r="T397" s="260"/>
    </row>
    <row r="398" spans="2:20" ht="12" customHeight="1" x14ac:dyDescent="0.15">
      <c r="B398" s="255"/>
      <c r="C398" s="256"/>
      <c r="D398" s="259"/>
      <c r="E398" s="260"/>
      <c r="G398" s="255"/>
      <c r="H398" s="256"/>
      <c r="I398" s="259"/>
      <c r="J398" s="260"/>
      <c r="L398" s="255"/>
      <c r="M398" s="256"/>
      <c r="N398" s="259"/>
      <c r="O398" s="260"/>
      <c r="P398" s="185"/>
      <c r="Q398" s="255"/>
      <c r="R398" s="256"/>
      <c r="S398" s="259"/>
      <c r="T398" s="260"/>
    </row>
    <row r="399" spans="2:20" ht="12" customHeight="1" x14ac:dyDescent="0.15">
      <c r="B399" s="257"/>
      <c r="C399" s="258"/>
      <c r="D399" s="259"/>
      <c r="E399" s="260"/>
      <c r="G399" s="257"/>
      <c r="H399" s="258"/>
      <c r="I399" s="259"/>
      <c r="J399" s="260"/>
      <c r="L399" s="257"/>
      <c r="M399" s="258"/>
      <c r="N399" s="259"/>
      <c r="O399" s="260"/>
      <c r="P399" s="185"/>
      <c r="Q399" s="257"/>
      <c r="R399" s="258"/>
      <c r="S399" s="259"/>
      <c r="T399" s="260"/>
    </row>
    <row r="400" spans="2:20" ht="12" customHeight="1" x14ac:dyDescent="0.15">
      <c r="B400" s="176" t="s">
        <v>301</v>
      </c>
      <c r="C400" s="183">
        <v>500</v>
      </c>
      <c r="D400" s="261"/>
      <c r="E400" s="260"/>
      <c r="G400" s="114" t="s">
        <v>301</v>
      </c>
      <c r="H400" s="117">
        <v>200</v>
      </c>
      <c r="I400" s="261"/>
      <c r="J400" s="260"/>
      <c r="L400" s="114" t="s">
        <v>301</v>
      </c>
      <c r="M400" s="117">
        <v>0</v>
      </c>
      <c r="N400" s="261"/>
      <c r="O400" s="260"/>
      <c r="P400" s="185"/>
      <c r="Q400" s="114" t="s">
        <v>301</v>
      </c>
      <c r="R400" s="117">
        <v>0</v>
      </c>
      <c r="S400" s="261"/>
      <c r="T400" s="260"/>
    </row>
    <row r="401" spans="2:20" ht="12" customHeight="1" x14ac:dyDescent="0.15">
      <c r="B401" s="182" t="s">
        <v>302</v>
      </c>
      <c r="C401" s="241">
        <f>C400*20</f>
        <v>10000</v>
      </c>
      <c r="D401" s="242"/>
      <c r="E401" s="243"/>
      <c r="G401" s="55" t="s">
        <v>302</v>
      </c>
      <c r="H401" s="241">
        <f>H400*20</f>
        <v>4000</v>
      </c>
      <c r="I401" s="242"/>
      <c r="J401" s="243"/>
      <c r="L401" s="55" t="s">
        <v>302</v>
      </c>
      <c r="M401" s="241">
        <f>M400*20</f>
        <v>0</v>
      </c>
      <c r="N401" s="242"/>
      <c r="O401" s="243"/>
      <c r="P401" s="185"/>
      <c r="Q401" s="55" t="s">
        <v>302</v>
      </c>
      <c r="R401" s="241">
        <f>R400*20</f>
        <v>0</v>
      </c>
      <c r="S401" s="242"/>
      <c r="T401" s="243"/>
    </row>
    <row r="402" spans="2:20" ht="12" customHeight="1" x14ac:dyDescent="0.15">
      <c r="B402" s="247" t="s">
        <v>803</v>
      </c>
      <c r="C402" s="248"/>
      <c r="D402" s="248"/>
      <c r="E402" s="249"/>
      <c r="G402" s="247" t="s">
        <v>804</v>
      </c>
      <c r="H402" s="248"/>
      <c r="I402" s="248"/>
      <c r="J402" s="249"/>
      <c r="L402" s="247" t="s">
        <v>805</v>
      </c>
      <c r="M402" s="248"/>
      <c r="N402" s="248"/>
      <c r="O402" s="249"/>
      <c r="P402" s="185"/>
      <c r="Q402" s="247" t="s">
        <v>806</v>
      </c>
      <c r="R402" s="248"/>
      <c r="S402" s="248"/>
      <c r="T402" s="249"/>
    </row>
    <row r="403" spans="2:20" ht="12" customHeight="1" x14ac:dyDescent="0.15">
      <c r="B403" s="247"/>
      <c r="C403" s="248"/>
      <c r="D403" s="248"/>
      <c r="E403" s="249"/>
      <c r="G403" s="247"/>
      <c r="H403" s="248"/>
      <c r="I403" s="248"/>
      <c r="J403" s="249"/>
      <c r="L403" s="247"/>
      <c r="M403" s="248"/>
      <c r="N403" s="248"/>
      <c r="O403" s="249"/>
      <c r="P403" s="185"/>
      <c r="Q403" s="247"/>
      <c r="R403" s="248"/>
      <c r="S403" s="248"/>
      <c r="T403" s="249"/>
    </row>
    <row r="404" spans="2:20" ht="12" customHeight="1" x14ac:dyDescent="0.15">
      <c r="B404" s="247"/>
      <c r="C404" s="248"/>
      <c r="D404" s="248"/>
      <c r="E404" s="249"/>
      <c r="G404" s="247"/>
      <c r="H404" s="248"/>
      <c r="I404" s="248"/>
      <c r="J404" s="249"/>
      <c r="L404" s="247"/>
      <c r="M404" s="248"/>
      <c r="N404" s="248"/>
      <c r="O404" s="249"/>
      <c r="P404" s="185"/>
      <c r="Q404" s="247"/>
      <c r="R404" s="248"/>
      <c r="S404" s="248"/>
      <c r="T404" s="249"/>
    </row>
    <row r="405" spans="2:20" ht="12" customHeight="1" x14ac:dyDescent="0.15">
      <c r="B405" s="247"/>
      <c r="C405" s="248"/>
      <c r="D405" s="248"/>
      <c r="E405" s="249"/>
      <c r="G405" s="247"/>
      <c r="H405" s="248"/>
      <c r="I405" s="248"/>
      <c r="J405" s="249"/>
      <c r="L405" s="247"/>
      <c r="M405" s="248"/>
      <c r="N405" s="248"/>
      <c r="O405" s="249"/>
      <c r="P405" s="185"/>
      <c r="Q405" s="247"/>
      <c r="R405" s="248"/>
      <c r="S405" s="248"/>
      <c r="T405" s="249"/>
    </row>
    <row r="406" spans="2:20" ht="12" customHeight="1" x14ac:dyDescent="0.15">
      <c r="B406" s="247"/>
      <c r="C406" s="248"/>
      <c r="D406" s="248"/>
      <c r="E406" s="249"/>
      <c r="G406" s="247"/>
      <c r="H406" s="248"/>
      <c r="I406" s="248"/>
      <c r="J406" s="249"/>
      <c r="L406" s="247"/>
      <c r="M406" s="248"/>
      <c r="N406" s="248"/>
      <c r="O406" s="249"/>
      <c r="P406" s="185"/>
      <c r="Q406" s="247"/>
      <c r="R406" s="248"/>
      <c r="S406" s="248"/>
      <c r="T406" s="249"/>
    </row>
    <row r="407" spans="2:20" ht="12" customHeight="1" x14ac:dyDescent="0.15">
      <c r="B407" s="247"/>
      <c r="C407" s="248"/>
      <c r="D407" s="248"/>
      <c r="E407" s="249"/>
      <c r="G407" s="247"/>
      <c r="H407" s="248"/>
      <c r="I407" s="248"/>
      <c r="J407" s="249"/>
      <c r="L407" s="247"/>
      <c r="M407" s="248"/>
      <c r="N407" s="248"/>
      <c r="O407" s="249"/>
      <c r="P407" s="185"/>
      <c r="Q407" s="247"/>
      <c r="R407" s="248"/>
      <c r="S407" s="248"/>
      <c r="T407" s="249"/>
    </row>
    <row r="408" spans="2:20" ht="12" customHeight="1" x14ac:dyDescent="0.15">
      <c r="B408" s="247"/>
      <c r="C408" s="248"/>
      <c r="D408" s="248"/>
      <c r="E408" s="249"/>
      <c r="G408" s="247"/>
      <c r="H408" s="248"/>
      <c r="I408" s="248"/>
      <c r="J408" s="249"/>
      <c r="L408" s="247"/>
      <c r="M408" s="248"/>
      <c r="N408" s="248"/>
      <c r="O408" s="249"/>
      <c r="P408" s="185"/>
      <c r="Q408" s="247"/>
      <c r="R408" s="248"/>
      <c r="S408" s="248"/>
      <c r="T408" s="249"/>
    </row>
    <row r="409" spans="2:20" ht="12" customHeight="1" x14ac:dyDescent="0.15">
      <c r="B409" s="247"/>
      <c r="C409" s="248"/>
      <c r="D409" s="248"/>
      <c r="E409" s="249"/>
      <c r="G409" s="247"/>
      <c r="H409" s="248"/>
      <c r="I409" s="248"/>
      <c r="J409" s="249"/>
      <c r="L409" s="247"/>
      <c r="M409" s="248"/>
      <c r="N409" s="248"/>
      <c r="O409" s="249"/>
      <c r="P409" s="185"/>
      <c r="Q409" s="247"/>
      <c r="R409" s="248"/>
      <c r="S409" s="248"/>
      <c r="T409" s="249"/>
    </row>
    <row r="410" spans="2:20" ht="12" customHeight="1" x14ac:dyDescent="0.15">
      <c r="B410" s="247"/>
      <c r="C410" s="248"/>
      <c r="D410" s="248"/>
      <c r="E410" s="249"/>
      <c r="G410" s="247"/>
      <c r="H410" s="248"/>
      <c r="I410" s="248"/>
      <c r="J410" s="249"/>
      <c r="L410" s="247"/>
      <c r="M410" s="248"/>
      <c r="N410" s="248"/>
      <c r="O410" s="249"/>
      <c r="P410" s="185"/>
      <c r="Q410" s="247"/>
      <c r="R410" s="248"/>
      <c r="S410" s="248"/>
      <c r="T410" s="249"/>
    </row>
    <row r="411" spans="2:20" ht="12" customHeight="1" x14ac:dyDescent="0.15">
      <c r="B411" s="247"/>
      <c r="C411" s="248"/>
      <c r="D411" s="248"/>
      <c r="E411" s="249"/>
      <c r="G411" s="247"/>
      <c r="H411" s="248"/>
      <c r="I411" s="248"/>
      <c r="J411" s="249"/>
      <c r="L411" s="247"/>
      <c r="M411" s="248"/>
      <c r="N411" s="248"/>
      <c r="O411" s="249"/>
      <c r="P411" s="185"/>
      <c r="Q411" s="247"/>
      <c r="R411" s="248"/>
      <c r="S411" s="248"/>
      <c r="T411" s="249"/>
    </row>
    <row r="412" spans="2:20" ht="12" customHeight="1" x14ac:dyDescent="0.15">
      <c r="B412" s="247"/>
      <c r="C412" s="248"/>
      <c r="D412" s="248"/>
      <c r="E412" s="249"/>
      <c r="G412" s="247"/>
      <c r="H412" s="248"/>
      <c r="I412" s="248"/>
      <c r="J412" s="249"/>
      <c r="L412" s="247"/>
      <c r="M412" s="248"/>
      <c r="N412" s="248"/>
      <c r="O412" s="249"/>
      <c r="P412" s="185"/>
      <c r="Q412" s="247"/>
      <c r="R412" s="248"/>
      <c r="S412" s="248"/>
      <c r="T412" s="249"/>
    </row>
    <row r="413" spans="2:20" ht="12" customHeight="1" x14ac:dyDescent="0.15">
      <c r="B413" s="247"/>
      <c r="C413" s="248"/>
      <c r="D413" s="248"/>
      <c r="E413" s="249"/>
      <c r="G413" s="247"/>
      <c r="H413" s="248"/>
      <c r="I413" s="248"/>
      <c r="J413" s="249"/>
      <c r="L413" s="247"/>
      <c r="M413" s="248"/>
      <c r="N413" s="248"/>
      <c r="O413" s="249"/>
      <c r="P413" s="185"/>
      <c r="Q413" s="247"/>
      <c r="R413" s="248"/>
      <c r="S413" s="248"/>
      <c r="T413" s="249"/>
    </row>
    <row r="414" spans="2:20" ht="12" customHeight="1" x14ac:dyDescent="0.15">
      <c r="B414" s="250"/>
      <c r="C414" s="251"/>
      <c r="D414" s="251"/>
      <c r="E414" s="252"/>
      <c r="G414" s="250"/>
      <c r="H414" s="251"/>
      <c r="I414" s="251"/>
      <c r="J414" s="252"/>
      <c r="L414" s="250"/>
      <c r="M414" s="251"/>
      <c r="N414" s="251"/>
      <c r="O414" s="252"/>
      <c r="P414" s="185"/>
      <c r="Q414" s="250"/>
      <c r="R414" s="251"/>
      <c r="S414" s="251"/>
      <c r="T414" s="252"/>
    </row>
    <row r="415" spans="2:20" ht="12" customHeight="1" x14ac:dyDescent="0.15">
      <c r="B415" s="383" t="s">
        <v>794</v>
      </c>
      <c r="C415" s="384"/>
      <c r="D415" s="384"/>
      <c r="E415" s="385"/>
      <c r="G415" s="244" t="s">
        <v>581</v>
      </c>
      <c r="H415" s="245"/>
      <c r="I415" s="245"/>
      <c r="J415" s="246"/>
      <c r="L415" s="244" t="s">
        <v>594</v>
      </c>
      <c r="M415" s="245"/>
      <c r="N415" s="245"/>
      <c r="O415" s="246"/>
      <c r="P415" s="185"/>
      <c r="Q415" s="244" t="s">
        <v>594</v>
      </c>
      <c r="R415" s="245"/>
      <c r="S415" s="245"/>
      <c r="T415" s="246"/>
    </row>
    <row r="418" spans="2:21" ht="12" customHeight="1" x14ac:dyDescent="0.15">
      <c r="B418" s="98" t="s">
        <v>289</v>
      </c>
      <c r="C418" s="99" t="s">
        <v>281</v>
      </c>
      <c r="D418" s="2" t="s">
        <v>290</v>
      </c>
      <c r="E418" s="97" t="str">
        <f>LOOKUP(C426,{0,201,401,601,901,1201,1501;"黑色","绿色","蓝色","紫色","红色","橙色","金色"})</f>
        <v>绿色</v>
      </c>
      <c r="G418" s="98" t="s">
        <v>289</v>
      </c>
      <c r="H418" s="99" t="s">
        <v>214</v>
      </c>
      <c r="I418" s="2" t="s">
        <v>290</v>
      </c>
      <c r="J418" s="97" t="str">
        <f>LOOKUP(J419,{0,201,401,601,901,1201,1501;"黑色","绿色","蓝色","紫色","红色","橙色","金色"})</f>
        <v>黑色</v>
      </c>
      <c r="L418" s="98" t="s">
        <v>289</v>
      </c>
      <c r="M418" s="99" t="s">
        <v>261</v>
      </c>
      <c r="N418" s="2" t="s">
        <v>290</v>
      </c>
      <c r="O418" s="97" t="str">
        <f>LOOKUP(O419,{0,201,401,601,901,1201,1501;"黑色","绿色","蓝色","紫色","红色","橙色","金色"})</f>
        <v>黑色</v>
      </c>
      <c r="Q418" s="98" t="s">
        <v>289</v>
      </c>
      <c r="R418" s="99" t="s">
        <v>283</v>
      </c>
      <c r="S418" s="2" t="s">
        <v>290</v>
      </c>
      <c r="T418" s="184" t="str">
        <f>LOOKUP(T419,{0,201,401,601,901,1201,1501;"黑色","绿色","蓝色","紫色","红色","橙色","金色"})</f>
        <v>黑色</v>
      </c>
      <c r="U418" s="186"/>
    </row>
    <row r="419" spans="2:21" ht="12" customHeight="1" x14ac:dyDescent="0.15">
      <c r="B419" s="253" t="s">
        <v>807</v>
      </c>
      <c r="C419" s="254"/>
      <c r="D419" s="100" t="s">
        <v>292</v>
      </c>
      <c r="E419" s="25">
        <v>1</v>
      </c>
      <c r="G419" s="253" t="s">
        <v>808</v>
      </c>
      <c r="H419" s="254"/>
      <c r="I419" s="100" t="s">
        <v>292</v>
      </c>
      <c r="J419" s="25">
        <v>2</v>
      </c>
      <c r="L419" s="253" t="s">
        <v>809</v>
      </c>
      <c r="M419" s="254"/>
      <c r="N419" s="100" t="s">
        <v>292</v>
      </c>
      <c r="O419" s="25">
        <v>20</v>
      </c>
      <c r="Q419" s="253" t="s">
        <v>810</v>
      </c>
      <c r="R419" s="254"/>
      <c r="S419" s="100" t="s">
        <v>292</v>
      </c>
      <c r="T419" s="25">
        <v>1</v>
      </c>
      <c r="U419" s="186"/>
    </row>
    <row r="420" spans="2:21" ht="12" customHeight="1" x14ac:dyDescent="0.15">
      <c r="B420" s="255"/>
      <c r="C420" s="256"/>
      <c r="D420" s="100" t="s">
        <v>296</v>
      </c>
      <c r="E420" s="25">
        <v>1</v>
      </c>
      <c r="G420" s="255"/>
      <c r="H420" s="256"/>
      <c r="I420" s="100" t="s">
        <v>296</v>
      </c>
      <c r="J420" s="25">
        <v>1</v>
      </c>
      <c r="L420" s="255"/>
      <c r="M420" s="256"/>
      <c r="N420" s="100" t="s">
        <v>296</v>
      </c>
      <c r="O420" s="25">
        <v>50</v>
      </c>
      <c r="Q420" s="255"/>
      <c r="R420" s="256"/>
      <c r="S420" s="100" t="s">
        <v>296</v>
      </c>
      <c r="T420" s="25">
        <v>1</v>
      </c>
      <c r="U420" s="186"/>
    </row>
    <row r="421" spans="2:21" ht="12" customHeight="1" x14ac:dyDescent="0.15">
      <c r="B421" s="255"/>
      <c r="C421" s="256"/>
      <c r="D421" s="262" t="s">
        <v>811</v>
      </c>
      <c r="E421" s="260"/>
      <c r="G421" s="255"/>
      <c r="H421" s="256"/>
      <c r="I421" s="262" t="s">
        <v>812</v>
      </c>
      <c r="J421" s="260"/>
      <c r="L421" s="255"/>
      <c r="M421" s="256"/>
      <c r="N421" s="262" t="s">
        <v>813</v>
      </c>
      <c r="O421" s="260"/>
      <c r="Q421" s="255"/>
      <c r="R421" s="256"/>
      <c r="S421" s="262" t="s">
        <v>814</v>
      </c>
      <c r="T421" s="260"/>
      <c r="U421" s="186"/>
    </row>
    <row r="422" spans="2:21" ht="12" customHeight="1" x14ac:dyDescent="0.15">
      <c r="B422" s="255"/>
      <c r="C422" s="256"/>
      <c r="D422" s="262"/>
      <c r="E422" s="260"/>
      <c r="G422" s="255"/>
      <c r="H422" s="256"/>
      <c r="I422" s="262"/>
      <c r="J422" s="260"/>
      <c r="L422" s="255"/>
      <c r="M422" s="256"/>
      <c r="N422" s="262"/>
      <c r="O422" s="260"/>
      <c r="Q422" s="255"/>
      <c r="R422" s="256"/>
      <c r="S422" s="262"/>
      <c r="T422" s="260"/>
      <c r="U422" s="186"/>
    </row>
    <row r="423" spans="2:21" ht="12" customHeight="1" x14ac:dyDescent="0.15">
      <c r="B423" s="255"/>
      <c r="C423" s="256"/>
      <c r="D423" s="262"/>
      <c r="E423" s="260"/>
      <c r="G423" s="255"/>
      <c r="H423" s="256"/>
      <c r="I423" s="262"/>
      <c r="J423" s="260"/>
      <c r="L423" s="255"/>
      <c r="M423" s="256"/>
      <c r="N423" s="262"/>
      <c r="O423" s="260"/>
      <c r="Q423" s="255"/>
      <c r="R423" s="256"/>
      <c r="S423" s="262"/>
      <c r="T423" s="260"/>
      <c r="U423" s="186"/>
    </row>
    <row r="424" spans="2:21" ht="12" customHeight="1" x14ac:dyDescent="0.15">
      <c r="B424" s="255"/>
      <c r="C424" s="256"/>
      <c r="D424" s="262"/>
      <c r="E424" s="260"/>
      <c r="G424" s="255"/>
      <c r="H424" s="256"/>
      <c r="I424" s="262"/>
      <c r="J424" s="260"/>
      <c r="L424" s="255"/>
      <c r="M424" s="256"/>
      <c r="N424" s="262"/>
      <c r="O424" s="260"/>
      <c r="Q424" s="255"/>
      <c r="R424" s="256"/>
      <c r="S424" s="262"/>
      <c r="T424" s="260"/>
      <c r="U424" s="186"/>
    </row>
    <row r="425" spans="2:21" ht="12" customHeight="1" x14ac:dyDescent="0.15">
      <c r="B425" s="257"/>
      <c r="C425" s="258"/>
      <c r="D425" s="262"/>
      <c r="E425" s="260"/>
      <c r="G425" s="257"/>
      <c r="H425" s="258"/>
      <c r="I425" s="262"/>
      <c r="J425" s="260"/>
      <c r="L425" s="257"/>
      <c r="M425" s="258"/>
      <c r="N425" s="262"/>
      <c r="O425" s="260"/>
      <c r="Q425" s="257"/>
      <c r="R425" s="258"/>
      <c r="S425" s="262"/>
      <c r="T425" s="260"/>
      <c r="U425" s="186"/>
    </row>
    <row r="426" spans="2:21" ht="12" customHeight="1" x14ac:dyDescent="0.15">
      <c r="B426" s="98" t="s">
        <v>301</v>
      </c>
      <c r="C426" s="101">
        <v>300</v>
      </c>
      <c r="D426" s="261"/>
      <c r="E426" s="260"/>
      <c r="G426" s="98" t="s">
        <v>301</v>
      </c>
      <c r="H426" s="101">
        <v>50</v>
      </c>
      <c r="I426" s="261"/>
      <c r="J426" s="260"/>
      <c r="L426" s="98" t="s">
        <v>301</v>
      </c>
      <c r="M426" s="101">
        <v>100</v>
      </c>
      <c r="N426" s="261"/>
      <c r="O426" s="260"/>
      <c r="Q426" s="98" t="s">
        <v>301</v>
      </c>
      <c r="R426" s="101">
        <v>300</v>
      </c>
      <c r="S426" s="261"/>
      <c r="T426" s="260"/>
      <c r="U426" s="186"/>
    </row>
    <row r="427" spans="2:21" ht="12" customHeight="1" x14ac:dyDescent="0.15">
      <c r="B427" s="12" t="s">
        <v>302</v>
      </c>
      <c r="C427" s="241">
        <f>C426*20</f>
        <v>6000</v>
      </c>
      <c r="D427" s="242"/>
      <c r="E427" s="243"/>
      <c r="G427" s="12" t="s">
        <v>302</v>
      </c>
      <c r="H427" s="241">
        <f>H426*20</f>
        <v>1000</v>
      </c>
      <c r="I427" s="242"/>
      <c r="J427" s="243"/>
      <c r="L427" s="12" t="s">
        <v>302</v>
      </c>
      <c r="M427" s="241">
        <f>M426*20</f>
        <v>2000</v>
      </c>
      <c r="N427" s="242"/>
      <c r="O427" s="243"/>
      <c r="Q427" s="12" t="s">
        <v>302</v>
      </c>
      <c r="R427" s="241">
        <f>R426*20</f>
        <v>6000</v>
      </c>
      <c r="S427" s="242"/>
      <c r="T427" s="243"/>
      <c r="U427" s="186"/>
    </row>
    <row r="428" spans="2:21" ht="12" customHeight="1" x14ac:dyDescent="0.15">
      <c r="B428" s="247" t="s">
        <v>341</v>
      </c>
      <c r="C428" s="248"/>
      <c r="D428" s="248"/>
      <c r="E428" s="249"/>
      <c r="G428" s="247" t="s">
        <v>341</v>
      </c>
      <c r="H428" s="248"/>
      <c r="I428" s="248"/>
      <c r="J428" s="249"/>
      <c r="L428" s="247" t="s">
        <v>341</v>
      </c>
      <c r="M428" s="248"/>
      <c r="N428" s="248"/>
      <c r="O428" s="249"/>
      <c r="Q428" s="247"/>
      <c r="R428" s="248"/>
      <c r="S428" s="248"/>
      <c r="T428" s="249"/>
      <c r="U428" s="186"/>
    </row>
    <row r="429" spans="2:21" ht="12" customHeight="1" x14ac:dyDescent="0.15">
      <c r="B429" s="247"/>
      <c r="C429" s="248"/>
      <c r="D429" s="248"/>
      <c r="E429" s="249"/>
      <c r="G429" s="247"/>
      <c r="H429" s="248"/>
      <c r="I429" s="248"/>
      <c r="J429" s="249"/>
      <c r="L429" s="247"/>
      <c r="M429" s="248"/>
      <c r="N429" s="248"/>
      <c r="O429" s="249"/>
      <c r="Q429" s="247"/>
      <c r="R429" s="248"/>
      <c r="S429" s="248"/>
      <c r="T429" s="249"/>
      <c r="U429" s="186"/>
    </row>
    <row r="430" spans="2:21" ht="12" customHeight="1" x14ac:dyDescent="0.15">
      <c r="B430" s="247"/>
      <c r="C430" s="248"/>
      <c r="D430" s="248"/>
      <c r="E430" s="249"/>
      <c r="G430" s="247"/>
      <c r="H430" s="248"/>
      <c r="I430" s="248"/>
      <c r="J430" s="249"/>
      <c r="L430" s="247"/>
      <c r="M430" s="248"/>
      <c r="N430" s="248"/>
      <c r="O430" s="249"/>
      <c r="Q430" s="247"/>
      <c r="R430" s="248"/>
      <c r="S430" s="248"/>
      <c r="T430" s="249"/>
      <c r="U430" s="186"/>
    </row>
    <row r="431" spans="2:21" ht="12" customHeight="1" x14ac:dyDescent="0.15">
      <c r="B431" s="247"/>
      <c r="C431" s="248"/>
      <c r="D431" s="248"/>
      <c r="E431" s="249"/>
      <c r="G431" s="247"/>
      <c r="H431" s="248"/>
      <c r="I431" s="248"/>
      <c r="J431" s="249"/>
      <c r="L431" s="247"/>
      <c r="M431" s="248"/>
      <c r="N431" s="248"/>
      <c r="O431" s="249"/>
      <c r="Q431" s="247"/>
      <c r="R431" s="248"/>
      <c r="S431" s="248"/>
      <c r="T431" s="249"/>
      <c r="U431" s="186"/>
    </row>
    <row r="432" spans="2:21" ht="12" customHeight="1" x14ac:dyDescent="0.15">
      <c r="B432" s="247"/>
      <c r="C432" s="248"/>
      <c r="D432" s="248"/>
      <c r="E432" s="249"/>
      <c r="G432" s="247"/>
      <c r="H432" s="248"/>
      <c r="I432" s="248"/>
      <c r="J432" s="249"/>
      <c r="L432" s="247"/>
      <c r="M432" s="248"/>
      <c r="N432" s="248"/>
      <c r="O432" s="249"/>
      <c r="Q432" s="247"/>
      <c r="R432" s="248"/>
      <c r="S432" s="248"/>
      <c r="T432" s="249"/>
      <c r="U432" s="186"/>
    </row>
    <row r="433" spans="2:21" ht="12" customHeight="1" x14ac:dyDescent="0.15">
      <c r="B433" s="247"/>
      <c r="C433" s="248"/>
      <c r="D433" s="248"/>
      <c r="E433" s="249"/>
      <c r="G433" s="247"/>
      <c r="H433" s="248"/>
      <c r="I433" s="248"/>
      <c r="J433" s="249"/>
      <c r="L433" s="247"/>
      <c r="M433" s="248"/>
      <c r="N433" s="248"/>
      <c r="O433" s="249"/>
      <c r="Q433" s="247"/>
      <c r="R433" s="248"/>
      <c r="S433" s="248"/>
      <c r="T433" s="249"/>
      <c r="U433" s="186"/>
    </row>
    <row r="434" spans="2:21" ht="12" customHeight="1" x14ac:dyDescent="0.15">
      <c r="B434" s="247"/>
      <c r="C434" s="248"/>
      <c r="D434" s="248"/>
      <c r="E434" s="249"/>
      <c r="G434" s="247"/>
      <c r="H434" s="248"/>
      <c r="I434" s="248"/>
      <c r="J434" s="249"/>
      <c r="L434" s="247"/>
      <c r="M434" s="248"/>
      <c r="N434" s="248"/>
      <c r="O434" s="249"/>
      <c r="Q434" s="247"/>
      <c r="R434" s="248"/>
      <c r="S434" s="248"/>
      <c r="T434" s="249"/>
      <c r="U434" s="186"/>
    </row>
    <row r="435" spans="2:21" ht="12" customHeight="1" x14ac:dyDescent="0.15">
      <c r="B435" s="247"/>
      <c r="C435" s="248"/>
      <c r="D435" s="248"/>
      <c r="E435" s="249"/>
      <c r="G435" s="247"/>
      <c r="H435" s="248"/>
      <c r="I435" s="248"/>
      <c r="J435" s="249"/>
      <c r="L435" s="247"/>
      <c r="M435" s="248"/>
      <c r="N435" s="248"/>
      <c r="O435" s="249"/>
      <c r="Q435" s="247"/>
      <c r="R435" s="248"/>
      <c r="S435" s="248"/>
      <c r="T435" s="249"/>
      <c r="U435" s="186"/>
    </row>
    <row r="436" spans="2:21" ht="12" customHeight="1" x14ac:dyDescent="0.15">
      <c r="B436" s="247"/>
      <c r="C436" s="248"/>
      <c r="D436" s="248"/>
      <c r="E436" s="249"/>
      <c r="G436" s="247"/>
      <c r="H436" s="248"/>
      <c r="I436" s="248"/>
      <c r="J436" s="249"/>
      <c r="L436" s="247"/>
      <c r="M436" s="248"/>
      <c r="N436" s="248"/>
      <c r="O436" s="249"/>
      <c r="Q436" s="247"/>
      <c r="R436" s="248"/>
      <c r="S436" s="248"/>
      <c r="T436" s="249"/>
      <c r="U436" s="186"/>
    </row>
    <row r="437" spans="2:21" ht="12" customHeight="1" x14ac:dyDescent="0.15">
      <c r="B437" s="247"/>
      <c r="C437" s="248"/>
      <c r="D437" s="248"/>
      <c r="E437" s="249"/>
      <c r="G437" s="247"/>
      <c r="H437" s="248"/>
      <c r="I437" s="248"/>
      <c r="J437" s="249"/>
      <c r="L437" s="247"/>
      <c r="M437" s="248"/>
      <c r="N437" s="248"/>
      <c r="O437" s="249"/>
      <c r="Q437" s="247"/>
      <c r="R437" s="248"/>
      <c r="S437" s="248"/>
      <c r="T437" s="249"/>
      <c r="U437" s="186"/>
    </row>
    <row r="438" spans="2:21" ht="12" customHeight="1" x14ac:dyDescent="0.15">
      <c r="B438" s="247"/>
      <c r="C438" s="248"/>
      <c r="D438" s="248"/>
      <c r="E438" s="249"/>
      <c r="G438" s="247"/>
      <c r="H438" s="248"/>
      <c r="I438" s="248"/>
      <c r="J438" s="249"/>
      <c r="L438" s="247"/>
      <c r="M438" s="248"/>
      <c r="N438" s="248"/>
      <c r="O438" s="249"/>
      <c r="Q438" s="247"/>
      <c r="R438" s="248"/>
      <c r="S438" s="248"/>
      <c r="T438" s="249"/>
      <c r="U438" s="186"/>
    </row>
    <row r="439" spans="2:21" ht="12" customHeight="1" x14ac:dyDescent="0.15">
      <c r="B439" s="247"/>
      <c r="C439" s="248"/>
      <c r="D439" s="248"/>
      <c r="E439" s="249"/>
      <c r="G439" s="247"/>
      <c r="H439" s="248"/>
      <c r="I439" s="248"/>
      <c r="J439" s="249"/>
      <c r="L439" s="247"/>
      <c r="M439" s="248"/>
      <c r="N439" s="248"/>
      <c r="O439" s="249"/>
      <c r="Q439" s="247"/>
      <c r="R439" s="248"/>
      <c r="S439" s="248"/>
      <c r="T439" s="249"/>
      <c r="U439" s="186"/>
    </row>
    <row r="440" spans="2:21" ht="12" customHeight="1" x14ac:dyDescent="0.15">
      <c r="B440" s="250"/>
      <c r="C440" s="251"/>
      <c r="D440" s="251"/>
      <c r="E440" s="252"/>
      <c r="G440" s="250"/>
      <c r="H440" s="251"/>
      <c r="I440" s="251"/>
      <c r="J440" s="252"/>
      <c r="L440" s="250"/>
      <c r="M440" s="251"/>
      <c r="N440" s="251"/>
      <c r="O440" s="252"/>
      <c r="Q440" s="250"/>
      <c r="R440" s="251"/>
      <c r="S440" s="251"/>
      <c r="T440" s="252"/>
      <c r="U440" s="186"/>
    </row>
    <row r="441" spans="2:21" ht="12" customHeight="1" x14ac:dyDescent="0.15">
      <c r="B441" s="244" t="s">
        <v>815</v>
      </c>
      <c r="C441" s="245"/>
      <c r="D441" s="245"/>
      <c r="E441" s="246"/>
      <c r="G441" s="244" t="s">
        <v>816</v>
      </c>
      <c r="H441" s="245"/>
      <c r="I441" s="245"/>
      <c r="J441" s="246"/>
      <c r="L441" s="244" t="s">
        <v>817</v>
      </c>
      <c r="M441" s="245"/>
      <c r="N441" s="245"/>
      <c r="O441" s="246"/>
      <c r="Q441" s="244" t="s">
        <v>818</v>
      </c>
      <c r="R441" s="245"/>
      <c r="S441" s="245"/>
      <c r="T441" s="246"/>
      <c r="U441" s="186"/>
    </row>
    <row r="444" spans="2:21" ht="12" customHeight="1" x14ac:dyDescent="0.15">
      <c r="B444" s="98" t="s">
        <v>289</v>
      </c>
      <c r="C444" s="99" t="s">
        <v>284</v>
      </c>
      <c r="D444" s="2" t="s">
        <v>290</v>
      </c>
      <c r="E444" s="184" t="str">
        <f>LOOKUP(E445,{0,201,401,601,901,1201,1501;"黑色","绿色","蓝色","紫色","红色","橙色","金色"})</f>
        <v>黑色</v>
      </c>
    </row>
    <row r="445" spans="2:21" ht="12" customHeight="1" x14ac:dyDescent="0.15">
      <c r="B445" s="253" t="s">
        <v>819</v>
      </c>
      <c r="C445" s="254"/>
      <c r="D445" s="100" t="s">
        <v>292</v>
      </c>
      <c r="E445" s="25">
        <v>2</v>
      </c>
    </row>
    <row r="446" spans="2:21" ht="12" customHeight="1" x14ac:dyDescent="0.15">
      <c r="B446" s="255"/>
      <c r="C446" s="256"/>
      <c r="D446" s="100" t="s">
        <v>296</v>
      </c>
      <c r="E446" s="25">
        <v>1</v>
      </c>
    </row>
    <row r="447" spans="2:21" ht="12" customHeight="1" x14ac:dyDescent="0.15">
      <c r="B447" s="255"/>
      <c r="C447" s="256"/>
      <c r="D447" s="262" t="s">
        <v>820</v>
      </c>
      <c r="E447" s="260"/>
    </row>
    <row r="448" spans="2:21" ht="12" customHeight="1" x14ac:dyDescent="0.15">
      <c r="B448" s="255"/>
      <c r="C448" s="256"/>
      <c r="D448" s="262"/>
      <c r="E448" s="260"/>
    </row>
    <row r="449" spans="2:5" ht="12" customHeight="1" x14ac:dyDescent="0.15">
      <c r="B449" s="255"/>
      <c r="C449" s="256"/>
      <c r="D449" s="262"/>
      <c r="E449" s="260"/>
    </row>
    <row r="450" spans="2:5" ht="12" customHeight="1" x14ac:dyDescent="0.15">
      <c r="B450" s="255"/>
      <c r="C450" s="256"/>
      <c r="D450" s="262"/>
      <c r="E450" s="260"/>
    </row>
    <row r="451" spans="2:5" ht="12" customHeight="1" x14ac:dyDescent="0.15">
      <c r="B451" s="257"/>
      <c r="C451" s="258"/>
      <c r="D451" s="262"/>
      <c r="E451" s="260"/>
    </row>
    <row r="452" spans="2:5" ht="12" customHeight="1" x14ac:dyDescent="0.15">
      <c r="B452" s="98" t="s">
        <v>301</v>
      </c>
      <c r="C452" s="101">
        <v>300</v>
      </c>
      <c r="D452" s="261"/>
      <c r="E452" s="260"/>
    </row>
    <row r="453" spans="2:5" ht="12" customHeight="1" x14ac:dyDescent="0.15">
      <c r="B453" s="12" t="s">
        <v>302</v>
      </c>
      <c r="C453" s="241">
        <f>C452*20</f>
        <v>6000</v>
      </c>
      <c r="D453" s="242"/>
      <c r="E453" s="243"/>
    </row>
    <row r="454" spans="2:5" ht="12" customHeight="1" x14ac:dyDescent="0.15">
      <c r="B454" s="247"/>
      <c r="C454" s="248"/>
      <c r="D454" s="248"/>
      <c r="E454" s="249"/>
    </row>
    <row r="455" spans="2:5" ht="12" customHeight="1" x14ac:dyDescent="0.15">
      <c r="B455" s="247"/>
      <c r="C455" s="248"/>
      <c r="D455" s="248"/>
      <c r="E455" s="249"/>
    </row>
    <row r="456" spans="2:5" ht="12" customHeight="1" x14ac:dyDescent="0.15">
      <c r="B456" s="247"/>
      <c r="C456" s="248"/>
      <c r="D456" s="248"/>
      <c r="E456" s="249"/>
    </row>
    <row r="457" spans="2:5" ht="12" customHeight="1" x14ac:dyDescent="0.15">
      <c r="B457" s="247"/>
      <c r="C457" s="248"/>
      <c r="D457" s="248"/>
      <c r="E457" s="249"/>
    </row>
    <row r="458" spans="2:5" ht="12" customHeight="1" x14ac:dyDescent="0.15">
      <c r="B458" s="247"/>
      <c r="C458" s="248"/>
      <c r="D458" s="248"/>
      <c r="E458" s="249"/>
    </row>
    <row r="459" spans="2:5" ht="12" customHeight="1" x14ac:dyDescent="0.15">
      <c r="B459" s="247"/>
      <c r="C459" s="248"/>
      <c r="D459" s="248"/>
      <c r="E459" s="249"/>
    </row>
    <row r="460" spans="2:5" ht="12" customHeight="1" x14ac:dyDescent="0.15">
      <c r="B460" s="247"/>
      <c r="C460" s="248"/>
      <c r="D460" s="248"/>
      <c r="E460" s="249"/>
    </row>
    <row r="461" spans="2:5" ht="12" customHeight="1" x14ac:dyDescent="0.15">
      <c r="B461" s="247"/>
      <c r="C461" s="248"/>
      <c r="D461" s="248"/>
      <c r="E461" s="249"/>
    </row>
    <row r="462" spans="2:5" ht="12" customHeight="1" x14ac:dyDescent="0.15">
      <c r="B462" s="247"/>
      <c r="C462" s="248"/>
      <c r="D462" s="248"/>
      <c r="E462" s="249"/>
    </row>
    <row r="463" spans="2:5" ht="12" customHeight="1" x14ac:dyDescent="0.15">
      <c r="B463" s="247"/>
      <c r="C463" s="248"/>
      <c r="D463" s="248"/>
      <c r="E463" s="249"/>
    </row>
    <row r="464" spans="2:5" ht="12" customHeight="1" x14ac:dyDescent="0.15">
      <c r="B464" s="247"/>
      <c r="C464" s="248"/>
      <c r="D464" s="248"/>
      <c r="E464" s="249"/>
    </row>
    <row r="465" spans="2:5" ht="12" customHeight="1" x14ac:dyDescent="0.15">
      <c r="B465" s="247"/>
      <c r="C465" s="248"/>
      <c r="D465" s="248"/>
      <c r="E465" s="249"/>
    </row>
    <row r="466" spans="2:5" ht="12" customHeight="1" x14ac:dyDescent="0.15">
      <c r="B466" s="250"/>
      <c r="C466" s="251"/>
      <c r="D466" s="251"/>
      <c r="E466" s="252"/>
    </row>
    <row r="467" spans="2:5" ht="12" customHeight="1" x14ac:dyDescent="0.15">
      <c r="B467" s="244" t="s">
        <v>818</v>
      </c>
      <c r="C467" s="245"/>
      <c r="D467" s="245"/>
      <c r="E467" s="246"/>
    </row>
  </sheetData>
  <mergeCells count="344">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C401:E401"/>
    <mergeCell ref="H401:J401"/>
    <mergeCell ref="M401:O401"/>
    <mergeCell ref="R401:T401"/>
    <mergeCell ref="B415:E415"/>
    <mergeCell ref="G415:J415"/>
    <mergeCell ref="L415:O415"/>
    <mergeCell ref="Q415:T415"/>
    <mergeCell ref="C427:E427"/>
    <mergeCell ref="H427:J427"/>
    <mergeCell ref="M427:O427"/>
    <mergeCell ref="R427:T427"/>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285:E285"/>
    <mergeCell ref="G285:J285"/>
    <mergeCell ref="L285:O285"/>
    <mergeCell ref="Q285:T285"/>
    <mergeCell ref="C297:E297"/>
    <mergeCell ref="H297:J297"/>
    <mergeCell ref="M297:O297"/>
    <mergeCell ref="R297:T297"/>
    <mergeCell ref="B311:E311"/>
    <mergeCell ref="G311:J311"/>
    <mergeCell ref="L311:O311"/>
    <mergeCell ref="Q311:T311"/>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C219:E219"/>
    <mergeCell ref="H219:J219"/>
    <mergeCell ref="M219:O219"/>
    <mergeCell ref="R219:T219"/>
    <mergeCell ref="B233:E233"/>
    <mergeCell ref="G233:J233"/>
    <mergeCell ref="L233:O233"/>
    <mergeCell ref="Q233:T233"/>
    <mergeCell ref="B220:E232"/>
    <mergeCell ref="G220:J232"/>
    <mergeCell ref="L220:O232"/>
    <mergeCell ref="Q220:T232"/>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C89:E89"/>
    <mergeCell ref="H89:J89"/>
    <mergeCell ref="M89:O89"/>
    <mergeCell ref="R89:T89"/>
    <mergeCell ref="B103:E103"/>
    <mergeCell ref="G103:J103"/>
    <mergeCell ref="L103:O103"/>
    <mergeCell ref="Q103:T103"/>
    <mergeCell ref="C115:E115"/>
    <mergeCell ref="H115:J115"/>
    <mergeCell ref="M115:O115"/>
    <mergeCell ref="R115:T115"/>
    <mergeCell ref="C63:E63"/>
    <mergeCell ref="H63:J63"/>
    <mergeCell ref="M63:O63"/>
    <mergeCell ref="R63:T63"/>
    <mergeCell ref="B77:E77"/>
    <mergeCell ref="G77:J77"/>
    <mergeCell ref="L77:O77"/>
    <mergeCell ref="Q77:T77"/>
    <mergeCell ref="B64:E76"/>
    <mergeCell ref="G64:J76"/>
    <mergeCell ref="L64:O76"/>
    <mergeCell ref="Q64:T76"/>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opLeftCell="A377" workbookViewId="0">
      <selection activeCell="P80" sqref="P80:Q80"/>
    </sheetView>
  </sheetViews>
  <sheetFormatPr defaultColWidth="8.875" defaultRowHeight="12" customHeight="1" x14ac:dyDescent="0.15"/>
  <cols>
    <col min="1" max="16384" width="8.875" style="195"/>
  </cols>
  <sheetData>
    <row r="2" spans="2:20" ht="12" customHeight="1" x14ac:dyDescent="0.15">
      <c r="B2" s="105" t="s">
        <v>289</v>
      </c>
      <c r="C2" s="106" t="s">
        <v>171</v>
      </c>
      <c r="D2" s="107" t="s">
        <v>290</v>
      </c>
      <c r="E2" s="11" t="str">
        <f>LOOKUP(C10,{0,201,401,601,901,1201,1501;"黑色","绿色","蓝色","紫色","红色","橙色","超额耗点"})</f>
        <v>绿色</v>
      </c>
      <c r="G2" s="105" t="s">
        <v>289</v>
      </c>
      <c r="H2" s="106" t="s">
        <v>12</v>
      </c>
      <c r="I2" s="107" t="s">
        <v>290</v>
      </c>
      <c r="J2" s="11" t="str">
        <f>LOOKUP(H10,{0,201,401,601,901,1201,1501;"黑色","绿色","蓝色","紫色","红色","橙色","超额耗点"})</f>
        <v>绿色</v>
      </c>
      <c r="L2" s="105" t="s">
        <v>289</v>
      </c>
      <c r="M2" s="106" t="s">
        <v>20</v>
      </c>
      <c r="N2" s="107" t="s">
        <v>290</v>
      </c>
      <c r="O2" s="11" t="str">
        <f>LOOKUP(M10,{0,201,401,601,901,1201,1501;"黑色","绿色","蓝色","紫色","红色","橙色","超额耗点"})</f>
        <v>绿色</v>
      </c>
      <c r="Q2" s="105" t="s">
        <v>289</v>
      </c>
      <c r="R2" s="106" t="s">
        <v>27</v>
      </c>
      <c r="S2" s="107" t="s">
        <v>290</v>
      </c>
      <c r="T2" s="11" t="str">
        <f>LOOKUP(R10,{0,201,401,601,901,1201,1501;"黑色","绿色","蓝色","紫色","红色","橙色","超额耗点"})</f>
        <v>绿色</v>
      </c>
    </row>
    <row r="3" spans="2:20" ht="12" customHeight="1" x14ac:dyDescent="0.15">
      <c r="B3" s="293" t="s">
        <v>821</v>
      </c>
      <c r="C3" s="294"/>
      <c r="D3" s="108" t="s">
        <v>292</v>
      </c>
      <c r="E3" s="109">
        <v>1</v>
      </c>
      <c r="G3" s="293" t="s">
        <v>822</v>
      </c>
      <c r="H3" s="294"/>
      <c r="I3" s="108" t="s">
        <v>292</v>
      </c>
      <c r="J3" s="109">
        <v>1</v>
      </c>
      <c r="L3" s="293" t="s">
        <v>823</v>
      </c>
      <c r="M3" s="294"/>
      <c r="N3" s="108" t="s">
        <v>292</v>
      </c>
      <c r="O3" s="118">
        <v>1</v>
      </c>
      <c r="Q3" s="293" t="s">
        <v>824</v>
      </c>
      <c r="R3" s="294"/>
      <c r="S3" s="108" t="s">
        <v>292</v>
      </c>
      <c r="T3" s="118">
        <v>1</v>
      </c>
    </row>
    <row r="4" spans="2:20" ht="12" customHeight="1" x14ac:dyDescent="0.15">
      <c r="B4" s="295"/>
      <c r="C4" s="296"/>
      <c r="D4" s="108" t="s">
        <v>296</v>
      </c>
      <c r="E4" s="109">
        <v>1</v>
      </c>
      <c r="G4" s="295"/>
      <c r="H4" s="296"/>
      <c r="I4" s="108" t="s">
        <v>296</v>
      </c>
      <c r="J4" s="109">
        <v>1</v>
      </c>
      <c r="L4" s="295"/>
      <c r="M4" s="296"/>
      <c r="N4" s="108" t="s">
        <v>296</v>
      </c>
      <c r="O4" s="118">
        <v>1</v>
      </c>
      <c r="Q4" s="295"/>
      <c r="R4" s="296"/>
      <c r="S4" s="108" t="s">
        <v>296</v>
      </c>
      <c r="T4" s="118">
        <v>1</v>
      </c>
    </row>
    <row r="5" spans="2:20" ht="12" customHeight="1" x14ac:dyDescent="0.15">
      <c r="B5" s="295"/>
      <c r="C5" s="296"/>
      <c r="D5" s="314" t="s">
        <v>825</v>
      </c>
      <c r="E5" s="315"/>
      <c r="G5" s="295"/>
      <c r="H5" s="296"/>
      <c r="I5" s="314" t="s">
        <v>826</v>
      </c>
      <c r="J5" s="315"/>
      <c r="L5" s="295"/>
      <c r="M5" s="296"/>
      <c r="N5" s="314" t="s">
        <v>827</v>
      </c>
      <c r="O5" s="314"/>
      <c r="Q5" s="295"/>
      <c r="R5" s="296"/>
      <c r="S5" s="314" t="s">
        <v>828</v>
      </c>
      <c r="T5" s="314"/>
    </row>
    <row r="6" spans="2:20" ht="12" customHeight="1" x14ac:dyDescent="0.15">
      <c r="B6" s="295"/>
      <c r="C6" s="296"/>
      <c r="D6" s="314"/>
      <c r="E6" s="315"/>
      <c r="G6" s="295"/>
      <c r="H6" s="296"/>
      <c r="I6" s="314"/>
      <c r="J6" s="315"/>
      <c r="L6" s="295"/>
      <c r="M6" s="296"/>
      <c r="N6" s="314"/>
      <c r="O6" s="314"/>
      <c r="Q6" s="295"/>
      <c r="R6" s="296"/>
      <c r="S6" s="314"/>
      <c r="T6" s="314"/>
    </row>
    <row r="7" spans="2:20" ht="12" customHeight="1" x14ac:dyDescent="0.15">
      <c r="B7" s="295"/>
      <c r="C7" s="296"/>
      <c r="D7" s="314"/>
      <c r="E7" s="315"/>
      <c r="G7" s="295"/>
      <c r="H7" s="296"/>
      <c r="I7" s="314"/>
      <c r="J7" s="315"/>
      <c r="L7" s="295"/>
      <c r="M7" s="296"/>
      <c r="N7" s="314"/>
      <c r="O7" s="314"/>
      <c r="Q7" s="295"/>
      <c r="R7" s="296"/>
      <c r="S7" s="314"/>
      <c r="T7" s="314"/>
    </row>
    <row r="8" spans="2:20" ht="12" customHeight="1" x14ac:dyDescent="0.15">
      <c r="B8" s="295"/>
      <c r="C8" s="296"/>
      <c r="D8" s="314"/>
      <c r="E8" s="315"/>
      <c r="G8" s="295"/>
      <c r="H8" s="296"/>
      <c r="I8" s="314"/>
      <c r="J8" s="315"/>
      <c r="L8" s="295"/>
      <c r="M8" s="296"/>
      <c r="N8" s="314"/>
      <c r="O8" s="314"/>
      <c r="Q8" s="295"/>
      <c r="R8" s="296"/>
      <c r="S8" s="314"/>
      <c r="T8" s="314"/>
    </row>
    <row r="9" spans="2:20" ht="12" customHeight="1" x14ac:dyDescent="0.15">
      <c r="B9" s="297"/>
      <c r="C9" s="298"/>
      <c r="D9" s="314"/>
      <c r="E9" s="315"/>
      <c r="G9" s="297"/>
      <c r="H9" s="298"/>
      <c r="I9" s="314"/>
      <c r="J9" s="315"/>
      <c r="L9" s="297"/>
      <c r="M9" s="298"/>
      <c r="N9" s="314"/>
      <c r="O9" s="314"/>
      <c r="Q9" s="297"/>
      <c r="R9" s="298"/>
      <c r="S9" s="314"/>
      <c r="T9" s="314"/>
    </row>
    <row r="10" spans="2:20" ht="12" customHeight="1" x14ac:dyDescent="0.15">
      <c r="B10" s="105" t="s">
        <v>301</v>
      </c>
      <c r="C10" s="110">
        <v>300</v>
      </c>
      <c r="D10" s="316"/>
      <c r="E10" s="315"/>
      <c r="G10" s="105" t="s">
        <v>301</v>
      </c>
      <c r="H10" s="110">
        <v>300</v>
      </c>
      <c r="I10" s="316"/>
      <c r="J10" s="315"/>
      <c r="L10" s="105" t="s">
        <v>301</v>
      </c>
      <c r="M10" s="110">
        <v>300</v>
      </c>
      <c r="N10" s="316"/>
      <c r="O10" s="314"/>
      <c r="Q10" s="105" t="s">
        <v>301</v>
      </c>
      <c r="R10" s="110">
        <v>300</v>
      </c>
      <c r="S10" s="316"/>
      <c r="T10" s="314"/>
    </row>
    <row r="11" spans="2:20" ht="12" customHeight="1" x14ac:dyDescent="0.15">
      <c r="B11" s="111" t="s">
        <v>302</v>
      </c>
      <c r="C11" s="241">
        <f>C10*25</f>
        <v>7500</v>
      </c>
      <c r="D11" s="242"/>
      <c r="E11" s="243"/>
      <c r="G11" s="111" t="s">
        <v>302</v>
      </c>
      <c r="H11" s="241">
        <f>H10*25</f>
        <v>7500</v>
      </c>
      <c r="I11" s="242"/>
      <c r="J11" s="243"/>
      <c r="L11" s="111" t="s">
        <v>302</v>
      </c>
      <c r="M11" s="241">
        <f>M10*25</f>
        <v>7500</v>
      </c>
      <c r="N11" s="242"/>
      <c r="O11" s="243"/>
      <c r="Q11" s="111" t="s">
        <v>302</v>
      </c>
      <c r="R11" s="241">
        <f>R10*25</f>
        <v>7500</v>
      </c>
      <c r="S11" s="242"/>
      <c r="T11" s="243"/>
    </row>
    <row r="12" spans="2:20" ht="12" customHeight="1" x14ac:dyDescent="0.15">
      <c r="B12" s="447" t="s">
        <v>829</v>
      </c>
      <c r="C12" s="447"/>
      <c r="D12" s="447"/>
      <c r="E12" s="447"/>
      <c r="G12" s="447" t="s">
        <v>830</v>
      </c>
      <c r="H12" s="447"/>
      <c r="I12" s="447"/>
      <c r="J12" s="447"/>
      <c r="L12" s="447" t="s">
        <v>831</v>
      </c>
      <c r="M12" s="447"/>
      <c r="N12" s="447"/>
      <c r="O12" s="447"/>
      <c r="Q12" s="447" t="s">
        <v>832</v>
      </c>
      <c r="R12" s="447"/>
      <c r="S12" s="447"/>
      <c r="T12" s="447"/>
    </row>
    <row r="13" spans="2:20" ht="12" customHeight="1" x14ac:dyDescent="0.15">
      <c r="B13" s="447"/>
      <c r="C13" s="447"/>
      <c r="D13" s="447"/>
      <c r="E13" s="447"/>
      <c r="G13" s="447"/>
      <c r="H13" s="447"/>
      <c r="I13" s="447"/>
      <c r="J13" s="447"/>
      <c r="L13" s="447"/>
      <c r="M13" s="447"/>
      <c r="N13" s="447"/>
      <c r="O13" s="447"/>
      <c r="Q13" s="447"/>
      <c r="R13" s="447"/>
      <c r="S13" s="447"/>
      <c r="T13" s="447"/>
    </row>
    <row r="14" spans="2:20" ht="12" customHeight="1" x14ac:dyDescent="0.15">
      <c r="B14" s="447"/>
      <c r="C14" s="447"/>
      <c r="D14" s="447"/>
      <c r="E14" s="447"/>
      <c r="G14" s="447"/>
      <c r="H14" s="447"/>
      <c r="I14" s="447"/>
      <c r="J14" s="447"/>
      <c r="L14" s="447"/>
      <c r="M14" s="447"/>
      <c r="N14" s="447"/>
      <c r="O14" s="447"/>
      <c r="Q14" s="447"/>
      <c r="R14" s="447"/>
      <c r="S14" s="447"/>
      <c r="T14" s="447"/>
    </row>
    <row r="15" spans="2:20" ht="12" customHeight="1" x14ac:dyDescent="0.15">
      <c r="B15" s="447"/>
      <c r="C15" s="447"/>
      <c r="D15" s="447"/>
      <c r="E15" s="447"/>
      <c r="G15" s="447"/>
      <c r="H15" s="447"/>
      <c r="I15" s="447"/>
      <c r="J15" s="447"/>
      <c r="L15" s="447"/>
      <c r="M15" s="447"/>
      <c r="N15" s="447"/>
      <c r="O15" s="447"/>
      <c r="Q15" s="447"/>
      <c r="R15" s="447"/>
      <c r="S15" s="447"/>
      <c r="T15" s="447"/>
    </row>
    <row r="16" spans="2:20" ht="12" customHeight="1" x14ac:dyDescent="0.15">
      <c r="B16" s="447"/>
      <c r="C16" s="447"/>
      <c r="D16" s="447"/>
      <c r="E16" s="447"/>
      <c r="G16" s="447"/>
      <c r="H16" s="447"/>
      <c r="I16" s="447"/>
      <c r="J16" s="447"/>
      <c r="L16" s="447"/>
      <c r="M16" s="447"/>
      <c r="N16" s="447"/>
      <c r="O16" s="447"/>
      <c r="Q16" s="447"/>
      <c r="R16" s="447"/>
      <c r="S16" s="447"/>
      <c r="T16" s="447"/>
    </row>
    <row r="17" spans="2:20" ht="12" customHeight="1" x14ac:dyDescent="0.15">
      <c r="B17" s="447"/>
      <c r="C17" s="447"/>
      <c r="D17" s="447"/>
      <c r="E17" s="447"/>
      <c r="G17" s="447"/>
      <c r="H17" s="447"/>
      <c r="I17" s="447"/>
      <c r="J17" s="447"/>
      <c r="L17" s="447"/>
      <c r="M17" s="447"/>
      <c r="N17" s="447"/>
      <c r="O17" s="447"/>
      <c r="Q17" s="447"/>
      <c r="R17" s="447"/>
      <c r="S17" s="447"/>
      <c r="T17" s="447"/>
    </row>
    <row r="18" spans="2:20" ht="12" customHeight="1" x14ac:dyDescent="0.15">
      <c r="B18" s="447"/>
      <c r="C18" s="447"/>
      <c r="D18" s="447"/>
      <c r="E18" s="447"/>
      <c r="G18" s="447"/>
      <c r="H18" s="447"/>
      <c r="I18" s="447"/>
      <c r="J18" s="447"/>
      <c r="L18" s="447"/>
      <c r="M18" s="447"/>
      <c r="N18" s="447"/>
      <c r="O18" s="447"/>
      <c r="Q18" s="447"/>
      <c r="R18" s="447"/>
      <c r="S18" s="447"/>
      <c r="T18" s="447"/>
    </row>
    <row r="19" spans="2:20" ht="12" customHeight="1" x14ac:dyDescent="0.15">
      <c r="B19" s="447"/>
      <c r="C19" s="447"/>
      <c r="D19" s="447"/>
      <c r="E19" s="447"/>
      <c r="G19" s="447"/>
      <c r="H19" s="447"/>
      <c r="I19" s="447"/>
      <c r="J19" s="447"/>
      <c r="L19" s="447"/>
      <c r="M19" s="447"/>
      <c r="N19" s="447"/>
      <c r="O19" s="447"/>
      <c r="Q19" s="447"/>
      <c r="R19" s="447"/>
      <c r="S19" s="447"/>
      <c r="T19" s="447"/>
    </row>
    <row r="20" spans="2:20" ht="12" customHeight="1" x14ac:dyDescent="0.15">
      <c r="B20" s="447"/>
      <c r="C20" s="447"/>
      <c r="D20" s="447"/>
      <c r="E20" s="447"/>
      <c r="G20" s="447"/>
      <c r="H20" s="447"/>
      <c r="I20" s="447"/>
      <c r="J20" s="447"/>
      <c r="L20" s="447"/>
      <c r="M20" s="447"/>
      <c r="N20" s="447"/>
      <c r="O20" s="447"/>
      <c r="Q20" s="447"/>
      <c r="R20" s="447"/>
      <c r="S20" s="447"/>
      <c r="T20" s="447"/>
    </row>
    <row r="21" spans="2:20" ht="12" customHeight="1" x14ac:dyDescent="0.15">
      <c r="B21" s="447"/>
      <c r="C21" s="447"/>
      <c r="D21" s="447"/>
      <c r="E21" s="447"/>
      <c r="G21" s="447"/>
      <c r="H21" s="447"/>
      <c r="I21" s="447"/>
      <c r="J21" s="447"/>
      <c r="L21" s="447"/>
      <c r="M21" s="447"/>
      <c r="N21" s="447"/>
      <c r="O21" s="447"/>
      <c r="Q21" s="447"/>
      <c r="R21" s="447"/>
      <c r="S21" s="447"/>
      <c r="T21" s="447"/>
    </row>
    <row r="22" spans="2:20" ht="12" customHeight="1" x14ac:dyDescent="0.15">
      <c r="B22" s="447"/>
      <c r="C22" s="447"/>
      <c r="D22" s="447"/>
      <c r="E22" s="447"/>
      <c r="G22" s="447"/>
      <c r="H22" s="447"/>
      <c r="I22" s="447"/>
      <c r="J22" s="447"/>
      <c r="L22" s="447"/>
      <c r="M22" s="447"/>
      <c r="N22" s="447"/>
      <c r="O22" s="447"/>
      <c r="Q22" s="447"/>
      <c r="R22" s="447"/>
      <c r="S22" s="447"/>
      <c r="T22" s="447"/>
    </row>
    <row r="23" spans="2:20" ht="12" customHeight="1" x14ac:dyDescent="0.15">
      <c r="B23" s="447"/>
      <c r="C23" s="447"/>
      <c r="D23" s="447"/>
      <c r="E23" s="447"/>
      <c r="G23" s="447"/>
      <c r="H23" s="447"/>
      <c r="I23" s="447"/>
      <c r="J23" s="447"/>
      <c r="L23" s="447"/>
      <c r="M23" s="447"/>
      <c r="N23" s="447"/>
      <c r="O23" s="447"/>
      <c r="Q23" s="447"/>
      <c r="R23" s="447"/>
      <c r="S23" s="447"/>
      <c r="T23" s="447"/>
    </row>
    <row r="24" spans="2:20" ht="12" customHeight="1" x14ac:dyDescent="0.15">
      <c r="B24" s="447"/>
      <c r="C24" s="447"/>
      <c r="D24" s="447"/>
      <c r="E24" s="447"/>
      <c r="G24" s="447"/>
      <c r="H24" s="447"/>
      <c r="I24" s="447"/>
      <c r="J24" s="447"/>
      <c r="L24" s="447"/>
      <c r="M24" s="447"/>
      <c r="N24" s="447"/>
      <c r="O24" s="447"/>
      <c r="Q24" s="447"/>
      <c r="R24" s="447"/>
      <c r="S24" s="447"/>
      <c r="T24" s="447"/>
    </row>
    <row r="25" spans="2:20" ht="12" customHeight="1" x14ac:dyDescent="0.15">
      <c r="B25" s="410" t="s">
        <v>307</v>
      </c>
      <c r="C25" s="411"/>
      <c r="D25" s="411"/>
      <c r="E25" s="412"/>
      <c r="G25" s="410" t="s">
        <v>307</v>
      </c>
      <c r="H25" s="411"/>
      <c r="I25" s="411"/>
      <c r="J25" s="412"/>
      <c r="L25" s="410" t="s">
        <v>307</v>
      </c>
      <c r="M25" s="411"/>
      <c r="N25" s="411"/>
      <c r="O25" s="411"/>
      <c r="Q25" s="410" t="s">
        <v>307</v>
      </c>
      <c r="R25" s="411"/>
      <c r="S25" s="411"/>
      <c r="T25" s="411"/>
    </row>
    <row r="28" spans="2:20" ht="12" customHeight="1" x14ac:dyDescent="0.15">
      <c r="B28" s="112" t="s">
        <v>289</v>
      </c>
      <c r="C28" s="106" t="s">
        <v>35</v>
      </c>
      <c r="D28" s="107" t="s">
        <v>290</v>
      </c>
      <c r="E28" s="11" t="str">
        <f>LOOKUP(C36,{0,201,401,601,901,1201,1501;"黑色","绿色","蓝色","紫色","红色","橙色","超额耗点"})</f>
        <v>绿色</v>
      </c>
      <c r="G28" s="105" t="s">
        <v>289</v>
      </c>
      <c r="H28" s="106" t="s">
        <v>42</v>
      </c>
      <c r="I28" s="107" t="s">
        <v>290</v>
      </c>
      <c r="J28" s="11" t="str">
        <f>LOOKUP(H36,{0,201,401,601,901,1201,1501;"黑色","绿色","蓝色","紫色","红色","橙色","超额耗点"})</f>
        <v>绿色</v>
      </c>
      <c r="L28" s="112" t="s">
        <v>289</v>
      </c>
      <c r="M28" s="106" t="s">
        <v>48</v>
      </c>
      <c r="N28" s="107" t="s">
        <v>290</v>
      </c>
      <c r="O28" s="11" t="str">
        <f>LOOKUP(M36,{0,201,401,601,901,1201,1501;"黑色","绿色","蓝色","紫色","红色","橙色","超额耗点"})</f>
        <v>绿色</v>
      </c>
    </row>
    <row r="29" spans="2:20" ht="12" customHeight="1" x14ac:dyDescent="0.15">
      <c r="B29" s="299" t="s">
        <v>833</v>
      </c>
      <c r="C29" s="294"/>
      <c r="D29" s="108" t="s">
        <v>292</v>
      </c>
      <c r="E29" s="109">
        <v>1</v>
      </c>
      <c r="G29" s="293" t="s">
        <v>834</v>
      </c>
      <c r="H29" s="294"/>
      <c r="I29" s="108" t="s">
        <v>292</v>
      </c>
      <c r="J29" s="118">
        <v>1</v>
      </c>
      <c r="L29" s="299" t="s">
        <v>835</v>
      </c>
      <c r="M29" s="294"/>
      <c r="N29" s="108" t="s">
        <v>292</v>
      </c>
      <c r="O29" s="109">
        <v>1</v>
      </c>
    </row>
    <row r="30" spans="2:20" ht="12" customHeight="1" x14ac:dyDescent="0.15">
      <c r="B30" s="300"/>
      <c r="C30" s="296"/>
      <c r="D30" s="108" t="s">
        <v>296</v>
      </c>
      <c r="E30" s="109">
        <v>1</v>
      </c>
      <c r="G30" s="295"/>
      <c r="H30" s="296"/>
      <c r="I30" s="108" t="s">
        <v>296</v>
      </c>
      <c r="J30" s="118">
        <v>1</v>
      </c>
      <c r="L30" s="300"/>
      <c r="M30" s="296"/>
      <c r="N30" s="108" t="s">
        <v>296</v>
      </c>
      <c r="O30" s="109">
        <v>1</v>
      </c>
    </row>
    <row r="31" spans="2:20" ht="12" customHeight="1" x14ac:dyDescent="0.15">
      <c r="B31" s="300"/>
      <c r="C31" s="296"/>
      <c r="D31" s="314" t="s">
        <v>836</v>
      </c>
      <c r="E31" s="315"/>
      <c r="G31" s="295"/>
      <c r="H31" s="296"/>
      <c r="I31" s="314" t="s">
        <v>837</v>
      </c>
      <c r="J31" s="314"/>
      <c r="L31" s="300"/>
      <c r="M31" s="296"/>
      <c r="N31" s="314" t="s">
        <v>838</v>
      </c>
      <c r="O31" s="315"/>
    </row>
    <row r="32" spans="2:20" ht="12" customHeight="1" x14ac:dyDescent="0.15">
      <c r="B32" s="300"/>
      <c r="C32" s="296"/>
      <c r="D32" s="314"/>
      <c r="E32" s="315"/>
      <c r="G32" s="295"/>
      <c r="H32" s="296"/>
      <c r="I32" s="314"/>
      <c r="J32" s="314"/>
      <c r="L32" s="300"/>
      <c r="M32" s="296"/>
      <c r="N32" s="314"/>
      <c r="O32" s="315"/>
    </row>
    <row r="33" spans="2:15" ht="12" customHeight="1" x14ac:dyDescent="0.15">
      <c r="B33" s="300"/>
      <c r="C33" s="296"/>
      <c r="D33" s="314"/>
      <c r="E33" s="315"/>
      <c r="G33" s="295"/>
      <c r="H33" s="296"/>
      <c r="I33" s="314"/>
      <c r="J33" s="314"/>
      <c r="L33" s="300"/>
      <c r="M33" s="296"/>
      <c r="N33" s="314"/>
      <c r="O33" s="315"/>
    </row>
    <row r="34" spans="2:15" ht="12" customHeight="1" x14ac:dyDescent="0.15">
      <c r="B34" s="300"/>
      <c r="C34" s="296"/>
      <c r="D34" s="314"/>
      <c r="E34" s="315"/>
      <c r="G34" s="295"/>
      <c r="H34" s="296"/>
      <c r="I34" s="314"/>
      <c r="J34" s="314"/>
      <c r="L34" s="300"/>
      <c r="M34" s="296"/>
      <c r="N34" s="314"/>
      <c r="O34" s="315"/>
    </row>
    <row r="35" spans="2:15" ht="12" customHeight="1" x14ac:dyDescent="0.15">
      <c r="B35" s="301"/>
      <c r="C35" s="298"/>
      <c r="D35" s="314"/>
      <c r="E35" s="315"/>
      <c r="G35" s="297"/>
      <c r="H35" s="298"/>
      <c r="I35" s="314"/>
      <c r="J35" s="314"/>
      <c r="L35" s="301"/>
      <c r="M35" s="298"/>
      <c r="N35" s="314"/>
      <c r="O35" s="315"/>
    </row>
    <row r="36" spans="2:15" ht="12" customHeight="1" x14ac:dyDescent="0.15">
      <c r="B36" s="112" t="s">
        <v>301</v>
      </c>
      <c r="C36" s="110">
        <v>300</v>
      </c>
      <c r="D36" s="316"/>
      <c r="E36" s="315"/>
      <c r="G36" s="105" t="s">
        <v>301</v>
      </c>
      <c r="H36" s="110">
        <v>300</v>
      </c>
      <c r="I36" s="316"/>
      <c r="J36" s="314"/>
      <c r="L36" s="112" t="s">
        <v>301</v>
      </c>
      <c r="M36" s="110">
        <v>300</v>
      </c>
      <c r="N36" s="316"/>
      <c r="O36" s="315"/>
    </row>
    <row r="37" spans="2:15" ht="12" customHeight="1" x14ac:dyDescent="0.15">
      <c r="B37" s="113" t="s">
        <v>302</v>
      </c>
      <c r="C37" s="241">
        <f>C36*25</f>
        <v>7500</v>
      </c>
      <c r="D37" s="242"/>
      <c r="E37" s="243"/>
      <c r="G37" s="111" t="s">
        <v>302</v>
      </c>
      <c r="H37" s="241">
        <f>H36*25</f>
        <v>7500</v>
      </c>
      <c r="I37" s="242"/>
      <c r="J37" s="243"/>
      <c r="L37" s="113" t="s">
        <v>302</v>
      </c>
      <c r="M37" s="241">
        <f>M36*25</f>
        <v>7500</v>
      </c>
      <c r="N37" s="242"/>
      <c r="O37" s="243"/>
    </row>
    <row r="38" spans="2:15" ht="12" customHeight="1" x14ac:dyDescent="0.15">
      <c r="B38" s="447" t="s">
        <v>839</v>
      </c>
      <c r="C38" s="447"/>
      <c r="D38" s="447"/>
      <c r="E38" s="447"/>
      <c r="G38" s="447" t="s">
        <v>840</v>
      </c>
      <c r="H38" s="447"/>
      <c r="I38" s="447"/>
      <c r="J38" s="447"/>
      <c r="L38" s="447" t="s">
        <v>841</v>
      </c>
      <c r="M38" s="447"/>
      <c r="N38" s="447"/>
      <c r="O38" s="447"/>
    </row>
    <row r="39" spans="2:15" ht="12" customHeight="1" x14ac:dyDescent="0.15">
      <c r="B39" s="447"/>
      <c r="C39" s="447"/>
      <c r="D39" s="447"/>
      <c r="E39" s="447"/>
      <c r="G39" s="447"/>
      <c r="H39" s="447"/>
      <c r="I39" s="447"/>
      <c r="J39" s="447"/>
      <c r="L39" s="447"/>
      <c r="M39" s="447"/>
      <c r="N39" s="447"/>
      <c r="O39" s="447"/>
    </row>
    <row r="40" spans="2:15" ht="12" customHeight="1" x14ac:dyDescent="0.15">
      <c r="B40" s="447"/>
      <c r="C40" s="447"/>
      <c r="D40" s="447"/>
      <c r="E40" s="447"/>
      <c r="G40" s="447"/>
      <c r="H40" s="447"/>
      <c r="I40" s="447"/>
      <c r="J40" s="447"/>
      <c r="L40" s="447"/>
      <c r="M40" s="447"/>
      <c r="N40" s="447"/>
      <c r="O40" s="447"/>
    </row>
    <row r="41" spans="2:15" ht="12" customHeight="1" x14ac:dyDescent="0.15">
      <c r="B41" s="447"/>
      <c r="C41" s="447"/>
      <c r="D41" s="447"/>
      <c r="E41" s="447"/>
      <c r="G41" s="447"/>
      <c r="H41" s="447"/>
      <c r="I41" s="447"/>
      <c r="J41" s="447"/>
      <c r="L41" s="447"/>
      <c r="M41" s="447"/>
      <c r="N41" s="447"/>
      <c r="O41" s="447"/>
    </row>
    <row r="42" spans="2:15" ht="12" customHeight="1" x14ac:dyDescent="0.15">
      <c r="B42" s="447"/>
      <c r="C42" s="447"/>
      <c r="D42" s="447"/>
      <c r="E42" s="447"/>
      <c r="G42" s="447"/>
      <c r="H42" s="447"/>
      <c r="I42" s="447"/>
      <c r="J42" s="447"/>
      <c r="L42" s="447"/>
      <c r="M42" s="447"/>
      <c r="N42" s="447"/>
      <c r="O42" s="447"/>
    </row>
    <row r="43" spans="2:15" ht="12" customHeight="1" x14ac:dyDescent="0.15">
      <c r="B43" s="447"/>
      <c r="C43" s="447"/>
      <c r="D43" s="447"/>
      <c r="E43" s="447"/>
      <c r="G43" s="447"/>
      <c r="H43" s="447"/>
      <c r="I43" s="447"/>
      <c r="J43" s="447"/>
      <c r="L43" s="447"/>
      <c r="M43" s="447"/>
      <c r="N43" s="447"/>
      <c r="O43" s="447"/>
    </row>
    <row r="44" spans="2:15" ht="12" customHeight="1" x14ac:dyDescent="0.15">
      <c r="B44" s="447"/>
      <c r="C44" s="447"/>
      <c r="D44" s="447"/>
      <c r="E44" s="447"/>
      <c r="G44" s="447"/>
      <c r="H44" s="447"/>
      <c r="I44" s="447"/>
      <c r="J44" s="447"/>
      <c r="L44" s="447"/>
      <c r="M44" s="447"/>
      <c r="N44" s="447"/>
      <c r="O44" s="447"/>
    </row>
    <row r="45" spans="2:15" ht="12" customHeight="1" x14ac:dyDescent="0.15">
      <c r="B45" s="447"/>
      <c r="C45" s="447"/>
      <c r="D45" s="447"/>
      <c r="E45" s="447"/>
      <c r="G45" s="447"/>
      <c r="H45" s="447"/>
      <c r="I45" s="447"/>
      <c r="J45" s="447"/>
      <c r="L45" s="447"/>
      <c r="M45" s="447"/>
      <c r="N45" s="447"/>
      <c r="O45" s="447"/>
    </row>
    <row r="46" spans="2:15" ht="12" customHeight="1" x14ac:dyDescent="0.15">
      <c r="B46" s="447"/>
      <c r="C46" s="447"/>
      <c r="D46" s="447"/>
      <c r="E46" s="447"/>
      <c r="G46" s="447"/>
      <c r="H46" s="447"/>
      <c r="I46" s="447"/>
      <c r="J46" s="447"/>
      <c r="L46" s="447"/>
      <c r="M46" s="447"/>
      <c r="N46" s="447"/>
      <c r="O46" s="447"/>
    </row>
    <row r="47" spans="2:15" ht="12" customHeight="1" x14ac:dyDescent="0.15">
      <c r="B47" s="447"/>
      <c r="C47" s="447"/>
      <c r="D47" s="447"/>
      <c r="E47" s="447"/>
      <c r="G47" s="447"/>
      <c r="H47" s="447"/>
      <c r="I47" s="447"/>
      <c r="J47" s="447"/>
      <c r="L47" s="447"/>
      <c r="M47" s="447"/>
      <c r="N47" s="447"/>
      <c r="O47" s="447"/>
    </row>
    <row r="48" spans="2:15" ht="12" customHeight="1" x14ac:dyDescent="0.15">
      <c r="B48" s="447"/>
      <c r="C48" s="447"/>
      <c r="D48" s="447"/>
      <c r="E48" s="447"/>
      <c r="G48" s="447"/>
      <c r="H48" s="447"/>
      <c r="I48" s="447"/>
      <c r="J48" s="447"/>
      <c r="L48" s="447"/>
      <c r="M48" s="447"/>
      <c r="N48" s="447"/>
      <c r="O48" s="447"/>
    </row>
    <row r="49" spans="2:20" ht="12" customHeight="1" x14ac:dyDescent="0.15">
      <c r="B49" s="447"/>
      <c r="C49" s="447"/>
      <c r="D49" s="447"/>
      <c r="E49" s="447"/>
      <c r="G49" s="447"/>
      <c r="H49" s="447"/>
      <c r="I49" s="447"/>
      <c r="J49" s="447"/>
      <c r="L49" s="447"/>
      <c r="M49" s="447"/>
      <c r="N49" s="447"/>
      <c r="O49" s="447"/>
    </row>
    <row r="50" spans="2:20" ht="12" customHeight="1" x14ac:dyDescent="0.15">
      <c r="B50" s="447"/>
      <c r="C50" s="447"/>
      <c r="D50" s="447"/>
      <c r="E50" s="447"/>
      <c r="G50" s="447"/>
      <c r="H50" s="447"/>
      <c r="I50" s="447"/>
      <c r="J50" s="447"/>
      <c r="L50" s="447"/>
      <c r="M50" s="447"/>
      <c r="N50" s="447"/>
      <c r="O50" s="447"/>
    </row>
    <row r="51" spans="2:20" ht="12" customHeight="1" x14ac:dyDescent="0.15">
      <c r="B51" s="414" t="s">
        <v>307</v>
      </c>
      <c r="C51" s="411"/>
      <c r="D51" s="411"/>
      <c r="E51" s="412"/>
      <c r="G51" s="410" t="s">
        <v>307</v>
      </c>
      <c r="H51" s="411"/>
      <c r="I51" s="411"/>
      <c r="J51" s="411"/>
      <c r="L51" s="414" t="s">
        <v>307</v>
      </c>
      <c r="M51" s="411"/>
      <c r="N51" s="411"/>
      <c r="O51" s="412"/>
    </row>
    <row r="54" spans="2:20" ht="12" customHeight="1" x14ac:dyDescent="0.15">
      <c r="B54" s="114" t="s">
        <v>289</v>
      </c>
      <c r="C54" s="115" t="s">
        <v>54</v>
      </c>
      <c r="D54" s="51" t="s">
        <v>290</v>
      </c>
      <c r="E54" s="46" t="str">
        <f>LOOKUP(C62,{0,201,401,601,901,1201,1501;"黑色","绿色","蓝色","紫色","红色","橙色","金色"})</f>
        <v>绿色</v>
      </c>
      <c r="F54" s="197"/>
      <c r="G54" s="114" t="s">
        <v>289</v>
      </c>
      <c r="H54" s="115" t="s">
        <v>60</v>
      </c>
      <c r="I54" s="51" t="s">
        <v>290</v>
      </c>
      <c r="J54" s="46" t="str">
        <f>LOOKUP(H62,{0,201,401,601,901,1201,1501;"黑色","绿色","蓝色","紫色","红色","橙色","金色"})</f>
        <v>绿色</v>
      </c>
      <c r="K54" s="197"/>
      <c r="L54" s="114" t="s">
        <v>289</v>
      </c>
      <c r="M54" s="115" t="s">
        <v>66</v>
      </c>
      <c r="N54" s="51" t="s">
        <v>290</v>
      </c>
      <c r="O54" s="46" t="str">
        <f>LOOKUP(M62,{0,201,401,601,901,1201,1501;"黑色","绿色","蓝色","紫色","红色","橙色","金色"})</f>
        <v>绿色</v>
      </c>
      <c r="P54" s="197"/>
      <c r="Q54" s="114" t="s">
        <v>289</v>
      </c>
      <c r="R54" s="115" t="s">
        <v>72</v>
      </c>
      <c r="S54" s="51" t="s">
        <v>290</v>
      </c>
      <c r="T54" s="46" t="str">
        <f>LOOKUP(R62,{0,201,401,601,901,1201,1501;"黑色","绿色","蓝色","紫色","红色","橙色","金色"})</f>
        <v>绿色</v>
      </c>
    </row>
    <row r="55" spans="2:20" ht="12" customHeight="1" x14ac:dyDescent="0.15">
      <c r="B55" s="253" t="s">
        <v>842</v>
      </c>
      <c r="C55" s="254"/>
      <c r="D55" s="116" t="s">
        <v>292</v>
      </c>
      <c r="E55" s="59">
        <v>1</v>
      </c>
      <c r="F55" s="197"/>
      <c r="G55" s="253" t="s">
        <v>843</v>
      </c>
      <c r="H55" s="254"/>
      <c r="I55" s="116" t="s">
        <v>292</v>
      </c>
      <c r="J55" s="59">
        <v>1</v>
      </c>
      <c r="K55" s="197"/>
      <c r="L55" s="253" t="s">
        <v>844</v>
      </c>
      <c r="M55" s="254"/>
      <c r="N55" s="116" t="s">
        <v>292</v>
      </c>
      <c r="O55" s="59">
        <v>1</v>
      </c>
      <c r="P55" s="197"/>
      <c r="Q55" s="253" t="s">
        <v>845</v>
      </c>
      <c r="R55" s="254"/>
      <c r="S55" s="116" t="s">
        <v>292</v>
      </c>
      <c r="T55" s="59">
        <v>1</v>
      </c>
    </row>
    <row r="56" spans="2:20" ht="12" customHeight="1" x14ac:dyDescent="0.15">
      <c r="B56" s="255"/>
      <c r="C56" s="256"/>
      <c r="D56" s="116" t="s">
        <v>296</v>
      </c>
      <c r="E56" s="59">
        <v>1</v>
      </c>
      <c r="F56" s="197"/>
      <c r="G56" s="255"/>
      <c r="H56" s="256"/>
      <c r="I56" s="116" t="s">
        <v>296</v>
      </c>
      <c r="J56" s="59">
        <v>1</v>
      </c>
      <c r="K56" s="197"/>
      <c r="L56" s="255"/>
      <c r="M56" s="256"/>
      <c r="N56" s="116" t="s">
        <v>296</v>
      </c>
      <c r="O56" s="59">
        <v>1</v>
      </c>
      <c r="P56" s="197"/>
      <c r="Q56" s="255"/>
      <c r="R56" s="256"/>
      <c r="S56" s="116" t="s">
        <v>296</v>
      </c>
      <c r="T56" s="59">
        <v>1</v>
      </c>
    </row>
    <row r="57" spans="2:20" ht="12" customHeight="1" x14ac:dyDescent="0.15">
      <c r="B57" s="255"/>
      <c r="C57" s="256"/>
      <c r="D57" s="259" t="s">
        <v>846</v>
      </c>
      <c r="E57" s="260"/>
      <c r="F57" s="197"/>
      <c r="G57" s="255"/>
      <c r="H57" s="256"/>
      <c r="I57" s="259" t="s">
        <v>847</v>
      </c>
      <c r="J57" s="260"/>
      <c r="K57" s="197"/>
      <c r="L57" s="255"/>
      <c r="M57" s="256"/>
      <c r="N57" s="259" t="s">
        <v>848</v>
      </c>
      <c r="O57" s="260"/>
      <c r="P57" s="197"/>
      <c r="Q57" s="255"/>
      <c r="R57" s="256"/>
      <c r="S57" s="259" t="s">
        <v>849</v>
      </c>
      <c r="T57" s="260"/>
    </row>
    <row r="58" spans="2:20" ht="12" customHeight="1" x14ac:dyDescent="0.15">
      <c r="B58" s="255"/>
      <c r="C58" s="256"/>
      <c r="D58" s="259"/>
      <c r="E58" s="260"/>
      <c r="F58" s="197"/>
      <c r="G58" s="255"/>
      <c r="H58" s="256"/>
      <c r="I58" s="259"/>
      <c r="J58" s="260"/>
      <c r="K58" s="197"/>
      <c r="L58" s="255"/>
      <c r="M58" s="256"/>
      <c r="N58" s="259"/>
      <c r="O58" s="260"/>
      <c r="P58" s="197"/>
      <c r="Q58" s="255"/>
      <c r="R58" s="256"/>
      <c r="S58" s="259"/>
      <c r="T58" s="260"/>
    </row>
    <row r="59" spans="2:20" ht="12" customHeight="1" x14ac:dyDescent="0.15">
      <c r="B59" s="255"/>
      <c r="C59" s="256"/>
      <c r="D59" s="259"/>
      <c r="E59" s="260"/>
      <c r="F59" s="197"/>
      <c r="G59" s="255"/>
      <c r="H59" s="256"/>
      <c r="I59" s="259"/>
      <c r="J59" s="260"/>
      <c r="K59" s="197"/>
      <c r="L59" s="255"/>
      <c r="M59" s="256"/>
      <c r="N59" s="259"/>
      <c r="O59" s="260"/>
      <c r="P59" s="197"/>
      <c r="Q59" s="255"/>
      <c r="R59" s="256"/>
      <c r="S59" s="259"/>
      <c r="T59" s="260"/>
    </row>
    <row r="60" spans="2:20" ht="12" customHeight="1" x14ac:dyDescent="0.15">
      <c r="B60" s="255"/>
      <c r="C60" s="256"/>
      <c r="D60" s="259"/>
      <c r="E60" s="260"/>
      <c r="F60" s="197"/>
      <c r="G60" s="255"/>
      <c r="H60" s="256"/>
      <c r="I60" s="259"/>
      <c r="J60" s="260"/>
      <c r="K60" s="197"/>
      <c r="L60" s="255"/>
      <c r="M60" s="256"/>
      <c r="N60" s="259"/>
      <c r="O60" s="260"/>
      <c r="P60" s="197"/>
      <c r="Q60" s="255"/>
      <c r="R60" s="256"/>
      <c r="S60" s="259"/>
      <c r="T60" s="260"/>
    </row>
    <row r="61" spans="2:20" ht="12" customHeight="1" x14ac:dyDescent="0.15">
      <c r="B61" s="257"/>
      <c r="C61" s="258"/>
      <c r="D61" s="259"/>
      <c r="E61" s="260"/>
      <c r="F61" s="197"/>
      <c r="G61" s="257"/>
      <c r="H61" s="258"/>
      <c r="I61" s="259"/>
      <c r="J61" s="260"/>
      <c r="K61" s="197"/>
      <c r="L61" s="257"/>
      <c r="M61" s="258"/>
      <c r="N61" s="259"/>
      <c r="O61" s="260"/>
      <c r="P61" s="197"/>
      <c r="Q61" s="257"/>
      <c r="R61" s="258"/>
      <c r="S61" s="259"/>
      <c r="T61" s="260"/>
    </row>
    <row r="62" spans="2:20" ht="12" customHeight="1" x14ac:dyDescent="0.15">
      <c r="B62" s="114" t="s">
        <v>301</v>
      </c>
      <c r="C62" s="117">
        <v>300</v>
      </c>
      <c r="D62" s="261"/>
      <c r="E62" s="260"/>
      <c r="F62" s="197"/>
      <c r="G62" s="114" t="s">
        <v>301</v>
      </c>
      <c r="H62" s="117">
        <v>300</v>
      </c>
      <c r="I62" s="261"/>
      <c r="J62" s="260"/>
      <c r="K62" s="197"/>
      <c r="L62" s="114" t="s">
        <v>301</v>
      </c>
      <c r="M62" s="117">
        <v>300</v>
      </c>
      <c r="N62" s="261"/>
      <c r="O62" s="260"/>
      <c r="P62" s="197"/>
      <c r="Q62" s="114" t="s">
        <v>301</v>
      </c>
      <c r="R62" s="117">
        <v>300</v>
      </c>
      <c r="S62" s="261"/>
      <c r="T62" s="260"/>
    </row>
    <row r="63" spans="2:20" ht="12" customHeight="1" x14ac:dyDescent="0.15">
      <c r="B63" s="55" t="s">
        <v>302</v>
      </c>
      <c r="C63" s="241">
        <f>C62*25</f>
        <v>7500</v>
      </c>
      <c r="D63" s="242"/>
      <c r="E63" s="243"/>
      <c r="F63" s="197"/>
      <c r="G63" s="55" t="s">
        <v>302</v>
      </c>
      <c r="H63" s="241">
        <f>H62*25</f>
        <v>7500</v>
      </c>
      <c r="I63" s="242"/>
      <c r="J63" s="243"/>
      <c r="K63" s="197"/>
      <c r="L63" s="55" t="s">
        <v>302</v>
      </c>
      <c r="M63" s="241">
        <f>M62*25</f>
        <v>7500</v>
      </c>
      <c r="N63" s="242"/>
      <c r="O63" s="243"/>
      <c r="P63" s="197"/>
      <c r="Q63" s="55" t="s">
        <v>302</v>
      </c>
      <c r="R63" s="241">
        <f>R62*25</f>
        <v>7500</v>
      </c>
      <c r="S63" s="242"/>
      <c r="T63" s="243"/>
    </row>
    <row r="64" spans="2:20" ht="12" customHeight="1" x14ac:dyDescent="0.15">
      <c r="B64" s="247" t="s">
        <v>341</v>
      </c>
      <c r="C64" s="248"/>
      <c r="D64" s="248"/>
      <c r="E64" s="249"/>
      <c r="F64" s="197"/>
      <c r="G64" s="247" t="s">
        <v>341</v>
      </c>
      <c r="H64" s="248"/>
      <c r="I64" s="248"/>
      <c r="J64" s="249"/>
      <c r="K64" s="197"/>
      <c r="L64" s="247" t="s">
        <v>341</v>
      </c>
      <c r="M64" s="248"/>
      <c r="N64" s="248"/>
      <c r="O64" s="249"/>
      <c r="P64" s="197"/>
      <c r="Q64" s="247" t="s">
        <v>341</v>
      </c>
      <c r="R64" s="248"/>
      <c r="S64" s="248"/>
      <c r="T64" s="249"/>
    </row>
    <row r="65" spans="2:20" ht="12" customHeight="1" x14ac:dyDescent="0.15">
      <c r="B65" s="247"/>
      <c r="C65" s="248"/>
      <c r="D65" s="248"/>
      <c r="E65" s="249"/>
      <c r="F65" s="197"/>
      <c r="G65" s="247"/>
      <c r="H65" s="248"/>
      <c r="I65" s="248"/>
      <c r="J65" s="249"/>
      <c r="K65" s="197"/>
      <c r="L65" s="247"/>
      <c r="M65" s="248"/>
      <c r="N65" s="248"/>
      <c r="O65" s="249"/>
      <c r="P65" s="197"/>
      <c r="Q65" s="247"/>
      <c r="R65" s="248"/>
      <c r="S65" s="248"/>
      <c r="T65" s="249"/>
    </row>
    <row r="66" spans="2:20" ht="12" customHeight="1" x14ac:dyDescent="0.15">
      <c r="B66" s="247"/>
      <c r="C66" s="248"/>
      <c r="D66" s="248"/>
      <c r="E66" s="249"/>
      <c r="F66" s="197"/>
      <c r="G66" s="247"/>
      <c r="H66" s="248"/>
      <c r="I66" s="248"/>
      <c r="J66" s="249"/>
      <c r="K66" s="197"/>
      <c r="L66" s="247"/>
      <c r="M66" s="248"/>
      <c r="N66" s="248"/>
      <c r="O66" s="249"/>
      <c r="P66" s="197"/>
      <c r="Q66" s="247"/>
      <c r="R66" s="248"/>
      <c r="S66" s="248"/>
      <c r="T66" s="249"/>
    </row>
    <row r="67" spans="2:20" ht="12" customHeight="1" x14ac:dyDescent="0.15">
      <c r="B67" s="247"/>
      <c r="C67" s="248"/>
      <c r="D67" s="248"/>
      <c r="E67" s="249"/>
      <c r="F67" s="197"/>
      <c r="G67" s="247"/>
      <c r="H67" s="248"/>
      <c r="I67" s="248"/>
      <c r="J67" s="249"/>
      <c r="K67" s="197"/>
      <c r="L67" s="247"/>
      <c r="M67" s="248"/>
      <c r="N67" s="248"/>
      <c r="O67" s="249"/>
      <c r="P67" s="197"/>
      <c r="Q67" s="247"/>
      <c r="R67" s="248"/>
      <c r="S67" s="248"/>
      <c r="T67" s="249"/>
    </row>
    <row r="68" spans="2:20" ht="12" customHeight="1" x14ac:dyDescent="0.15">
      <c r="B68" s="247"/>
      <c r="C68" s="248"/>
      <c r="D68" s="248"/>
      <c r="E68" s="249"/>
      <c r="F68" s="197"/>
      <c r="G68" s="247"/>
      <c r="H68" s="248"/>
      <c r="I68" s="248"/>
      <c r="J68" s="249"/>
      <c r="K68" s="197"/>
      <c r="L68" s="247"/>
      <c r="M68" s="248"/>
      <c r="N68" s="248"/>
      <c r="O68" s="249"/>
      <c r="P68" s="197"/>
      <c r="Q68" s="247"/>
      <c r="R68" s="248"/>
      <c r="S68" s="248"/>
      <c r="T68" s="249"/>
    </row>
    <row r="69" spans="2:20" ht="12" customHeight="1" x14ac:dyDescent="0.15">
      <c r="B69" s="247"/>
      <c r="C69" s="248"/>
      <c r="D69" s="248"/>
      <c r="E69" s="249"/>
      <c r="F69" s="197"/>
      <c r="G69" s="247"/>
      <c r="H69" s="248"/>
      <c r="I69" s="248"/>
      <c r="J69" s="249"/>
      <c r="K69" s="197"/>
      <c r="L69" s="247"/>
      <c r="M69" s="248"/>
      <c r="N69" s="248"/>
      <c r="O69" s="249"/>
      <c r="P69" s="197"/>
      <c r="Q69" s="247"/>
      <c r="R69" s="248"/>
      <c r="S69" s="248"/>
      <c r="T69" s="249"/>
    </row>
    <row r="70" spans="2:20" ht="12" customHeight="1" x14ac:dyDescent="0.15">
      <c r="B70" s="247"/>
      <c r="C70" s="248"/>
      <c r="D70" s="248"/>
      <c r="E70" s="249"/>
      <c r="F70" s="197"/>
      <c r="G70" s="247"/>
      <c r="H70" s="248"/>
      <c r="I70" s="248"/>
      <c r="J70" s="249"/>
      <c r="K70" s="197"/>
      <c r="L70" s="247"/>
      <c r="M70" s="248"/>
      <c r="N70" s="248"/>
      <c r="O70" s="249"/>
      <c r="P70" s="197"/>
      <c r="Q70" s="247"/>
      <c r="R70" s="248"/>
      <c r="S70" s="248"/>
      <c r="T70" s="249"/>
    </row>
    <row r="71" spans="2:20" ht="12" customHeight="1" x14ac:dyDescent="0.15">
      <c r="B71" s="247"/>
      <c r="C71" s="248"/>
      <c r="D71" s="248"/>
      <c r="E71" s="249"/>
      <c r="F71" s="197"/>
      <c r="G71" s="247"/>
      <c r="H71" s="248"/>
      <c r="I71" s="248"/>
      <c r="J71" s="249"/>
      <c r="K71" s="197"/>
      <c r="L71" s="247"/>
      <c r="M71" s="248"/>
      <c r="N71" s="248"/>
      <c r="O71" s="249"/>
      <c r="P71" s="197"/>
      <c r="Q71" s="247"/>
      <c r="R71" s="248"/>
      <c r="S71" s="248"/>
      <c r="T71" s="249"/>
    </row>
    <row r="72" spans="2:20" ht="12" customHeight="1" x14ac:dyDescent="0.15">
      <c r="B72" s="247"/>
      <c r="C72" s="248"/>
      <c r="D72" s="248"/>
      <c r="E72" s="249"/>
      <c r="F72" s="197"/>
      <c r="G72" s="247"/>
      <c r="H72" s="248"/>
      <c r="I72" s="248"/>
      <c r="J72" s="249"/>
      <c r="K72" s="197"/>
      <c r="L72" s="247"/>
      <c r="M72" s="248"/>
      <c r="N72" s="248"/>
      <c r="O72" s="249"/>
      <c r="P72" s="197"/>
      <c r="Q72" s="247"/>
      <c r="R72" s="248"/>
      <c r="S72" s="248"/>
      <c r="T72" s="249"/>
    </row>
    <row r="73" spans="2:20" ht="12" customHeight="1" x14ac:dyDescent="0.15">
      <c r="B73" s="247"/>
      <c r="C73" s="248"/>
      <c r="D73" s="248"/>
      <c r="E73" s="249"/>
      <c r="F73" s="197"/>
      <c r="G73" s="247"/>
      <c r="H73" s="248"/>
      <c r="I73" s="248"/>
      <c r="J73" s="249"/>
      <c r="K73" s="197"/>
      <c r="L73" s="247"/>
      <c r="M73" s="248"/>
      <c r="N73" s="248"/>
      <c r="O73" s="249"/>
      <c r="P73" s="197"/>
      <c r="Q73" s="247"/>
      <c r="R73" s="248"/>
      <c r="S73" s="248"/>
      <c r="T73" s="249"/>
    </row>
    <row r="74" spans="2:20" ht="12" customHeight="1" x14ac:dyDescent="0.15">
      <c r="B74" s="247"/>
      <c r="C74" s="248"/>
      <c r="D74" s="248"/>
      <c r="E74" s="249"/>
      <c r="F74" s="197"/>
      <c r="G74" s="247"/>
      <c r="H74" s="248"/>
      <c r="I74" s="248"/>
      <c r="J74" s="249"/>
      <c r="K74" s="197"/>
      <c r="L74" s="247"/>
      <c r="M74" s="248"/>
      <c r="N74" s="248"/>
      <c r="O74" s="249"/>
      <c r="P74" s="197"/>
      <c r="Q74" s="247"/>
      <c r="R74" s="248"/>
      <c r="S74" s="248"/>
      <c r="T74" s="249"/>
    </row>
    <row r="75" spans="2:20" ht="12" customHeight="1" x14ac:dyDescent="0.15">
      <c r="B75" s="247"/>
      <c r="C75" s="248"/>
      <c r="D75" s="248"/>
      <c r="E75" s="249"/>
      <c r="F75" s="197"/>
      <c r="G75" s="247"/>
      <c r="H75" s="248"/>
      <c r="I75" s="248"/>
      <c r="J75" s="249"/>
      <c r="K75" s="197"/>
      <c r="L75" s="247"/>
      <c r="M75" s="248"/>
      <c r="N75" s="248"/>
      <c r="O75" s="249"/>
      <c r="P75" s="197"/>
      <c r="Q75" s="247"/>
      <c r="R75" s="248"/>
      <c r="S75" s="248"/>
      <c r="T75" s="249"/>
    </row>
    <row r="76" spans="2:20" ht="12" customHeight="1" x14ac:dyDescent="0.15">
      <c r="B76" s="250"/>
      <c r="C76" s="251"/>
      <c r="D76" s="251"/>
      <c r="E76" s="252"/>
      <c r="F76" s="197"/>
      <c r="G76" s="250"/>
      <c r="H76" s="251"/>
      <c r="I76" s="251"/>
      <c r="J76" s="252"/>
      <c r="K76" s="197"/>
      <c r="L76" s="250"/>
      <c r="M76" s="251"/>
      <c r="N76" s="251"/>
      <c r="O76" s="252"/>
      <c r="P76" s="197"/>
      <c r="Q76" s="250"/>
      <c r="R76" s="251"/>
      <c r="S76" s="251"/>
      <c r="T76" s="252"/>
    </row>
    <row r="77" spans="2:20" ht="12" customHeight="1" x14ac:dyDescent="0.15">
      <c r="B77" s="244" t="s">
        <v>567</v>
      </c>
      <c r="C77" s="245"/>
      <c r="D77" s="245"/>
      <c r="E77" s="246"/>
      <c r="F77" s="197"/>
      <c r="G77" s="244" t="s">
        <v>567</v>
      </c>
      <c r="H77" s="245"/>
      <c r="I77" s="245"/>
      <c r="J77" s="246"/>
      <c r="K77" s="197"/>
      <c r="L77" s="244" t="s">
        <v>567</v>
      </c>
      <c r="M77" s="245"/>
      <c r="N77" s="245"/>
      <c r="O77" s="246"/>
      <c r="P77" s="197"/>
      <c r="Q77" s="244" t="s">
        <v>567</v>
      </c>
      <c r="R77" s="245"/>
      <c r="S77" s="245"/>
      <c r="T77" s="246"/>
    </row>
    <row r="78" spans="2:20" ht="12" customHeight="1" x14ac:dyDescent="0.15">
      <c r="B78" s="197"/>
      <c r="C78" s="197"/>
      <c r="D78" s="197"/>
      <c r="E78" s="197"/>
      <c r="F78" s="197"/>
      <c r="G78" s="197"/>
      <c r="H78" s="197"/>
      <c r="I78" s="197"/>
      <c r="J78" s="197"/>
      <c r="K78" s="197"/>
      <c r="L78" s="197"/>
      <c r="M78" s="197"/>
      <c r="N78" s="197"/>
      <c r="O78" s="197"/>
      <c r="P78" s="197"/>
      <c r="Q78" s="197"/>
      <c r="R78" s="197"/>
      <c r="S78" s="197"/>
      <c r="T78" s="197"/>
    </row>
    <row r="79" spans="2:20" ht="12" customHeight="1" x14ac:dyDescent="0.15">
      <c r="B79" s="197"/>
      <c r="C79" s="197"/>
      <c r="D79" s="197"/>
      <c r="E79" s="197"/>
      <c r="F79" s="197"/>
      <c r="G79" s="197"/>
      <c r="H79" s="197"/>
      <c r="I79" s="197"/>
      <c r="J79" s="197"/>
      <c r="K79" s="197"/>
      <c r="L79" s="197"/>
      <c r="M79" s="197"/>
      <c r="N79" s="197"/>
      <c r="O79" s="197"/>
      <c r="P79" s="197"/>
      <c r="Q79" s="197"/>
      <c r="R79" s="197"/>
      <c r="S79" s="197"/>
      <c r="T79" s="197"/>
    </row>
    <row r="80" spans="2:20" ht="12" customHeight="1" x14ac:dyDescent="0.15">
      <c r="B80" s="114" t="s">
        <v>289</v>
      </c>
      <c r="C80" s="119" t="s">
        <v>175</v>
      </c>
      <c r="D80" s="51" t="s">
        <v>290</v>
      </c>
      <c r="E80" s="46" t="str">
        <f>LOOKUP(C88,{0,201,401,601,901,1201,1501;"黑色","绿色","蓝色","紫色","红色","橙色","金色"})</f>
        <v>蓝色</v>
      </c>
      <c r="F80" s="197"/>
      <c r="G80" s="114" t="s">
        <v>289</v>
      </c>
      <c r="H80" s="119" t="s">
        <v>179</v>
      </c>
      <c r="I80" s="51" t="s">
        <v>290</v>
      </c>
      <c r="J80" s="46" t="str">
        <f>LOOKUP(H88,{0,201,401,601,901,1201,1501;"黑色","绿色","蓝色","紫色","红色","橙色","金色"})</f>
        <v>蓝色</v>
      </c>
      <c r="K80" s="197"/>
      <c r="L80" s="114" t="s">
        <v>289</v>
      </c>
      <c r="M80" s="119" t="s">
        <v>183</v>
      </c>
      <c r="N80" s="51" t="s">
        <v>290</v>
      </c>
      <c r="O80" s="46" t="str">
        <f>LOOKUP(M88,{0,201,401,601,901,1201,1501;"黑色","绿色","蓝色","紫色","红色","橙色","金色"})</f>
        <v>蓝色</v>
      </c>
      <c r="P80" s="197"/>
      <c r="Q80" s="114" t="s">
        <v>289</v>
      </c>
      <c r="R80" s="119" t="s">
        <v>187</v>
      </c>
      <c r="S80" s="51" t="s">
        <v>290</v>
      </c>
      <c r="T80" s="46" t="str">
        <f>LOOKUP(R88,{0,201,401,601,901,1201,1501;"黑色","绿色","蓝色","紫色","红色","橙色","金色"})</f>
        <v>蓝色</v>
      </c>
    </row>
    <row r="81" spans="2:20" ht="12" customHeight="1" x14ac:dyDescent="0.15">
      <c r="B81" s="253" t="s">
        <v>850</v>
      </c>
      <c r="C81" s="254"/>
      <c r="D81" s="116" t="s">
        <v>292</v>
      </c>
      <c r="E81" s="59">
        <v>1</v>
      </c>
      <c r="F81" s="197"/>
      <c r="G81" s="253" t="s">
        <v>851</v>
      </c>
      <c r="H81" s="254"/>
      <c r="I81" s="116" t="s">
        <v>292</v>
      </c>
      <c r="J81" s="59">
        <v>1</v>
      </c>
      <c r="K81" s="197"/>
      <c r="L81" s="253" t="s">
        <v>852</v>
      </c>
      <c r="M81" s="254"/>
      <c r="N81" s="116" t="s">
        <v>292</v>
      </c>
      <c r="O81" s="59">
        <v>1</v>
      </c>
      <c r="P81" s="197"/>
      <c r="Q81" s="253" t="s">
        <v>853</v>
      </c>
      <c r="R81" s="254"/>
      <c r="S81" s="116" t="s">
        <v>292</v>
      </c>
      <c r="T81" s="59">
        <v>1</v>
      </c>
    </row>
    <row r="82" spans="2:20" ht="12" customHeight="1" x14ac:dyDescent="0.15">
      <c r="B82" s="255"/>
      <c r="C82" s="256"/>
      <c r="D82" s="116" t="s">
        <v>296</v>
      </c>
      <c r="E82" s="59">
        <v>1</v>
      </c>
      <c r="F82" s="197"/>
      <c r="G82" s="255"/>
      <c r="H82" s="256"/>
      <c r="I82" s="116" t="s">
        <v>296</v>
      </c>
      <c r="J82" s="59">
        <v>1</v>
      </c>
      <c r="K82" s="197"/>
      <c r="L82" s="255"/>
      <c r="M82" s="256"/>
      <c r="N82" s="116" t="s">
        <v>296</v>
      </c>
      <c r="O82" s="59">
        <v>1</v>
      </c>
      <c r="P82" s="197"/>
      <c r="Q82" s="255"/>
      <c r="R82" s="256"/>
      <c r="S82" s="116" t="s">
        <v>296</v>
      </c>
      <c r="T82" s="59">
        <v>1</v>
      </c>
    </row>
    <row r="83" spans="2:20" ht="12" customHeight="1" x14ac:dyDescent="0.15">
      <c r="B83" s="255"/>
      <c r="C83" s="256"/>
      <c r="D83" s="259" t="s">
        <v>854</v>
      </c>
      <c r="E83" s="260"/>
      <c r="F83" s="197"/>
      <c r="G83" s="255"/>
      <c r="H83" s="256"/>
      <c r="I83" s="259" t="s">
        <v>855</v>
      </c>
      <c r="J83" s="260"/>
      <c r="K83" s="197"/>
      <c r="L83" s="255"/>
      <c r="M83" s="256"/>
      <c r="N83" s="259" t="s">
        <v>856</v>
      </c>
      <c r="O83" s="260"/>
      <c r="P83" s="197"/>
      <c r="Q83" s="255"/>
      <c r="R83" s="256"/>
      <c r="S83" s="259" t="s">
        <v>857</v>
      </c>
      <c r="T83" s="260"/>
    </row>
    <row r="84" spans="2:20" ht="12" customHeight="1" x14ac:dyDescent="0.15">
      <c r="B84" s="255"/>
      <c r="C84" s="256"/>
      <c r="D84" s="259"/>
      <c r="E84" s="260"/>
      <c r="F84" s="197"/>
      <c r="G84" s="255"/>
      <c r="H84" s="256"/>
      <c r="I84" s="259"/>
      <c r="J84" s="260"/>
      <c r="K84" s="197"/>
      <c r="L84" s="255"/>
      <c r="M84" s="256"/>
      <c r="N84" s="259"/>
      <c r="O84" s="260"/>
      <c r="P84" s="197"/>
      <c r="Q84" s="255"/>
      <c r="R84" s="256"/>
      <c r="S84" s="259"/>
      <c r="T84" s="260"/>
    </row>
    <row r="85" spans="2:20" ht="12" customHeight="1" x14ac:dyDescent="0.15">
      <c r="B85" s="255"/>
      <c r="C85" s="256"/>
      <c r="D85" s="259"/>
      <c r="E85" s="260"/>
      <c r="F85" s="197"/>
      <c r="G85" s="255"/>
      <c r="H85" s="256"/>
      <c r="I85" s="259"/>
      <c r="J85" s="260"/>
      <c r="K85" s="197"/>
      <c r="L85" s="255"/>
      <c r="M85" s="256"/>
      <c r="N85" s="259"/>
      <c r="O85" s="260"/>
      <c r="P85" s="197"/>
      <c r="Q85" s="255"/>
      <c r="R85" s="256"/>
      <c r="S85" s="259"/>
      <c r="T85" s="260"/>
    </row>
    <row r="86" spans="2:20" ht="12" customHeight="1" x14ac:dyDescent="0.15">
      <c r="B86" s="255"/>
      <c r="C86" s="256"/>
      <c r="D86" s="259"/>
      <c r="E86" s="260"/>
      <c r="F86" s="197"/>
      <c r="G86" s="255"/>
      <c r="H86" s="256"/>
      <c r="I86" s="259"/>
      <c r="J86" s="260"/>
      <c r="K86" s="197"/>
      <c r="L86" s="255"/>
      <c r="M86" s="256"/>
      <c r="N86" s="259"/>
      <c r="O86" s="260"/>
      <c r="P86" s="197"/>
      <c r="Q86" s="255"/>
      <c r="R86" s="256"/>
      <c r="S86" s="259"/>
      <c r="T86" s="260"/>
    </row>
    <row r="87" spans="2:20" ht="12" customHeight="1" x14ac:dyDescent="0.15">
      <c r="B87" s="257"/>
      <c r="C87" s="258"/>
      <c r="D87" s="259"/>
      <c r="E87" s="260"/>
      <c r="F87" s="197"/>
      <c r="G87" s="257"/>
      <c r="H87" s="258"/>
      <c r="I87" s="259"/>
      <c r="J87" s="260"/>
      <c r="K87" s="197"/>
      <c r="L87" s="257"/>
      <c r="M87" s="258"/>
      <c r="N87" s="259"/>
      <c r="O87" s="260"/>
      <c r="P87" s="197"/>
      <c r="Q87" s="257"/>
      <c r="R87" s="258"/>
      <c r="S87" s="259"/>
      <c r="T87" s="260"/>
    </row>
    <row r="88" spans="2:20" ht="12" customHeight="1" x14ac:dyDescent="0.15">
      <c r="B88" s="114" t="s">
        <v>301</v>
      </c>
      <c r="C88" s="117">
        <v>600</v>
      </c>
      <c r="D88" s="261"/>
      <c r="E88" s="260"/>
      <c r="F88" s="197"/>
      <c r="G88" s="114" t="s">
        <v>301</v>
      </c>
      <c r="H88" s="117">
        <v>600</v>
      </c>
      <c r="I88" s="261"/>
      <c r="J88" s="260"/>
      <c r="K88" s="197"/>
      <c r="L88" s="114" t="s">
        <v>301</v>
      </c>
      <c r="M88" s="117">
        <v>600</v>
      </c>
      <c r="N88" s="261"/>
      <c r="O88" s="260"/>
      <c r="P88" s="197"/>
      <c r="Q88" s="114" t="s">
        <v>301</v>
      </c>
      <c r="R88" s="117">
        <v>600</v>
      </c>
      <c r="S88" s="261"/>
      <c r="T88" s="260"/>
    </row>
    <row r="89" spans="2:20" ht="12" customHeight="1" x14ac:dyDescent="0.15">
      <c r="B89" s="55" t="s">
        <v>302</v>
      </c>
      <c r="C89" s="241">
        <f>C88*25</f>
        <v>15000</v>
      </c>
      <c r="D89" s="242"/>
      <c r="E89" s="243"/>
      <c r="F89" s="197"/>
      <c r="G89" s="55" t="s">
        <v>302</v>
      </c>
      <c r="H89" s="241">
        <f>H88*25</f>
        <v>15000</v>
      </c>
      <c r="I89" s="242"/>
      <c r="J89" s="243"/>
      <c r="K89" s="197"/>
      <c r="L89" s="55" t="s">
        <v>302</v>
      </c>
      <c r="M89" s="241">
        <f>M88*25</f>
        <v>15000</v>
      </c>
      <c r="N89" s="242"/>
      <c r="O89" s="243"/>
      <c r="P89" s="197"/>
      <c r="Q89" s="55" t="s">
        <v>302</v>
      </c>
      <c r="R89" s="241">
        <f>R88*25</f>
        <v>15000</v>
      </c>
      <c r="S89" s="242"/>
      <c r="T89" s="243"/>
    </row>
    <row r="90" spans="2:20" ht="12" customHeight="1" x14ac:dyDescent="0.15">
      <c r="B90" s="247" t="s">
        <v>341</v>
      </c>
      <c r="C90" s="248"/>
      <c r="D90" s="248"/>
      <c r="E90" s="249"/>
      <c r="F90" s="197"/>
      <c r="G90" s="247" t="s">
        <v>341</v>
      </c>
      <c r="H90" s="248"/>
      <c r="I90" s="248"/>
      <c r="J90" s="249"/>
      <c r="K90" s="197"/>
      <c r="L90" s="247" t="s">
        <v>341</v>
      </c>
      <c r="M90" s="248"/>
      <c r="N90" s="248"/>
      <c r="O90" s="249"/>
      <c r="P90" s="197"/>
      <c r="Q90" s="247" t="s">
        <v>341</v>
      </c>
      <c r="R90" s="248"/>
      <c r="S90" s="248"/>
      <c r="T90" s="249"/>
    </row>
    <row r="91" spans="2:20" ht="12" customHeight="1" x14ac:dyDescent="0.15">
      <c r="B91" s="247"/>
      <c r="C91" s="248"/>
      <c r="D91" s="248"/>
      <c r="E91" s="249"/>
      <c r="F91" s="197"/>
      <c r="G91" s="247"/>
      <c r="H91" s="248"/>
      <c r="I91" s="248"/>
      <c r="J91" s="249"/>
      <c r="K91" s="197"/>
      <c r="L91" s="247"/>
      <c r="M91" s="248"/>
      <c r="N91" s="248"/>
      <c r="O91" s="249"/>
      <c r="P91" s="197"/>
      <c r="Q91" s="247"/>
      <c r="R91" s="248"/>
      <c r="S91" s="248"/>
      <c r="T91" s="249"/>
    </row>
    <row r="92" spans="2:20" ht="12" customHeight="1" x14ac:dyDescent="0.15">
      <c r="B92" s="247"/>
      <c r="C92" s="248"/>
      <c r="D92" s="248"/>
      <c r="E92" s="249"/>
      <c r="F92" s="197"/>
      <c r="G92" s="247"/>
      <c r="H92" s="248"/>
      <c r="I92" s="248"/>
      <c r="J92" s="249"/>
      <c r="K92" s="197"/>
      <c r="L92" s="247"/>
      <c r="M92" s="248"/>
      <c r="N92" s="248"/>
      <c r="O92" s="249"/>
      <c r="P92" s="197"/>
      <c r="Q92" s="247"/>
      <c r="R92" s="248"/>
      <c r="S92" s="248"/>
      <c r="T92" s="249"/>
    </row>
    <row r="93" spans="2:20" ht="12" customHeight="1" x14ac:dyDescent="0.15">
      <c r="B93" s="247"/>
      <c r="C93" s="248"/>
      <c r="D93" s="248"/>
      <c r="E93" s="249"/>
      <c r="F93" s="197"/>
      <c r="G93" s="247"/>
      <c r="H93" s="248"/>
      <c r="I93" s="248"/>
      <c r="J93" s="249"/>
      <c r="K93" s="197"/>
      <c r="L93" s="247"/>
      <c r="M93" s="248"/>
      <c r="N93" s="248"/>
      <c r="O93" s="249"/>
      <c r="P93" s="197"/>
      <c r="Q93" s="247"/>
      <c r="R93" s="248"/>
      <c r="S93" s="248"/>
      <c r="T93" s="249"/>
    </row>
    <row r="94" spans="2:20" ht="12" customHeight="1" x14ac:dyDescent="0.15">
      <c r="B94" s="247"/>
      <c r="C94" s="248"/>
      <c r="D94" s="248"/>
      <c r="E94" s="249"/>
      <c r="F94" s="197"/>
      <c r="G94" s="247"/>
      <c r="H94" s="248"/>
      <c r="I94" s="248"/>
      <c r="J94" s="249"/>
      <c r="K94" s="197"/>
      <c r="L94" s="247"/>
      <c r="M94" s="248"/>
      <c r="N94" s="248"/>
      <c r="O94" s="249"/>
      <c r="P94" s="197"/>
      <c r="Q94" s="247"/>
      <c r="R94" s="248"/>
      <c r="S94" s="248"/>
      <c r="T94" s="249"/>
    </row>
    <row r="95" spans="2:20" ht="12" customHeight="1" x14ac:dyDescent="0.15">
      <c r="B95" s="247"/>
      <c r="C95" s="248"/>
      <c r="D95" s="248"/>
      <c r="E95" s="249"/>
      <c r="F95" s="197"/>
      <c r="G95" s="247"/>
      <c r="H95" s="248"/>
      <c r="I95" s="248"/>
      <c r="J95" s="249"/>
      <c r="K95" s="197"/>
      <c r="L95" s="247"/>
      <c r="M95" s="248"/>
      <c r="N95" s="248"/>
      <c r="O95" s="249"/>
      <c r="P95" s="197"/>
      <c r="Q95" s="247"/>
      <c r="R95" s="248"/>
      <c r="S95" s="248"/>
      <c r="T95" s="249"/>
    </row>
    <row r="96" spans="2:20" ht="12" customHeight="1" x14ac:dyDescent="0.15">
      <c r="B96" s="247"/>
      <c r="C96" s="248"/>
      <c r="D96" s="248"/>
      <c r="E96" s="249"/>
      <c r="F96" s="197"/>
      <c r="G96" s="247"/>
      <c r="H96" s="248"/>
      <c r="I96" s="248"/>
      <c r="J96" s="249"/>
      <c r="K96" s="197"/>
      <c r="L96" s="247"/>
      <c r="M96" s="248"/>
      <c r="N96" s="248"/>
      <c r="O96" s="249"/>
      <c r="P96" s="197"/>
      <c r="Q96" s="247"/>
      <c r="R96" s="248"/>
      <c r="S96" s="248"/>
      <c r="T96" s="249"/>
    </row>
    <row r="97" spans="2:20" ht="12" customHeight="1" x14ac:dyDescent="0.15">
      <c r="B97" s="247"/>
      <c r="C97" s="248"/>
      <c r="D97" s="248"/>
      <c r="E97" s="249"/>
      <c r="F97" s="197"/>
      <c r="G97" s="247"/>
      <c r="H97" s="248"/>
      <c r="I97" s="248"/>
      <c r="J97" s="249"/>
      <c r="K97" s="197"/>
      <c r="L97" s="247"/>
      <c r="M97" s="248"/>
      <c r="N97" s="248"/>
      <c r="O97" s="249"/>
      <c r="P97" s="197"/>
      <c r="Q97" s="247"/>
      <c r="R97" s="248"/>
      <c r="S97" s="248"/>
      <c r="T97" s="249"/>
    </row>
    <row r="98" spans="2:20" ht="12" customHeight="1" x14ac:dyDescent="0.15">
      <c r="B98" s="247"/>
      <c r="C98" s="248"/>
      <c r="D98" s="248"/>
      <c r="E98" s="249"/>
      <c r="F98" s="197"/>
      <c r="G98" s="247"/>
      <c r="H98" s="248"/>
      <c r="I98" s="248"/>
      <c r="J98" s="249"/>
      <c r="K98" s="197"/>
      <c r="L98" s="247"/>
      <c r="M98" s="248"/>
      <c r="N98" s="248"/>
      <c r="O98" s="249"/>
      <c r="P98" s="197"/>
      <c r="Q98" s="247"/>
      <c r="R98" s="248"/>
      <c r="S98" s="248"/>
      <c r="T98" s="249"/>
    </row>
    <row r="99" spans="2:20" ht="12" customHeight="1" x14ac:dyDescent="0.15">
      <c r="B99" s="247"/>
      <c r="C99" s="248"/>
      <c r="D99" s="248"/>
      <c r="E99" s="249"/>
      <c r="F99" s="197"/>
      <c r="G99" s="247"/>
      <c r="H99" s="248"/>
      <c r="I99" s="248"/>
      <c r="J99" s="249"/>
      <c r="K99" s="197"/>
      <c r="L99" s="247"/>
      <c r="M99" s="248"/>
      <c r="N99" s="248"/>
      <c r="O99" s="249"/>
      <c r="P99" s="197"/>
      <c r="Q99" s="247"/>
      <c r="R99" s="248"/>
      <c r="S99" s="248"/>
      <c r="T99" s="249"/>
    </row>
    <row r="100" spans="2:20" ht="12" customHeight="1" x14ac:dyDescent="0.15">
      <c r="B100" s="247"/>
      <c r="C100" s="248"/>
      <c r="D100" s="248"/>
      <c r="E100" s="249"/>
      <c r="F100" s="197"/>
      <c r="G100" s="247"/>
      <c r="H100" s="248"/>
      <c r="I100" s="248"/>
      <c r="J100" s="249"/>
      <c r="K100" s="197"/>
      <c r="L100" s="247"/>
      <c r="M100" s="248"/>
      <c r="N100" s="248"/>
      <c r="O100" s="249"/>
      <c r="P100" s="197"/>
      <c r="Q100" s="247"/>
      <c r="R100" s="248"/>
      <c r="S100" s="248"/>
      <c r="T100" s="249"/>
    </row>
    <row r="101" spans="2:20" ht="12" customHeight="1" x14ac:dyDescent="0.15">
      <c r="B101" s="247"/>
      <c r="C101" s="248"/>
      <c r="D101" s="248"/>
      <c r="E101" s="249"/>
      <c r="F101" s="197"/>
      <c r="G101" s="247"/>
      <c r="H101" s="248"/>
      <c r="I101" s="248"/>
      <c r="J101" s="249"/>
      <c r="K101" s="197"/>
      <c r="L101" s="247"/>
      <c r="M101" s="248"/>
      <c r="N101" s="248"/>
      <c r="O101" s="249"/>
      <c r="P101" s="197"/>
      <c r="Q101" s="247"/>
      <c r="R101" s="248"/>
      <c r="S101" s="248"/>
      <c r="T101" s="249"/>
    </row>
    <row r="102" spans="2:20" ht="12" customHeight="1" x14ac:dyDescent="0.15">
      <c r="B102" s="250"/>
      <c r="C102" s="251"/>
      <c r="D102" s="251"/>
      <c r="E102" s="252"/>
      <c r="F102" s="197"/>
      <c r="G102" s="250"/>
      <c r="H102" s="251"/>
      <c r="I102" s="251"/>
      <c r="J102" s="252"/>
      <c r="K102" s="197"/>
      <c r="L102" s="250"/>
      <c r="M102" s="251"/>
      <c r="N102" s="251"/>
      <c r="O102" s="252"/>
      <c r="P102" s="197"/>
      <c r="Q102" s="250"/>
      <c r="R102" s="251"/>
      <c r="S102" s="251"/>
      <c r="T102" s="252"/>
    </row>
    <row r="103" spans="2:20" ht="12" customHeight="1" x14ac:dyDescent="0.15">
      <c r="B103" s="244" t="s">
        <v>567</v>
      </c>
      <c r="C103" s="245"/>
      <c r="D103" s="245"/>
      <c r="E103" s="246"/>
      <c r="F103" s="197"/>
      <c r="G103" s="244" t="s">
        <v>567</v>
      </c>
      <c r="H103" s="245"/>
      <c r="I103" s="245"/>
      <c r="J103" s="246"/>
      <c r="K103" s="197"/>
      <c r="L103" s="244" t="s">
        <v>567</v>
      </c>
      <c r="M103" s="245"/>
      <c r="N103" s="245"/>
      <c r="O103" s="246"/>
      <c r="P103" s="197"/>
      <c r="Q103" s="244" t="s">
        <v>567</v>
      </c>
      <c r="R103" s="245"/>
      <c r="S103" s="245"/>
      <c r="T103" s="246"/>
    </row>
    <row r="104" spans="2:20" ht="12" customHeight="1" x14ac:dyDescent="0.15">
      <c r="B104" s="197"/>
      <c r="C104" s="197"/>
      <c r="D104" s="197"/>
      <c r="E104" s="197"/>
      <c r="F104" s="197"/>
      <c r="G104" s="197"/>
      <c r="H104" s="197"/>
      <c r="I104" s="197"/>
      <c r="J104" s="197"/>
      <c r="K104" s="197"/>
      <c r="L104" s="197"/>
      <c r="M104" s="197"/>
      <c r="N104" s="197"/>
      <c r="O104" s="197"/>
      <c r="P104" s="197"/>
      <c r="Q104" s="197"/>
      <c r="R104" s="197"/>
      <c r="S104" s="197"/>
      <c r="T104" s="197"/>
    </row>
    <row r="105" spans="2:20" ht="12" customHeight="1" x14ac:dyDescent="0.15">
      <c r="B105" s="197"/>
      <c r="C105" s="197"/>
      <c r="D105" s="197"/>
      <c r="E105" s="197"/>
      <c r="F105" s="197"/>
      <c r="G105" s="197"/>
      <c r="H105" s="197"/>
      <c r="I105" s="197"/>
      <c r="J105" s="197"/>
      <c r="K105" s="197"/>
      <c r="L105" s="197"/>
      <c r="M105" s="197"/>
      <c r="N105" s="197"/>
      <c r="O105" s="197"/>
      <c r="P105" s="197"/>
      <c r="Q105" s="197"/>
      <c r="R105" s="197"/>
      <c r="S105" s="197"/>
      <c r="T105" s="197"/>
    </row>
    <row r="106" spans="2:20" ht="12" customHeight="1" x14ac:dyDescent="0.15">
      <c r="B106" s="114" t="s">
        <v>289</v>
      </c>
      <c r="C106" s="115" t="s">
        <v>78</v>
      </c>
      <c r="D106" s="51" t="s">
        <v>290</v>
      </c>
      <c r="E106" s="46" t="str">
        <f>LOOKUP(C114,{0,201,401,601,901,1201,1501;"黑色","绿色","蓝色","紫色","红色","橙色","金色"})</f>
        <v>绿色</v>
      </c>
      <c r="F106" s="197"/>
      <c r="G106" s="114" t="s">
        <v>289</v>
      </c>
      <c r="H106" s="115" t="s">
        <v>84</v>
      </c>
      <c r="I106" s="51" t="s">
        <v>290</v>
      </c>
      <c r="J106" s="46" t="str">
        <f>LOOKUP(H114,{0,201,401,601,901,1201,1501;"黑色","绿色","蓝色","紫色","红色","橙色","金色"})</f>
        <v>绿色</v>
      </c>
      <c r="K106" s="197"/>
      <c r="L106" s="114" t="s">
        <v>289</v>
      </c>
      <c r="M106" s="115" t="s">
        <v>90</v>
      </c>
      <c r="N106" s="51" t="s">
        <v>290</v>
      </c>
      <c r="O106" s="46" t="str">
        <f>LOOKUP(M114,{0,201,401,601,901,1201,1501;"黑色","绿色","蓝色","紫色","红色","橙色","金色"})</f>
        <v>绿色</v>
      </c>
      <c r="P106" s="197"/>
      <c r="Q106" s="114" t="s">
        <v>289</v>
      </c>
      <c r="R106" s="115" t="s">
        <v>96</v>
      </c>
      <c r="S106" s="51" t="s">
        <v>290</v>
      </c>
      <c r="T106" s="46" t="str">
        <f>LOOKUP(R114,{0,201,401,601,901,1201,1501;"黑色","绿色","蓝色","紫色","红色","橙色","金色"})</f>
        <v>绿色</v>
      </c>
    </row>
    <row r="107" spans="2:20" ht="12" customHeight="1" x14ac:dyDescent="0.15">
      <c r="B107" s="253" t="s">
        <v>858</v>
      </c>
      <c r="C107" s="254"/>
      <c r="D107" s="116" t="s">
        <v>292</v>
      </c>
      <c r="E107" s="59">
        <v>1</v>
      </c>
      <c r="F107" s="197"/>
      <c r="G107" s="253" t="s">
        <v>859</v>
      </c>
      <c r="H107" s="254"/>
      <c r="I107" s="116" t="s">
        <v>292</v>
      </c>
      <c r="J107" s="59">
        <v>1</v>
      </c>
      <c r="K107" s="197"/>
      <c r="L107" s="253" t="s">
        <v>860</v>
      </c>
      <c r="M107" s="254"/>
      <c r="N107" s="116" t="s">
        <v>292</v>
      </c>
      <c r="O107" s="59">
        <v>1</v>
      </c>
      <c r="P107" s="197"/>
      <c r="Q107" s="253" t="s">
        <v>861</v>
      </c>
      <c r="R107" s="254"/>
      <c r="S107" s="116" t="s">
        <v>292</v>
      </c>
      <c r="T107" s="59">
        <v>1</v>
      </c>
    </row>
    <row r="108" spans="2:20" ht="12" customHeight="1" x14ac:dyDescent="0.15">
      <c r="B108" s="255"/>
      <c r="C108" s="256"/>
      <c r="D108" s="116" t="s">
        <v>296</v>
      </c>
      <c r="E108" s="59">
        <v>1</v>
      </c>
      <c r="F108" s="197"/>
      <c r="G108" s="255"/>
      <c r="H108" s="256"/>
      <c r="I108" s="116" t="s">
        <v>296</v>
      </c>
      <c r="J108" s="59">
        <v>1</v>
      </c>
      <c r="K108" s="197"/>
      <c r="L108" s="255"/>
      <c r="M108" s="256"/>
      <c r="N108" s="116" t="s">
        <v>296</v>
      </c>
      <c r="O108" s="59">
        <v>1</v>
      </c>
      <c r="P108" s="197"/>
      <c r="Q108" s="255"/>
      <c r="R108" s="256"/>
      <c r="S108" s="116" t="s">
        <v>296</v>
      </c>
      <c r="T108" s="59">
        <v>1</v>
      </c>
    </row>
    <row r="109" spans="2:20" ht="12" customHeight="1" x14ac:dyDescent="0.15">
      <c r="B109" s="255"/>
      <c r="C109" s="256"/>
      <c r="D109" s="259" t="s">
        <v>862</v>
      </c>
      <c r="E109" s="260"/>
      <c r="F109" s="197"/>
      <c r="G109" s="255"/>
      <c r="H109" s="256"/>
      <c r="I109" s="259" t="s">
        <v>863</v>
      </c>
      <c r="J109" s="260"/>
      <c r="K109" s="197"/>
      <c r="L109" s="255"/>
      <c r="M109" s="256"/>
      <c r="N109" s="259" t="s">
        <v>864</v>
      </c>
      <c r="O109" s="260"/>
      <c r="P109" s="197"/>
      <c r="Q109" s="255"/>
      <c r="R109" s="256"/>
      <c r="S109" s="259" t="s">
        <v>865</v>
      </c>
      <c r="T109" s="260"/>
    </row>
    <row r="110" spans="2:20" ht="12" customHeight="1" x14ac:dyDescent="0.15">
      <c r="B110" s="255"/>
      <c r="C110" s="256"/>
      <c r="D110" s="259"/>
      <c r="E110" s="260"/>
      <c r="F110" s="197"/>
      <c r="G110" s="255"/>
      <c r="H110" s="256"/>
      <c r="I110" s="259"/>
      <c r="J110" s="260"/>
      <c r="K110" s="197"/>
      <c r="L110" s="255"/>
      <c r="M110" s="256"/>
      <c r="N110" s="259"/>
      <c r="O110" s="260"/>
      <c r="P110" s="197"/>
      <c r="Q110" s="255"/>
      <c r="R110" s="256"/>
      <c r="S110" s="259"/>
      <c r="T110" s="260"/>
    </row>
    <row r="111" spans="2:20" ht="12" customHeight="1" x14ac:dyDescent="0.15">
      <c r="B111" s="255"/>
      <c r="C111" s="256"/>
      <c r="D111" s="259"/>
      <c r="E111" s="260"/>
      <c r="F111" s="197"/>
      <c r="G111" s="255"/>
      <c r="H111" s="256"/>
      <c r="I111" s="259"/>
      <c r="J111" s="260"/>
      <c r="K111" s="197"/>
      <c r="L111" s="255"/>
      <c r="M111" s="256"/>
      <c r="N111" s="259"/>
      <c r="O111" s="260"/>
      <c r="P111" s="197"/>
      <c r="Q111" s="255"/>
      <c r="R111" s="256"/>
      <c r="S111" s="259"/>
      <c r="T111" s="260"/>
    </row>
    <row r="112" spans="2:20" ht="12" customHeight="1" x14ac:dyDescent="0.15">
      <c r="B112" s="255"/>
      <c r="C112" s="256"/>
      <c r="D112" s="259"/>
      <c r="E112" s="260"/>
      <c r="F112" s="197"/>
      <c r="G112" s="255"/>
      <c r="H112" s="256"/>
      <c r="I112" s="259"/>
      <c r="J112" s="260"/>
      <c r="K112" s="197"/>
      <c r="L112" s="255"/>
      <c r="M112" s="256"/>
      <c r="N112" s="259"/>
      <c r="O112" s="260"/>
      <c r="P112" s="197"/>
      <c r="Q112" s="255"/>
      <c r="R112" s="256"/>
      <c r="S112" s="259"/>
      <c r="T112" s="260"/>
    </row>
    <row r="113" spans="2:20" ht="12" customHeight="1" x14ac:dyDescent="0.15">
      <c r="B113" s="257"/>
      <c r="C113" s="258"/>
      <c r="D113" s="259"/>
      <c r="E113" s="260"/>
      <c r="F113" s="197"/>
      <c r="G113" s="257"/>
      <c r="H113" s="258"/>
      <c r="I113" s="259"/>
      <c r="J113" s="260"/>
      <c r="K113" s="197"/>
      <c r="L113" s="257"/>
      <c r="M113" s="258"/>
      <c r="N113" s="259"/>
      <c r="O113" s="260"/>
      <c r="P113" s="197"/>
      <c r="Q113" s="257"/>
      <c r="R113" s="258"/>
      <c r="S113" s="259"/>
      <c r="T113" s="260"/>
    </row>
    <row r="114" spans="2:20" ht="12" customHeight="1" x14ac:dyDescent="0.15">
      <c r="B114" s="114" t="s">
        <v>301</v>
      </c>
      <c r="C114" s="117">
        <v>300</v>
      </c>
      <c r="D114" s="261"/>
      <c r="E114" s="260"/>
      <c r="F114" s="197"/>
      <c r="G114" s="114" t="s">
        <v>301</v>
      </c>
      <c r="H114" s="117">
        <v>300</v>
      </c>
      <c r="I114" s="261"/>
      <c r="J114" s="260"/>
      <c r="K114" s="197"/>
      <c r="L114" s="114" t="s">
        <v>301</v>
      </c>
      <c r="M114" s="117">
        <v>300</v>
      </c>
      <c r="N114" s="261"/>
      <c r="O114" s="260"/>
      <c r="P114" s="197"/>
      <c r="Q114" s="114" t="s">
        <v>301</v>
      </c>
      <c r="R114" s="117">
        <v>300</v>
      </c>
      <c r="S114" s="261"/>
      <c r="T114" s="260"/>
    </row>
    <row r="115" spans="2:20" ht="12" customHeight="1" x14ac:dyDescent="0.15">
      <c r="B115" s="55" t="s">
        <v>302</v>
      </c>
      <c r="C115" s="241">
        <f>C114*25</f>
        <v>7500</v>
      </c>
      <c r="D115" s="242"/>
      <c r="E115" s="243"/>
      <c r="F115" s="197"/>
      <c r="G115" s="55" t="s">
        <v>302</v>
      </c>
      <c r="H115" s="241">
        <f>H114*25</f>
        <v>7500</v>
      </c>
      <c r="I115" s="242"/>
      <c r="J115" s="243"/>
      <c r="K115" s="197"/>
      <c r="L115" s="55" t="s">
        <v>302</v>
      </c>
      <c r="M115" s="241">
        <f>M114*25</f>
        <v>7500</v>
      </c>
      <c r="N115" s="242"/>
      <c r="O115" s="243"/>
      <c r="P115" s="197"/>
      <c r="Q115" s="55" t="s">
        <v>302</v>
      </c>
      <c r="R115" s="241">
        <f>R114*25</f>
        <v>7500</v>
      </c>
      <c r="S115" s="242"/>
      <c r="T115" s="243"/>
    </row>
    <row r="116" spans="2:20" ht="12" customHeight="1" x14ac:dyDescent="0.15">
      <c r="B116" s="247" t="s">
        <v>341</v>
      </c>
      <c r="C116" s="248"/>
      <c r="D116" s="248"/>
      <c r="E116" s="249"/>
      <c r="F116" s="197"/>
      <c r="G116" s="247" t="s">
        <v>341</v>
      </c>
      <c r="H116" s="248"/>
      <c r="I116" s="248"/>
      <c r="J116" s="249"/>
      <c r="K116" s="197"/>
      <c r="L116" s="247" t="s">
        <v>341</v>
      </c>
      <c r="M116" s="248"/>
      <c r="N116" s="248"/>
      <c r="O116" s="249"/>
      <c r="P116" s="197"/>
      <c r="Q116" s="247" t="s">
        <v>341</v>
      </c>
      <c r="R116" s="248"/>
      <c r="S116" s="248"/>
      <c r="T116" s="249"/>
    </row>
    <row r="117" spans="2:20" ht="12" customHeight="1" x14ac:dyDescent="0.15">
      <c r="B117" s="247"/>
      <c r="C117" s="248"/>
      <c r="D117" s="248"/>
      <c r="E117" s="249"/>
      <c r="F117" s="197"/>
      <c r="G117" s="247"/>
      <c r="H117" s="248"/>
      <c r="I117" s="248"/>
      <c r="J117" s="249"/>
      <c r="K117" s="197"/>
      <c r="L117" s="247"/>
      <c r="M117" s="248"/>
      <c r="N117" s="248"/>
      <c r="O117" s="249"/>
      <c r="P117" s="197"/>
      <c r="Q117" s="247"/>
      <c r="R117" s="248"/>
      <c r="S117" s="248"/>
      <c r="T117" s="249"/>
    </row>
    <row r="118" spans="2:20" ht="12" customHeight="1" x14ac:dyDescent="0.15">
      <c r="B118" s="247"/>
      <c r="C118" s="248"/>
      <c r="D118" s="248"/>
      <c r="E118" s="249"/>
      <c r="F118" s="197"/>
      <c r="G118" s="247"/>
      <c r="H118" s="248"/>
      <c r="I118" s="248"/>
      <c r="J118" s="249"/>
      <c r="K118" s="197"/>
      <c r="L118" s="247"/>
      <c r="M118" s="248"/>
      <c r="N118" s="248"/>
      <c r="O118" s="249"/>
      <c r="P118" s="197"/>
      <c r="Q118" s="247"/>
      <c r="R118" s="248"/>
      <c r="S118" s="248"/>
      <c r="T118" s="249"/>
    </row>
    <row r="119" spans="2:20" ht="12" customHeight="1" x14ac:dyDescent="0.15">
      <c r="B119" s="247"/>
      <c r="C119" s="248"/>
      <c r="D119" s="248"/>
      <c r="E119" s="249"/>
      <c r="F119" s="197"/>
      <c r="G119" s="247"/>
      <c r="H119" s="248"/>
      <c r="I119" s="248"/>
      <c r="J119" s="249"/>
      <c r="K119" s="197"/>
      <c r="L119" s="247"/>
      <c r="M119" s="248"/>
      <c r="N119" s="248"/>
      <c r="O119" s="249"/>
      <c r="P119" s="197"/>
      <c r="Q119" s="247"/>
      <c r="R119" s="248"/>
      <c r="S119" s="248"/>
      <c r="T119" s="249"/>
    </row>
    <row r="120" spans="2:20" ht="12" customHeight="1" x14ac:dyDescent="0.15">
      <c r="B120" s="247"/>
      <c r="C120" s="248"/>
      <c r="D120" s="248"/>
      <c r="E120" s="249"/>
      <c r="F120" s="197"/>
      <c r="G120" s="247"/>
      <c r="H120" s="248"/>
      <c r="I120" s="248"/>
      <c r="J120" s="249"/>
      <c r="K120" s="197"/>
      <c r="L120" s="247"/>
      <c r="M120" s="248"/>
      <c r="N120" s="248"/>
      <c r="O120" s="249"/>
      <c r="P120" s="197"/>
      <c r="Q120" s="247"/>
      <c r="R120" s="248"/>
      <c r="S120" s="248"/>
      <c r="T120" s="249"/>
    </row>
    <row r="121" spans="2:20" ht="12" customHeight="1" x14ac:dyDescent="0.15">
      <c r="B121" s="247"/>
      <c r="C121" s="248"/>
      <c r="D121" s="248"/>
      <c r="E121" s="249"/>
      <c r="F121" s="197"/>
      <c r="G121" s="247"/>
      <c r="H121" s="248"/>
      <c r="I121" s="248"/>
      <c r="J121" s="249"/>
      <c r="K121" s="197"/>
      <c r="L121" s="247"/>
      <c r="M121" s="248"/>
      <c r="N121" s="248"/>
      <c r="O121" s="249"/>
      <c r="P121" s="197"/>
      <c r="Q121" s="247"/>
      <c r="R121" s="248"/>
      <c r="S121" s="248"/>
      <c r="T121" s="249"/>
    </row>
    <row r="122" spans="2:20" ht="12" customHeight="1" x14ac:dyDescent="0.15">
      <c r="B122" s="247"/>
      <c r="C122" s="248"/>
      <c r="D122" s="248"/>
      <c r="E122" s="249"/>
      <c r="F122" s="197"/>
      <c r="G122" s="247"/>
      <c r="H122" s="248"/>
      <c r="I122" s="248"/>
      <c r="J122" s="249"/>
      <c r="K122" s="197"/>
      <c r="L122" s="247"/>
      <c r="M122" s="248"/>
      <c r="N122" s="248"/>
      <c r="O122" s="249"/>
      <c r="P122" s="197"/>
      <c r="Q122" s="247"/>
      <c r="R122" s="248"/>
      <c r="S122" s="248"/>
      <c r="T122" s="249"/>
    </row>
    <row r="123" spans="2:20" ht="12" customHeight="1" x14ac:dyDescent="0.15">
      <c r="B123" s="247"/>
      <c r="C123" s="248"/>
      <c r="D123" s="248"/>
      <c r="E123" s="249"/>
      <c r="F123" s="197"/>
      <c r="G123" s="247"/>
      <c r="H123" s="248"/>
      <c r="I123" s="248"/>
      <c r="J123" s="249"/>
      <c r="K123" s="197"/>
      <c r="L123" s="247"/>
      <c r="M123" s="248"/>
      <c r="N123" s="248"/>
      <c r="O123" s="249"/>
      <c r="P123" s="197"/>
      <c r="Q123" s="247"/>
      <c r="R123" s="248"/>
      <c r="S123" s="248"/>
      <c r="T123" s="249"/>
    </row>
    <row r="124" spans="2:20" ht="12" customHeight="1" x14ac:dyDescent="0.15">
      <c r="B124" s="247"/>
      <c r="C124" s="248"/>
      <c r="D124" s="248"/>
      <c r="E124" s="249"/>
      <c r="F124" s="197"/>
      <c r="G124" s="247"/>
      <c r="H124" s="248"/>
      <c r="I124" s="248"/>
      <c r="J124" s="249"/>
      <c r="K124" s="197"/>
      <c r="L124" s="247"/>
      <c r="M124" s="248"/>
      <c r="N124" s="248"/>
      <c r="O124" s="249"/>
      <c r="P124" s="197"/>
      <c r="Q124" s="247"/>
      <c r="R124" s="248"/>
      <c r="S124" s="248"/>
      <c r="T124" s="249"/>
    </row>
    <row r="125" spans="2:20" ht="12" customHeight="1" x14ac:dyDescent="0.15">
      <c r="B125" s="247"/>
      <c r="C125" s="248"/>
      <c r="D125" s="248"/>
      <c r="E125" s="249"/>
      <c r="F125" s="197"/>
      <c r="G125" s="247"/>
      <c r="H125" s="248"/>
      <c r="I125" s="248"/>
      <c r="J125" s="249"/>
      <c r="K125" s="197"/>
      <c r="L125" s="247"/>
      <c r="M125" s="248"/>
      <c r="N125" s="248"/>
      <c r="O125" s="249"/>
      <c r="P125" s="197"/>
      <c r="Q125" s="247"/>
      <c r="R125" s="248"/>
      <c r="S125" s="248"/>
      <c r="T125" s="249"/>
    </row>
    <row r="126" spans="2:20" ht="12" customHeight="1" x14ac:dyDescent="0.15">
      <c r="B126" s="247"/>
      <c r="C126" s="248"/>
      <c r="D126" s="248"/>
      <c r="E126" s="249"/>
      <c r="F126" s="197"/>
      <c r="G126" s="247"/>
      <c r="H126" s="248"/>
      <c r="I126" s="248"/>
      <c r="J126" s="249"/>
      <c r="K126" s="197"/>
      <c r="L126" s="247"/>
      <c r="M126" s="248"/>
      <c r="N126" s="248"/>
      <c r="O126" s="249"/>
      <c r="P126" s="197"/>
      <c r="Q126" s="247"/>
      <c r="R126" s="248"/>
      <c r="S126" s="248"/>
      <c r="T126" s="249"/>
    </row>
    <row r="127" spans="2:20" ht="12" customHeight="1" x14ac:dyDescent="0.15">
      <c r="B127" s="247"/>
      <c r="C127" s="248"/>
      <c r="D127" s="248"/>
      <c r="E127" s="249"/>
      <c r="F127" s="197"/>
      <c r="G127" s="247"/>
      <c r="H127" s="248"/>
      <c r="I127" s="248"/>
      <c r="J127" s="249"/>
      <c r="K127" s="197"/>
      <c r="L127" s="247"/>
      <c r="M127" s="248"/>
      <c r="N127" s="248"/>
      <c r="O127" s="249"/>
      <c r="P127" s="197"/>
      <c r="Q127" s="247"/>
      <c r="R127" s="248"/>
      <c r="S127" s="248"/>
      <c r="T127" s="249"/>
    </row>
    <row r="128" spans="2:20" ht="12" customHeight="1" x14ac:dyDescent="0.15">
      <c r="B128" s="250"/>
      <c r="C128" s="251"/>
      <c r="D128" s="251"/>
      <c r="E128" s="252"/>
      <c r="F128" s="197"/>
      <c r="G128" s="250"/>
      <c r="H128" s="251"/>
      <c r="I128" s="251"/>
      <c r="J128" s="252"/>
      <c r="K128" s="197"/>
      <c r="L128" s="250"/>
      <c r="M128" s="251"/>
      <c r="N128" s="251"/>
      <c r="O128" s="252"/>
      <c r="P128" s="197"/>
      <c r="Q128" s="250"/>
      <c r="R128" s="251"/>
      <c r="S128" s="251"/>
      <c r="T128" s="252"/>
    </row>
    <row r="129" spans="2:20" ht="12" customHeight="1" x14ac:dyDescent="0.15">
      <c r="B129" s="244" t="s">
        <v>866</v>
      </c>
      <c r="C129" s="245"/>
      <c r="D129" s="245"/>
      <c r="E129" s="246"/>
      <c r="F129" s="197"/>
      <c r="G129" s="244" t="s">
        <v>866</v>
      </c>
      <c r="H129" s="245"/>
      <c r="I129" s="245"/>
      <c r="J129" s="246"/>
      <c r="K129" s="197"/>
      <c r="L129" s="244" t="s">
        <v>867</v>
      </c>
      <c r="M129" s="245"/>
      <c r="N129" s="245"/>
      <c r="O129" s="246"/>
      <c r="P129" s="197"/>
      <c r="Q129" s="244" t="s">
        <v>866</v>
      </c>
      <c r="R129" s="245"/>
      <c r="S129" s="245"/>
      <c r="T129" s="246"/>
    </row>
    <row r="130" spans="2:20" ht="12" customHeight="1" x14ac:dyDescent="0.15">
      <c r="B130" s="197"/>
      <c r="C130" s="197"/>
      <c r="D130" s="197"/>
      <c r="E130" s="197"/>
      <c r="F130" s="197"/>
      <c r="G130" s="197"/>
      <c r="H130" s="197"/>
      <c r="I130" s="197"/>
      <c r="J130" s="197"/>
      <c r="K130" s="197"/>
      <c r="L130" s="197"/>
      <c r="M130" s="197"/>
      <c r="N130" s="197"/>
      <c r="O130" s="197"/>
      <c r="P130" s="197"/>
      <c r="Q130" s="197"/>
      <c r="R130" s="197"/>
      <c r="S130" s="197"/>
      <c r="T130" s="197"/>
    </row>
    <row r="131" spans="2:20" ht="12" customHeight="1" x14ac:dyDescent="0.15">
      <c r="B131" s="197"/>
      <c r="C131" s="197"/>
      <c r="D131" s="197"/>
      <c r="E131" s="197"/>
      <c r="F131" s="197"/>
      <c r="G131" s="197"/>
      <c r="H131" s="197"/>
      <c r="I131" s="197"/>
      <c r="J131" s="197"/>
      <c r="K131" s="197"/>
      <c r="L131" s="197"/>
      <c r="M131" s="197"/>
      <c r="N131" s="197"/>
      <c r="O131" s="197"/>
      <c r="P131" s="197"/>
      <c r="Q131" s="197"/>
      <c r="R131" s="197"/>
      <c r="S131" s="197"/>
      <c r="T131" s="197"/>
    </row>
    <row r="132" spans="2:20" ht="12" customHeight="1" x14ac:dyDescent="0.15">
      <c r="B132" s="114" t="s">
        <v>289</v>
      </c>
      <c r="C132" s="119" t="s">
        <v>191</v>
      </c>
      <c r="D132" s="51" t="s">
        <v>290</v>
      </c>
      <c r="E132" s="46" t="str">
        <f>LOOKUP(C140,{0,201,401,601,901,1201,1501;"黑色","绿色","蓝色","紫色","红色","橙色","金色"})</f>
        <v>蓝色</v>
      </c>
      <c r="F132" s="197"/>
      <c r="G132" s="114" t="s">
        <v>289</v>
      </c>
      <c r="H132" s="119" t="s">
        <v>195</v>
      </c>
      <c r="I132" s="51" t="s">
        <v>290</v>
      </c>
      <c r="J132" s="46" t="str">
        <f>LOOKUP(H140,{0,201,401,601,901,1201,1501;"黑色","绿色","蓝色","紫色","红色","橙色","金色"})</f>
        <v>蓝色</v>
      </c>
      <c r="K132" s="197"/>
      <c r="L132" s="114" t="s">
        <v>289</v>
      </c>
      <c r="M132" s="119" t="s">
        <v>199</v>
      </c>
      <c r="N132" s="51" t="s">
        <v>290</v>
      </c>
      <c r="O132" s="46" t="str">
        <f>LOOKUP(M140,{0,201,401,601,901,1201,1501;"黑色","绿色","蓝色","紫色","红色","橙色","金色"})</f>
        <v>蓝色</v>
      </c>
      <c r="P132" s="197"/>
      <c r="Q132" s="114" t="s">
        <v>289</v>
      </c>
      <c r="R132" s="119" t="s">
        <v>203</v>
      </c>
      <c r="S132" s="51" t="s">
        <v>290</v>
      </c>
      <c r="T132" s="46" t="str">
        <f>LOOKUP(R140,{0,201,401,601,901,1201,1501;"黑色","绿色","蓝色","紫色","红色","橙色","金色"})</f>
        <v>蓝色</v>
      </c>
    </row>
    <row r="133" spans="2:20" ht="12" customHeight="1" x14ac:dyDescent="0.15">
      <c r="B133" s="253" t="s">
        <v>868</v>
      </c>
      <c r="C133" s="254"/>
      <c r="D133" s="116" t="s">
        <v>292</v>
      </c>
      <c r="E133" s="59">
        <v>1</v>
      </c>
      <c r="F133" s="197"/>
      <c r="G133" s="253" t="s">
        <v>869</v>
      </c>
      <c r="H133" s="254"/>
      <c r="I133" s="116" t="s">
        <v>292</v>
      </c>
      <c r="J133" s="59">
        <v>1</v>
      </c>
      <c r="K133" s="197"/>
      <c r="L133" s="253" t="s">
        <v>870</v>
      </c>
      <c r="M133" s="254"/>
      <c r="N133" s="116" t="s">
        <v>292</v>
      </c>
      <c r="O133" s="59">
        <v>1</v>
      </c>
      <c r="P133" s="197"/>
      <c r="Q133" s="253" t="s">
        <v>871</v>
      </c>
      <c r="R133" s="254"/>
      <c r="S133" s="116" t="s">
        <v>292</v>
      </c>
      <c r="T133" s="59">
        <v>1</v>
      </c>
    </row>
    <row r="134" spans="2:20" ht="12" customHeight="1" x14ac:dyDescent="0.15">
      <c r="B134" s="255"/>
      <c r="C134" s="256"/>
      <c r="D134" s="116" t="s">
        <v>296</v>
      </c>
      <c r="E134" s="59">
        <v>1</v>
      </c>
      <c r="F134" s="197"/>
      <c r="G134" s="255"/>
      <c r="H134" s="256"/>
      <c r="I134" s="116" t="s">
        <v>296</v>
      </c>
      <c r="J134" s="59">
        <v>1</v>
      </c>
      <c r="K134" s="197"/>
      <c r="L134" s="255"/>
      <c r="M134" s="256"/>
      <c r="N134" s="116" t="s">
        <v>296</v>
      </c>
      <c r="O134" s="59">
        <v>1</v>
      </c>
      <c r="P134" s="197"/>
      <c r="Q134" s="255"/>
      <c r="R134" s="256"/>
      <c r="S134" s="116" t="s">
        <v>296</v>
      </c>
      <c r="T134" s="59">
        <v>1</v>
      </c>
    </row>
    <row r="135" spans="2:20" ht="12" customHeight="1" x14ac:dyDescent="0.15">
      <c r="B135" s="255"/>
      <c r="C135" s="256"/>
      <c r="D135" s="259" t="s">
        <v>872</v>
      </c>
      <c r="E135" s="260"/>
      <c r="F135" s="197"/>
      <c r="G135" s="255"/>
      <c r="H135" s="256"/>
      <c r="I135" s="259" t="s">
        <v>873</v>
      </c>
      <c r="J135" s="260"/>
      <c r="K135" s="197"/>
      <c r="L135" s="255"/>
      <c r="M135" s="256"/>
      <c r="N135" s="259" t="s">
        <v>874</v>
      </c>
      <c r="O135" s="260"/>
      <c r="P135" s="197"/>
      <c r="Q135" s="255"/>
      <c r="R135" s="256"/>
      <c r="S135" s="259" t="s">
        <v>875</v>
      </c>
      <c r="T135" s="260"/>
    </row>
    <row r="136" spans="2:20" ht="12" customHeight="1" x14ac:dyDescent="0.15">
      <c r="B136" s="255"/>
      <c r="C136" s="256"/>
      <c r="D136" s="259"/>
      <c r="E136" s="260"/>
      <c r="F136" s="197"/>
      <c r="G136" s="255"/>
      <c r="H136" s="256"/>
      <c r="I136" s="259"/>
      <c r="J136" s="260"/>
      <c r="K136" s="197"/>
      <c r="L136" s="255"/>
      <c r="M136" s="256"/>
      <c r="N136" s="259"/>
      <c r="O136" s="260"/>
      <c r="P136" s="197"/>
      <c r="Q136" s="255"/>
      <c r="R136" s="256"/>
      <c r="S136" s="259"/>
      <c r="T136" s="260"/>
    </row>
    <row r="137" spans="2:20" ht="12" customHeight="1" x14ac:dyDescent="0.15">
      <c r="B137" s="255"/>
      <c r="C137" s="256"/>
      <c r="D137" s="259"/>
      <c r="E137" s="260"/>
      <c r="F137" s="197"/>
      <c r="G137" s="255"/>
      <c r="H137" s="256"/>
      <c r="I137" s="259"/>
      <c r="J137" s="260"/>
      <c r="K137" s="197"/>
      <c r="L137" s="255"/>
      <c r="M137" s="256"/>
      <c r="N137" s="259"/>
      <c r="O137" s="260"/>
      <c r="P137" s="197"/>
      <c r="Q137" s="255"/>
      <c r="R137" s="256"/>
      <c r="S137" s="259"/>
      <c r="T137" s="260"/>
    </row>
    <row r="138" spans="2:20" ht="12" customHeight="1" x14ac:dyDescent="0.15">
      <c r="B138" s="255"/>
      <c r="C138" s="256"/>
      <c r="D138" s="259"/>
      <c r="E138" s="260"/>
      <c r="F138" s="197"/>
      <c r="G138" s="255"/>
      <c r="H138" s="256"/>
      <c r="I138" s="259"/>
      <c r="J138" s="260"/>
      <c r="K138" s="197"/>
      <c r="L138" s="255"/>
      <c r="M138" s="256"/>
      <c r="N138" s="259"/>
      <c r="O138" s="260"/>
      <c r="P138" s="197"/>
      <c r="Q138" s="255"/>
      <c r="R138" s="256"/>
      <c r="S138" s="259"/>
      <c r="T138" s="260"/>
    </row>
    <row r="139" spans="2:20" ht="12" customHeight="1" x14ac:dyDescent="0.15">
      <c r="B139" s="257"/>
      <c r="C139" s="258"/>
      <c r="D139" s="259"/>
      <c r="E139" s="260"/>
      <c r="F139" s="197"/>
      <c r="G139" s="257"/>
      <c r="H139" s="258"/>
      <c r="I139" s="259"/>
      <c r="J139" s="260"/>
      <c r="K139" s="197"/>
      <c r="L139" s="257"/>
      <c r="M139" s="258"/>
      <c r="N139" s="259"/>
      <c r="O139" s="260"/>
      <c r="P139" s="197"/>
      <c r="Q139" s="257"/>
      <c r="R139" s="258"/>
      <c r="S139" s="259"/>
      <c r="T139" s="260"/>
    </row>
    <row r="140" spans="2:20" ht="12" customHeight="1" x14ac:dyDescent="0.15">
      <c r="B140" s="114" t="s">
        <v>301</v>
      </c>
      <c r="C140" s="117">
        <v>600</v>
      </c>
      <c r="D140" s="261"/>
      <c r="E140" s="260"/>
      <c r="F140" s="197"/>
      <c r="G140" s="114" t="s">
        <v>301</v>
      </c>
      <c r="H140" s="117">
        <v>600</v>
      </c>
      <c r="I140" s="261"/>
      <c r="J140" s="260"/>
      <c r="K140" s="197"/>
      <c r="L140" s="114" t="s">
        <v>301</v>
      </c>
      <c r="M140" s="117">
        <v>600</v>
      </c>
      <c r="N140" s="261"/>
      <c r="O140" s="260"/>
      <c r="P140" s="197"/>
      <c r="Q140" s="114" t="s">
        <v>301</v>
      </c>
      <c r="R140" s="117">
        <v>600</v>
      </c>
      <c r="S140" s="261"/>
      <c r="T140" s="260"/>
    </row>
    <row r="141" spans="2:20" ht="12" customHeight="1" x14ac:dyDescent="0.15">
      <c r="B141" s="55" t="s">
        <v>302</v>
      </c>
      <c r="C141" s="241">
        <f>C140*25</f>
        <v>15000</v>
      </c>
      <c r="D141" s="242"/>
      <c r="E141" s="243"/>
      <c r="F141" s="197"/>
      <c r="G141" s="55" t="s">
        <v>302</v>
      </c>
      <c r="H141" s="241">
        <f>H140*25</f>
        <v>15000</v>
      </c>
      <c r="I141" s="242"/>
      <c r="J141" s="243"/>
      <c r="K141" s="197"/>
      <c r="L141" s="55" t="s">
        <v>302</v>
      </c>
      <c r="M141" s="241">
        <f>M140*25</f>
        <v>15000</v>
      </c>
      <c r="N141" s="242"/>
      <c r="O141" s="243"/>
      <c r="P141" s="197"/>
      <c r="Q141" s="55" t="s">
        <v>302</v>
      </c>
      <c r="R141" s="241">
        <f>R140*25</f>
        <v>15000</v>
      </c>
      <c r="S141" s="242"/>
      <c r="T141" s="243"/>
    </row>
    <row r="142" spans="2:20" ht="12" customHeight="1" x14ac:dyDescent="0.15">
      <c r="B142" s="247" t="s">
        <v>341</v>
      </c>
      <c r="C142" s="248"/>
      <c r="D142" s="248"/>
      <c r="E142" s="249"/>
      <c r="F142" s="197"/>
      <c r="G142" s="247" t="s">
        <v>341</v>
      </c>
      <c r="H142" s="248"/>
      <c r="I142" s="248"/>
      <c r="J142" s="249"/>
      <c r="K142" s="197"/>
      <c r="L142" s="247" t="s">
        <v>341</v>
      </c>
      <c r="M142" s="248"/>
      <c r="N142" s="248"/>
      <c r="O142" s="249"/>
      <c r="P142" s="197"/>
      <c r="Q142" s="247" t="s">
        <v>341</v>
      </c>
      <c r="R142" s="248"/>
      <c r="S142" s="248"/>
      <c r="T142" s="249"/>
    </row>
    <row r="143" spans="2:20" ht="12" customHeight="1" x14ac:dyDescent="0.15">
      <c r="B143" s="247"/>
      <c r="C143" s="248"/>
      <c r="D143" s="248"/>
      <c r="E143" s="249"/>
      <c r="F143" s="197"/>
      <c r="G143" s="247"/>
      <c r="H143" s="248"/>
      <c r="I143" s="248"/>
      <c r="J143" s="249"/>
      <c r="K143" s="197"/>
      <c r="L143" s="247"/>
      <c r="M143" s="248"/>
      <c r="N143" s="248"/>
      <c r="O143" s="249"/>
      <c r="P143" s="197"/>
      <c r="Q143" s="247"/>
      <c r="R143" s="248"/>
      <c r="S143" s="248"/>
      <c r="T143" s="249"/>
    </row>
    <row r="144" spans="2:20" ht="12" customHeight="1" x14ac:dyDescent="0.15">
      <c r="B144" s="247"/>
      <c r="C144" s="248"/>
      <c r="D144" s="248"/>
      <c r="E144" s="249"/>
      <c r="F144" s="197"/>
      <c r="G144" s="247"/>
      <c r="H144" s="248"/>
      <c r="I144" s="248"/>
      <c r="J144" s="249"/>
      <c r="K144" s="197"/>
      <c r="L144" s="247"/>
      <c r="M144" s="248"/>
      <c r="N144" s="248"/>
      <c r="O144" s="249"/>
      <c r="P144" s="197"/>
      <c r="Q144" s="247"/>
      <c r="R144" s="248"/>
      <c r="S144" s="248"/>
      <c r="T144" s="249"/>
    </row>
    <row r="145" spans="2:20" ht="12" customHeight="1" x14ac:dyDescent="0.15">
      <c r="B145" s="247"/>
      <c r="C145" s="248"/>
      <c r="D145" s="248"/>
      <c r="E145" s="249"/>
      <c r="F145" s="197"/>
      <c r="G145" s="247"/>
      <c r="H145" s="248"/>
      <c r="I145" s="248"/>
      <c r="J145" s="249"/>
      <c r="K145" s="197"/>
      <c r="L145" s="247"/>
      <c r="M145" s="248"/>
      <c r="N145" s="248"/>
      <c r="O145" s="249"/>
      <c r="P145" s="197"/>
      <c r="Q145" s="247"/>
      <c r="R145" s="248"/>
      <c r="S145" s="248"/>
      <c r="T145" s="249"/>
    </row>
    <row r="146" spans="2:20" ht="12" customHeight="1" x14ac:dyDescent="0.15">
      <c r="B146" s="247"/>
      <c r="C146" s="248"/>
      <c r="D146" s="248"/>
      <c r="E146" s="249"/>
      <c r="F146" s="197"/>
      <c r="G146" s="247"/>
      <c r="H146" s="248"/>
      <c r="I146" s="248"/>
      <c r="J146" s="249"/>
      <c r="K146" s="197"/>
      <c r="L146" s="247"/>
      <c r="M146" s="248"/>
      <c r="N146" s="248"/>
      <c r="O146" s="249"/>
      <c r="P146" s="197"/>
      <c r="Q146" s="247"/>
      <c r="R146" s="248"/>
      <c r="S146" s="248"/>
      <c r="T146" s="249"/>
    </row>
    <row r="147" spans="2:20" ht="12" customHeight="1" x14ac:dyDescent="0.15">
      <c r="B147" s="247"/>
      <c r="C147" s="248"/>
      <c r="D147" s="248"/>
      <c r="E147" s="249"/>
      <c r="F147" s="197"/>
      <c r="G147" s="247"/>
      <c r="H147" s="248"/>
      <c r="I147" s="248"/>
      <c r="J147" s="249"/>
      <c r="K147" s="197"/>
      <c r="L147" s="247"/>
      <c r="M147" s="248"/>
      <c r="N147" s="248"/>
      <c r="O147" s="249"/>
      <c r="P147" s="197"/>
      <c r="Q147" s="247"/>
      <c r="R147" s="248"/>
      <c r="S147" s="248"/>
      <c r="T147" s="249"/>
    </row>
    <row r="148" spans="2:20" ht="12" customHeight="1" x14ac:dyDescent="0.15">
      <c r="B148" s="247"/>
      <c r="C148" s="248"/>
      <c r="D148" s="248"/>
      <c r="E148" s="249"/>
      <c r="F148" s="197"/>
      <c r="G148" s="247"/>
      <c r="H148" s="248"/>
      <c r="I148" s="248"/>
      <c r="J148" s="249"/>
      <c r="K148" s="197"/>
      <c r="L148" s="247"/>
      <c r="M148" s="248"/>
      <c r="N148" s="248"/>
      <c r="O148" s="249"/>
      <c r="P148" s="197"/>
      <c r="Q148" s="247"/>
      <c r="R148" s="248"/>
      <c r="S148" s="248"/>
      <c r="T148" s="249"/>
    </row>
    <row r="149" spans="2:20" ht="12" customHeight="1" x14ac:dyDescent="0.15">
      <c r="B149" s="247"/>
      <c r="C149" s="248"/>
      <c r="D149" s="248"/>
      <c r="E149" s="249"/>
      <c r="F149" s="197"/>
      <c r="G149" s="247"/>
      <c r="H149" s="248"/>
      <c r="I149" s="248"/>
      <c r="J149" s="249"/>
      <c r="K149" s="197"/>
      <c r="L149" s="247"/>
      <c r="M149" s="248"/>
      <c r="N149" s="248"/>
      <c r="O149" s="249"/>
      <c r="P149" s="197"/>
      <c r="Q149" s="247"/>
      <c r="R149" s="248"/>
      <c r="S149" s="248"/>
      <c r="T149" s="249"/>
    </row>
    <row r="150" spans="2:20" ht="12" customHeight="1" x14ac:dyDescent="0.15">
      <c r="B150" s="247"/>
      <c r="C150" s="248"/>
      <c r="D150" s="248"/>
      <c r="E150" s="249"/>
      <c r="F150" s="197"/>
      <c r="G150" s="247"/>
      <c r="H150" s="248"/>
      <c r="I150" s="248"/>
      <c r="J150" s="249"/>
      <c r="K150" s="197"/>
      <c r="L150" s="247"/>
      <c r="M150" s="248"/>
      <c r="N150" s="248"/>
      <c r="O150" s="249"/>
      <c r="P150" s="197"/>
      <c r="Q150" s="247"/>
      <c r="R150" s="248"/>
      <c r="S150" s="248"/>
      <c r="T150" s="249"/>
    </row>
    <row r="151" spans="2:20" ht="12" customHeight="1" x14ac:dyDescent="0.15">
      <c r="B151" s="247"/>
      <c r="C151" s="248"/>
      <c r="D151" s="248"/>
      <c r="E151" s="249"/>
      <c r="F151" s="197"/>
      <c r="G151" s="247"/>
      <c r="H151" s="248"/>
      <c r="I151" s="248"/>
      <c r="J151" s="249"/>
      <c r="K151" s="197"/>
      <c r="L151" s="247"/>
      <c r="M151" s="248"/>
      <c r="N151" s="248"/>
      <c r="O151" s="249"/>
      <c r="P151" s="197"/>
      <c r="Q151" s="247"/>
      <c r="R151" s="248"/>
      <c r="S151" s="248"/>
      <c r="T151" s="249"/>
    </row>
    <row r="152" spans="2:20" ht="12" customHeight="1" x14ac:dyDescent="0.15">
      <c r="B152" s="247"/>
      <c r="C152" s="248"/>
      <c r="D152" s="248"/>
      <c r="E152" s="249"/>
      <c r="F152" s="197"/>
      <c r="G152" s="247"/>
      <c r="H152" s="248"/>
      <c r="I152" s="248"/>
      <c r="J152" s="249"/>
      <c r="K152" s="197"/>
      <c r="L152" s="247"/>
      <c r="M152" s="248"/>
      <c r="N152" s="248"/>
      <c r="O152" s="249"/>
      <c r="P152" s="197"/>
      <c r="Q152" s="247"/>
      <c r="R152" s="248"/>
      <c r="S152" s="248"/>
      <c r="T152" s="249"/>
    </row>
    <row r="153" spans="2:20" ht="12" customHeight="1" x14ac:dyDescent="0.15">
      <c r="B153" s="247"/>
      <c r="C153" s="248"/>
      <c r="D153" s="248"/>
      <c r="E153" s="249"/>
      <c r="F153" s="197"/>
      <c r="G153" s="247"/>
      <c r="H153" s="248"/>
      <c r="I153" s="248"/>
      <c r="J153" s="249"/>
      <c r="K153" s="197"/>
      <c r="L153" s="247"/>
      <c r="M153" s="248"/>
      <c r="N153" s="248"/>
      <c r="O153" s="249"/>
      <c r="P153" s="197"/>
      <c r="Q153" s="247"/>
      <c r="R153" s="248"/>
      <c r="S153" s="248"/>
      <c r="T153" s="249"/>
    </row>
    <row r="154" spans="2:20" ht="12" customHeight="1" x14ac:dyDescent="0.15">
      <c r="B154" s="250"/>
      <c r="C154" s="251"/>
      <c r="D154" s="251"/>
      <c r="E154" s="252"/>
      <c r="F154" s="197"/>
      <c r="G154" s="250"/>
      <c r="H154" s="251"/>
      <c r="I154" s="251"/>
      <c r="J154" s="252"/>
      <c r="K154" s="197"/>
      <c r="L154" s="250"/>
      <c r="M154" s="251"/>
      <c r="N154" s="251"/>
      <c r="O154" s="252"/>
      <c r="P154" s="197"/>
      <c r="Q154" s="250"/>
      <c r="R154" s="251"/>
      <c r="S154" s="251"/>
      <c r="T154" s="252"/>
    </row>
    <row r="155" spans="2:20" ht="12" customHeight="1" x14ac:dyDescent="0.15">
      <c r="B155" s="244" t="s">
        <v>866</v>
      </c>
      <c r="C155" s="245"/>
      <c r="D155" s="245"/>
      <c r="E155" s="246"/>
      <c r="F155" s="197"/>
      <c r="G155" s="244" t="s">
        <v>866</v>
      </c>
      <c r="H155" s="245"/>
      <c r="I155" s="245"/>
      <c r="J155" s="246"/>
      <c r="K155" s="197"/>
      <c r="L155" s="244" t="s">
        <v>867</v>
      </c>
      <c r="M155" s="245"/>
      <c r="N155" s="245"/>
      <c r="O155" s="246"/>
      <c r="P155" s="197"/>
      <c r="Q155" s="244" t="s">
        <v>866</v>
      </c>
      <c r="R155" s="245"/>
      <c r="S155" s="245"/>
      <c r="T155" s="246"/>
    </row>
    <row r="156" spans="2:20" ht="12" customHeight="1" x14ac:dyDescent="0.15">
      <c r="B156" s="197"/>
      <c r="C156" s="197"/>
      <c r="D156" s="197"/>
      <c r="E156" s="197"/>
      <c r="F156" s="197"/>
      <c r="G156" s="197"/>
      <c r="H156" s="197"/>
      <c r="I156" s="197"/>
      <c r="J156" s="197"/>
      <c r="K156" s="197"/>
      <c r="L156" s="197"/>
      <c r="M156" s="197"/>
      <c r="N156" s="197"/>
      <c r="O156" s="197"/>
      <c r="P156" s="197"/>
      <c r="Q156" s="197"/>
      <c r="R156" s="197"/>
      <c r="S156" s="197"/>
      <c r="T156" s="197"/>
    </row>
    <row r="157" spans="2:20" ht="12" customHeight="1" x14ac:dyDescent="0.15">
      <c r="B157" s="197"/>
      <c r="C157" s="197"/>
      <c r="D157" s="197"/>
      <c r="E157" s="197"/>
      <c r="F157" s="197"/>
      <c r="G157" s="197"/>
      <c r="H157" s="197"/>
      <c r="I157" s="197"/>
      <c r="J157" s="197"/>
      <c r="K157" s="197"/>
      <c r="L157" s="197"/>
      <c r="M157" s="197"/>
      <c r="N157" s="197"/>
      <c r="O157" s="197"/>
      <c r="P157" s="197"/>
      <c r="Q157" s="197"/>
      <c r="R157" s="197"/>
      <c r="S157" s="197"/>
      <c r="T157" s="197"/>
    </row>
    <row r="158" spans="2:20" ht="12" customHeight="1" x14ac:dyDescent="0.15">
      <c r="B158" s="114" t="s">
        <v>289</v>
      </c>
      <c r="C158" s="115" t="s">
        <v>102</v>
      </c>
      <c r="D158" s="51" t="s">
        <v>290</v>
      </c>
      <c r="E158" s="46" t="str">
        <f>LOOKUP(C166,{0,201,401,601,901,1201,1501;"黑色","绿色","蓝色","紫色","红色","橙色","金色"})</f>
        <v>绿色</v>
      </c>
      <c r="F158" s="197"/>
      <c r="G158" s="114" t="s">
        <v>289</v>
      </c>
      <c r="H158" s="115" t="s">
        <v>108</v>
      </c>
      <c r="I158" s="51" t="s">
        <v>290</v>
      </c>
      <c r="J158" s="46" t="str">
        <f>LOOKUP(H166,{0,201,401,601,901,1201,1501;"黑色","绿色","蓝色","紫色","红色","橙色","金色"})</f>
        <v>绿色</v>
      </c>
      <c r="K158" s="197"/>
      <c r="L158" s="114" t="s">
        <v>289</v>
      </c>
      <c r="M158" s="115" t="s">
        <v>114</v>
      </c>
      <c r="N158" s="51" t="s">
        <v>290</v>
      </c>
      <c r="O158" s="46" t="str">
        <f>LOOKUP(M166,{0,201,401,601,901,1201,1501;"黑色","绿色","蓝色","紫色","红色","橙色","金色"})</f>
        <v>绿色</v>
      </c>
      <c r="P158" s="197"/>
      <c r="Q158" s="114" t="s">
        <v>289</v>
      </c>
      <c r="R158" s="115" t="s">
        <v>119</v>
      </c>
      <c r="S158" s="51" t="s">
        <v>290</v>
      </c>
      <c r="T158" s="46" t="str">
        <f>LOOKUP(R166,{0,201,401,601,901,1201,1501;"黑色","绿色","蓝色","紫色","红色","橙色","金色"})</f>
        <v>绿色</v>
      </c>
    </row>
    <row r="159" spans="2:20" ht="12" customHeight="1" x14ac:dyDescent="0.15">
      <c r="B159" s="253" t="s">
        <v>876</v>
      </c>
      <c r="C159" s="254"/>
      <c r="D159" s="116" t="s">
        <v>292</v>
      </c>
      <c r="E159" s="59">
        <v>1</v>
      </c>
      <c r="F159" s="197"/>
      <c r="G159" s="253" t="s">
        <v>877</v>
      </c>
      <c r="H159" s="254"/>
      <c r="I159" s="116" t="s">
        <v>292</v>
      </c>
      <c r="J159" s="59">
        <v>1</v>
      </c>
      <c r="K159" s="197"/>
      <c r="L159" s="253" t="s">
        <v>878</v>
      </c>
      <c r="M159" s="254"/>
      <c r="N159" s="116" t="s">
        <v>292</v>
      </c>
      <c r="O159" s="59">
        <v>1</v>
      </c>
      <c r="P159" s="197"/>
      <c r="Q159" s="253" t="s">
        <v>879</v>
      </c>
      <c r="R159" s="254"/>
      <c r="S159" s="116" t="s">
        <v>292</v>
      </c>
      <c r="T159" s="59">
        <v>1</v>
      </c>
    </row>
    <row r="160" spans="2:20" ht="12" customHeight="1" x14ac:dyDescent="0.15">
      <c r="B160" s="255"/>
      <c r="C160" s="256"/>
      <c r="D160" s="116" t="s">
        <v>296</v>
      </c>
      <c r="E160" s="59">
        <v>1</v>
      </c>
      <c r="F160" s="197"/>
      <c r="G160" s="255"/>
      <c r="H160" s="256"/>
      <c r="I160" s="116" t="s">
        <v>296</v>
      </c>
      <c r="J160" s="59">
        <v>1</v>
      </c>
      <c r="K160" s="197"/>
      <c r="L160" s="255"/>
      <c r="M160" s="256"/>
      <c r="N160" s="116" t="s">
        <v>296</v>
      </c>
      <c r="O160" s="59">
        <v>1</v>
      </c>
      <c r="P160" s="197"/>
      <c r="Q160" s="255"/>
      <c r="R160" s="256"/>
      <c r="S160" s="116" t="s">
        <v>296</v>
      </c>
      <c r="T160" s="59">
        <v>1</v>
      </c>
    </row>
    <row r="161" spans="2:20" ht="12" customHeight="1" x14ac:dyDescent="0.15">
      <c r="B161" s="255"/>
      <c r="C161" s="256"/>
      <c r="D161" s="259" t="s">
        <v>880</v>
      </c>
      <c r="E161" s="260"/>
      <c r="F161" s="197"/>
      <c r="G161" s="255"/>
      <c r="H161" s="256"/>
      <c r="I161" s="259" t="s">
        <v>881</v>
      </c>
      <c r="J161" s="260"/>
      <c r="K161" s="197"/>
      <c r="L161" s="255"/>
      <c r="M161" s="256"/>
      <c r="N161" s="259" t="s">
        <v>882</v>
      </c>
      <c r="O161" s="260"/>
      <c r="P161" s="197"/>
      <c r="Q161" s="255"/>
      <c r="R161" s="256"/>
      <c r="S161" s="259" t="s">
        <v>883</v>
      </c>
      <c r="T161" s="260"/>
    </row>
    <row r="162" spans="2:20" ht="12" customHeight="1" x14ac:dyDescent="0.15">
      <c r="B162" s="255"/>
      <c r="C162" s="256"/>
      <c r="D162" s="259"/>
      <c r="E162" s="260"/>
      <c r="F162" s="197"/>
      <c r="G162" s="255"/>
      <c r="H162" s="256"/>
      <c r="I162" s="259"/>
      <c r="J162" s="260"/>
      <c r="K162" s="197"/>
      <c r="L162" s="255"/>
      <c r="M162" s="256"/>
      <c r="N162" s="259"/>
      <c r="O162" s="260"/>
      <c r="P162" s="197"/>
      <c r="Q162" s="255"/>
      <c r="R162" s="256"/>
      <c r="S162" s="259"/>
      <c r="T162" s="260"/>
    </row>
    <row r="163" spans="2:20" ht="12" customHeight="1" x14ac:dyDescent="0.15">
      <c r="B163" s="255"/>
      <c r="C163" s="256"/>
      <c r="D163" s="259"/>
      <c r="E163" s="260"/>
      <c r="F163" s="197"/>
      <c r="G163" s="255"/>
      <c r="H163" s="256"/>
      <c r="I163" s="259"/>
      <c r="J163" s="260"/>
      <c r="K163" s="197"/>
      <c r="L163" s="255"/>
      <c r="M163" s="256"/>
      <c r="N163" s="259"/>
      <c r="O163" s="260"/>
      <c r="P163" s="197"/>
      <c r="Q163" s="255"/>
      <c r="R163" s="256"/>
      <c r="S163" s="259"/>
      <c r="T163" s="260"/>
    </row>
    <row r="164" spans="2:20" ht="12" customHeight="1" x14ac:dyDescent="0.15">
      <c r="B164" s="255"/>
      <c r="C164" s="256"/>
      <c r="D164" s="259"/>
      <c r="E164" s="260"/>
      <c r="F164" s="197"/>
      <c r="G164" s="255"/>
      <c r="H164" s="256"/>
      <c r="I164" s="259"/>
      <c r="J164" s="260"/>
      <c r="K164" s="197"/>
      <c r="L164" s="255"/>
      <c r="M164" s="256"/>
      <c r="N164" s="259"/>
      <c r="O164" s="260"/>
      <c r="P164" s="197"/>
      <c r="Q164" s="255"/>
      <c r="R164" s="256"/>
      <c r="S164" s="259"/>
      <c r="T164" s="260"/>
    </row>
    <row r="165" spans="2:20" ht="12" customHeight="1" x14ac:dyDescent="0.15">
      <c r="B165" s="257"/>
      <c r="C165" s="258"/>
      <c r="D165" s="259"/>
      <c r="E165" s="260"/>
      <c r="F165" s="197"/>
      <c r="G165" s="257"/>
      <c r="H165" s="258"/>
      <c r="I165" s="259"/>
      <c r="J165" s="260"/>
      <c r="K165" s="197"/>
      <c r="L165" s="257"/>
      <c r="M165" s="258"/>
      <c r="N165" s="259"/>
      <c r="O165" s="260"/>
      <c r="P165" s="197"/>
      <c r="Q165" s="257"/>
      <c r="R165" s="258"/>
      <c r="S165" s="259"/>
      <c r="T165" s="260"/>
    </row>
    <row r="166" spans="2:20" ht="12" customHeight="1" x14ac:dyDescent="0.15">
      <c r="B166" s="114" t="s">
        <v>301</v>
      </c>
      <c r="C166" s="117">
        <v>300</v>
      </c>
      <c r="D166" s="261"/>
      <c r="E166" s="260"/>
      <c r="F166" s="197"/>
      <c r="G166" s="114" t="s">
        <v>301</v>
      </c>
      <c r="H166" s="117">
        <v>300</v>
      </c>
      <c r="I166" s="261"/>
      <c r="J166" s="260"/>
      <c r="K166" s="197"/>
      <c r="L166" s="114" t="s">
        <v>301</v>
      </c>
      <c r="M166" s="117">
        <v>300</v>
      </c>
      <c r="N166" s="261"/>
      <c r="O166" s="260"/>
      <c r="P166" s="197"/>
      <c r="Q166" s="114" t="s">
        <v>301</v>
      </c>
      <c r="R166" s="117">
        <v>300</v>
      </c>
      <c r="S166" s="261"/>
      <c r="T166" s="260"/>
    </row>
    <row r="167" spans="2:20" ht="12" customHeight="1" x14ac:dyDescent="0.15">
      <c r="B167" s="55" t="s">
        <v>302</v>
      </c>
      <c r="C167" s="241">
        <f>C166*25</f>
        <v>7500</v>
      </c>
      <c r="D167" s="242"/>
      <c r="E167" s="243"/>
      <c r="F167" s="197"/>
      <c r="G167" s="55" t="s">
        <v>302</v>
      </c>
      <c r="H167" s="241">
        <f>H166*25</f>
        <v>7500</v>
      </c>
      <c r="I167" s="242"/>
      <c r="J167" s="243"/>
      <c r="K167" s="197"/>
      <c r="L167" s="55" t="s">
        <v>302</v>
      </c>
      <c r="M167" s="241">
        <f>M166*25</f>
        <v>7500</v>
      </c>
      <c r="N167" s="242"/>
      <c r="O167" s="243"/>
      <c r="P167" s="197"/>
      <c r="Q167" s="55" t="s">
        <v>302</v>
      </c>
      <c r="R167" s="241">
        <f>R166*25</f>
        <v>7500</v>
      </c>
      <c r="S167" s="242"/>
      <c r="T167" s="243"/>
    </row>
    <row r="168" spans="2:20" ht="12" customHeight="1" x14ac:dyDescent="0.15">
      <c r="B168" s="247" t="s">
        <v>341</v>
      </c>
      <c r="C168" s="248"/>
      <c r="D168" s="248"/>
      <c r="E168" s="249"/>
      <c r="F168" s="197"/>
      <c r="G168" s="247" t="s">
        <v>341</v>
      </c>
      <c r="H168" s="248"/>
      <c r="I168" s="248"/>
      <c r="J168" s="249"/>
      <c r="K168" s="197"/>
      <c r="L168" s="247" t="s">
        <v>341</v>
      </c>
      <c r="M168" s="248"/>
      <c r="N168" s="248"/>
      <c r="O168" s="249"/>
      <c r="P168" s="197"/>
      <c r="Q168" s="247" t="s">
        <v>341</v>
      </c>
      <c r="R168" s="248"/>
      <c r="S168" s="248"/>
      <c r="T168" s="249"/>
    </row>
    <row r="169" spans="2:20" ht="12" customHeight="1" x14ac:dyDescent="0.15">
      <c r="B169" s="247"/>
      <c r="C169" s="248"/>
      <c r="D169" s="248"/>
      <c r="E169" s="249"/>
      <c r="F169" s="197"/>
      <c r="G169" s="247"/>
      <c r="H169" s="248"/>
      <c r="I169" s="248"/>
      <c r="J169" s="249"/>
      <c r="K169" s="197"/>
      <c r="L169" s="247"/>
      <c r="M169" s="248"/>
      <c r="N169" s="248"/>
      <c r="O169" s="249"/>
      <c r="P169" s="197"/>
      <c r="Q169" s="247"/>
      <c r="R169" s="248"/>
      <c r="S169" s="248"/>
      <c r="T169" s="249"/>
    </row>
    <row r="170" spans="2:20" ht="12" customHeight="1" x14ac:dyDescent="0.15">
      <c r="B170" s="247"/>
      <c r="C170" s="248"/>
      <c r="D170" s="248"/>
      <c r="E170" s="249"/>
      <c r="F170" s="197"/>
      <c r="G170" s="247"/>
      <c r="H170" s="248"/>
      <c r="I170" s="248"/>
      <c r="J170" s="249"/>
      <c r="K170" s="197"/>
      <c r="L170" s="247"/>
      <c r="M170" s="248"/>
      <c r="N170" s="248"/>
      <c r="O170" s="249"/>
      <c r="P170" s="197"/>
      <c r="Q170" s="247"/>
      <c r="R170" s="248"/>
      <c r="S170" s="248"/>
      <c r="T170" s="249"/>
    </row>
    <row r="171" spans="2:20" ht="12" customHeight="1" x14ac:dyDescent="0.15">
      <c r="B171" s="247"/>
      <c r="C171" s="248"/>
      <c r="D171" s="248"/>
      <c r="E171" s="249"/>
      <c r="F171" s="197"/>
      <c r="G171" s="247"/>
      <c r="H171" s="248"/>
      <c r="I171" s="248"/>
      <c r="J171" s="249"/>
      <c r="K171" s="197"/>
      <c r="L171" s="247"/>
      <c r="M171" s="248"/>
      <c r="N171" s="248"/>
      <c r="O171" s="249"/>
      <c r="P171" s="197"/>
      <c r="Q171" s="247"/>
      <c r="R171" s="248"/>
      <c r="S171" s="248"/>
      <c r="T171" s="249"/>
    </row>
    <row r="172" spans="2:20" ht="12" customHeight="1" x14ac:dyDescent="0.15">
      <c r="B172" s="247"/>
      <c r="C172" s="248"/>
      <c r="D172" s="248"/>
      <c r="E172" s="249"/>
      <c r="F172" s="197"/>
      <c r="G172" s="247"/>
      <c r="H172" s="248"/>
      <c r="I172" s="248"/>
      <c r="J172" s="249"/>
      <c r="K172" s="197"/>
      <c r="L172" s="247"/>
      <c r="M172" s="248"/>
      <c r="N172" s="248"/>
      <c r="O172" s="249"/>
      <c r="P172" s="197"/>
      <c r="Q172" s="247"/>
      <c r="R172" s="248"/>
      <c r="S172" s="248"/>
      <c r="T172" s="249"/>
    </row>
    <row r="173" spans="2:20" ht="12" customHeight="1" x14ac:dyDescent="0.15">
      <c r="B173" s="247"/>
      <c r="C173" s="248"/>
      <c r="D173" s="248"/>
      <c r="E173" s="249"/>
      <c r="F173" s="197"/>
      <c r="G173" s="247"/>
      <c r="H173" s="248"/>
      <c r="I173" s="248"/>
      <c r="J173" s="249"/>
      <c r="K173" s="197"/>
      <c r="L173" s="247"/>
      <c r="M173" s="248"/>
      <c r="N173" s="248"/>
      <c r="O173" s="249"/>
      <c r="P173" s="197"/>
      <c r="Q173" s="247"/>
      <c r="R173" s="248"/>
      <c r="S173" s="248"/>
      <c r="T173" s="249"/>
    </row>
    <row r="174" spans="2:20" ht="12" customHeight="1" x14ac:dyDescent="0.15">
      <c r="B174" s="247"/>
      <c r="C174" s="248"/>
      <c r="D174" s="248"/>
      <c r="E174" s="249"/>
      <c r="F174" s="197"/>
      <c r="G174" s="247"/>
      <c r="H174" s="248"/>
      <c r="I174" s="248"/>
      <c r="J174" s="249"/>
      <c r="K174" s="197"/>
      <c r="L174" s="247"/>
      <c r="M174" s="248"/>
      <c r="N174" s="248"/>
      <c r="O174" s="249"/>
      <c r="P174" s="197"/>
      <c r="Q174" s="247"/>
      <c r="R174" s="248"/>
      <c r="S174" s="248"/>
      <c r="T174" s="249"/>
    </row>
    <row r="175" spans="2:20" ht="12" customHeight="1" x14ac:dyDescent="0.15">
      <c r="B175" s="247"/>
      <c r="C175" s="248"/>
      <c r="D175" s="248"/>
      <c r="E175" s="249"/>
      <c r="F175" s="197"/>
      <c r="G175" s="247"/>
      <c r="H175" s="248"/>
      <c r="I175" s="248"/>
      <c r="J175" s="249"/>
      <c r="K175" s="197"/>
      <c r="L175" s="247"/>
      <c r="M175" s="248"/>
      <c r="N175" s="248"/>
      <c r="O175" s="249"/>
      <c r="P175" s="197"/>
      <c r="Q175" s="247"/>
      <c r="R175" s="248"/>
      <c r="S175" s="248"/>
      <c r="T175" s="249"/>
    </row>
    <row r="176" spans="2:20" ht="12" customHeight="1" x14ac:dyDescent="0.15">
      <c r="B176" s="247"/>
      <c r="C176" s="248"/>
      <c r="D176" s="248"/>
      <c r="E176" s="249"/>
      <c r="F176" s="197"/>
      <c r="G176" s="247"/>
      <c r="H176" s="248"/>
      <c r="I176" s="248"/>
      <c r="J176" s="249"/>
      <c r="K176" s="197"/>
      <c r="L176" s="247"/>
      <c r="M176" s="248"/>
      <c r="N176" s="248"/>
      <c r="O176" s="249"/>
      <c r="P176" s="197"/>
      <c r="Q176" s="247"/>
      <c r="R176" s="248"/>
      <c r="S176" s="248"/>
      <c r="T176" s="249"/>
    </row>
    <row r="177" spans="2:20" ht="12" customHeight="1" x14ac:dyDescent="0.15">
      <c r="B177" s="247"/>
      <c r="C177" s="248"/>
      <c r="D177" s="248"/>
      <c r="E177" s="249"/>
      <c r="F177" s="197"/>
      <c r="G177" s="247"/>
      <c r="H177" s="248"/>
      <c r="I177" s="248"/>
      <c r="J177" s="249"/>
      <c r="K177" s="197"/>
      <c r="L177" s="247"/>
      <c r="M177" s="248"/>
      <c r="N177" s="248"/>
      <c r="O177" s="249"/>
      <c r="P177" s="197"/>
      <c r="Q177" s="247"/>
      <c r="R177" s="248"/>
      <c r="S177" s="248"/>
      <c r="T177" s="249"/>
    </row>
    <row r="178" spans="2:20" ht="12" customHeight="1" x14ac:dyDescent="0.15">
      <c r="B178" s="247"/>
      <c r="C178" s="248"/>
      <c r="D178" s="248"/>
      <c r="E178" s="249"/>
      <c r="F178" s="197"/>
      <c r="G178" s="247"/>
      <c r="H178" s="248"/>
      <c r="I178" s="248"/>
      <c r="J178" s="249"/>
      <c r="K178" s="197"/>
      <c r="L178" s="247"/>
      <c r="M178" s="248"/>
      <c r="N178" s="248"/>
      <c r="O178" s="249"/>
      <c r="P178" s="197"/>
      <c r="Q178" s="247"/>
      <c r="R178" s="248"/>
      <c r="S178" s="248"/>
      <c r="T178" s="249"/>
    </row>
    <row r="179" spans="2:20" ht="12" customHeight="1" x14ac:dyDescent="0.15">
      <c r="B179" s="247"/>
      <c r="C179" s="248"/>
      <c r="D179" s="248"/>
      <c r="E179" s="249"/>
      <c r="F179" s="197"/>
      <c r="G179" s="247"/>
      <c r="H179" s="248"/>
      <c r="I179" s="248"/>
      <c r="J179" s="249"/>
      <c r="K179" s="197"/>
      <c r="L179" s="247"/>
      <c r="M179" s="248"/>
      <c r="N179" s="248"/>
      <c r="O179" s="249"/>
      <c r="P179" s="197"/>
      <c r="Q179" s="247"/>
      <c r="R179" s="248"/>
      <c r="S179" s="248"/>
      <c r="T179" s="249"/>
    </row>
    <row r="180" spans="2:20" ht="12" customHeight="1" x14ac:dyDescent="0.15">
      <c r="B180" s="250"/>
      <c r="C180" s="251"/>
      <c r="D180" s="251"/>
      <c r="E180" s="252"/>
      <c r="F180" s="197"/>
      <c r="G180" s="250"/>
      <c r="H180" s="251"/>
      <c r="I180" s="251"/>
      <c r="J180" s="252"/>
      <c r="K180" s="197"/>
      <c r="L180" s="250"/>
      <c r="M180" s="251"/>
      <c r="N180" s="251"/>
      <c r="O180" s="252"/>
      <c r="P180" s="197"/>
      <c r="Q180" s="250"/>
      <c r="R180" s="251"/>
      <c r="S180" s="251"/>
      <c r="T180" s="252"/>
    </row>
    <row r="181" spans="2:20" ht="12" customHeight="1" x14ac:dyDescent="0.15">
      <c r="B181" s="244" t="s">
        <v>884</v>
      </c>
      <c r="C181" s="245"/>
      <c r="D181" s="245"/>
      <c r="E181" s="246"/>
      <c r="F181" s="197"/>
      <c r="G181" s="244" t="s">
        <v>567</v>
      </c>
      <c r="H181" s="245"/>
      <c r="I181" s="245"/>
      <c r="J181" s="246"/>
      <c r="K181" s="197"/>
      <c r="L181" s="244" t="s">
        <v>885</v>
      </c>
      <c r="M181" s="245"/>
      <c r="N181" s="245"/>
      <c r="O181" s="246"/>
      <c r="P181" s="197"/>
      <c r="Q181" s="244" t="s">
        <v>886</v>
      </c>
      <c r="R181" s="245"/>
      <c r="S181" s="245"/>
      <c r="T181" s="246"/>
    </row>
    <row r="182" spans="2:20" ht="12" customHeight="1" x14ac:dyDescent="0.15">
      <c r="B182" s="197"/>
      <c r="C182" s="197"/>
      <c r="D182" s="197"/>
      <c r="E182" s="197"/>
      <c r="F182" s="197"/>
      <c r="G182" s="197"/>
      <c r="H182" s="197"/>
      <c r="I182" s="197"/>
      <c r="J182" s="197"/>
      <c r="K182" s="197"/>
      <c r="L182" s="197"/>
      <c r="M182" s="197"/>
      <c r="N182" s="197"/>
      <c r="O182" s="197"/>
      <c r="P182" s="197"/>
      <c r="Q182" s="197"/>
      <c r="R182" s="197"/>
      <c r="S182" s="197"/>
      <c r="T182" s="197"/>
    </row>
    <row r="183" spans="2:20" ht="12" customHeight="1" x14ac:dyDescent="0.15">
      <c r="B183" s="197"/>
      <c r="C183" s="197"/>
      <c r="D183" s="197"/>
      <c r="E183" s="197"/>
      <c r="F183" s="197"/>
      <c r="G183" s="197"/>
      <c r="H183" s="197"/>
      <c r="I183" s="197"/>
      <c r="J183" s="197"/>
      <c r="K183" s="197"/>
      <c r="L183" s="197"/>
      <c r="M183" s="197"/>
      <c r="N183" s="197"/>
      <c r="O183" s="197"/>
      <c r="P183" s="197"/>
      <c r="Q183" s="197"/>
      <c r="R183" s="197"/>
      <c r="S183" s="197"/>
      <c r="T183" s="197"/>
    </row>
    <row r="184" spans="2:20" ht="12" customHeight="1" x14ac:dyDescent="0.15">
      <c r="B184" s="114" t="s">
        <v>289</v>
      </c>
      <c r="C184" s="119" t="s">
        <v>207</v>
      </c>
      <c r="D184" s="51" t="s">
        <v>290</v>
      </c>
      <c r="E184" s="46" t="str">
        <f>LOOKUP(C192,{0,201,401,601,901,1201,1501;"黑色","绿色","蓝色","紫色","红色","橙色","金色"})</f>
        <v>蓝色</v>
      </c>
      <c r="F184" s="197"/>
      <c r="G184" s="114" t="s">
        <v>289</v>
      </c>
      <c r="H184" s="119" t="s">
        <v>211</v>
      </c>
      <c r="I184" s="51" t="s">
        <v>290</v>
      </c>
      <c r="J184" s="46" t="str">
        <f>LOOKUP(H192,{0,201,401,601,901,1201,1501;"黑色","绿色","蓝色","紫色","红色","橙色","金色"})</f>
        <v>蓝色</v>
      </c>
      <c r="K184" s="197"/>
      <c r="L184" s="114" t="s">
        <v>289</v>
      </c>
      <c r="M184" s="119" t="s">
        <v>215</v>
      </c>
      <c r="N184" s="51" t="s">
        <v>290</v>
      </c>
      <c r="O184" s="46" t="str">
        <f>LOOKUP(M192,{0,201,401,601,901,1201,1501;"黑色","绿色","蓝色","紫色","红色","橙色","金色"})</f>
        <v>蓝色</v>
      </c>
      <c r="P184" s="197"/>
      <c r="Q184" s="114" t="s">
        <v>289</v>
      </c>
      <c r="R184" s="119" t="s">
        <v>219</v>
      </c>
      <c r="S184" s="51" t="s">
        <v>290</v>
      </c>
      <c r="T184" s="46" t="str">
        <f>LOOKUP(R192,{0,201,401,601,901,1201,1501;"黑色","绿色","蓝色","紫色","红色","橙色","金色"})</f>
        <v>蓝色</v>
      </c>
    </row>
    <row r="185" spans="2:20" ht="12" customHeight="1" x14ac:dyDescent="0.15">
      <c r="B185" s="253" t="s">
        <v>887</v>
      </c>
      <c r="C185" s="254"/>
      <c r="D185" s="116" t="s">
        <v>292</v>
      </c>
      <c r="E185" s="59">
        <v>1</v>
      </c>
      <c r="F185" s="197"/>
      <c r="G185" s="253" t="s">
        <v>888</v>
      </c>
      <c r="H185" s="254"/>
      <c r="I185" s="116" t="s">
        <v>292</v>
      </c>
      <c r="J185" s="59">
        <v>1</v>
      </c>
      <c r="K185" s="197"/>
      <c r="L185" s="253" t="s">
        <v>889</v>
      </c>
      <c r="M185" s="254"/>
      <c r="N185" s="116" t="s">
        <v>292</v>
      </c>
      <c r="O185" s="59">
        <v>1</v>
      </c>
      <c r="P185" s="197"/>
      <c r="Q185" s="253" t="s">
        <v>890</v>
      </c>
      <c r="R185" s="254"/>
      <c r="S185" s="116" t="s">
        <v>292</v>
      </c>
      <c r="T185" s="59">
        <v>1</v>
      </c>
    </row>
    <row r="186" spans="2:20" ht="12" customHeight="1" x14ac:dyDescent="0.15">
      <c r="B186" s="255"/>
      <c r="C186" s="256"/>
      <c r="D186" s="116" t="s">
        <v>296</v>
      </c>
      <c r="E186" s="59">
        <v>1</v>
      </c>
      <c r="F186" s="197"/>
      <c r="G186" s="255"/>
      <c r="H186" s="256"/>
      <c r="I186" s="116" t="s">
        <v>296</v>
      </c>
      <c r="J186" s="59">
        <v>1</v>
      </c>
      <c r="K186" s="197"/>
      <c r="L186" s="255"/>
      <c r="M186" s="256"/>
      <c r="N186" s="116" t="s">
        <v>296</v>
      </c>
      <c r="O186" s="59">
        <v>1</v>
      </c>
      <c r="P186" s="197"/>
      <c r="Q186" s="255"/>
      <c r="R186" s="256"/>
      <c r="S186" s="116" t="s">
        <v>296</v>
      </c>
      <c r="T186" s="59">
        <v>1</v>
      </c>
    </row>
    <row r="187" spans="2:20" ht="12" customHeight="1" x14ac:dyDescent="0.15">
      <c r="B187" s="255"/>
      <c r="C187" s="256"/>
      <c r="D187" s="259" t="s">
        <v>891</v>
      </c>
      <c r="E187" s="260"/>
      <c r="F187" s="197"/>
      <c r="G187" s="255"/>
      <c r="H187" s="256"/>
      <c r="I187" s="259" t="s">
        <v>892</v>
      </c>
      <c r="J187" s="260"/>
      <c r="K187" s="197"/>
      <c r="L187" s="255"/>
      <c r="M187" s="256"/>
      <c r="N187" s="259" t="s">
        <v>893</v>
      </c>
      <c r="O187" s="260"/>
      <c r="P187" s="197"/>
      <c r="Q187" s="255"/>
      <c r="R187" s="256"/>
      <c r="S187" s="259" t="s">
        <v>894</v>
      </c>
      <c r="T187" s="260"/>
    </row>
    <row r="188" spans="2:20" ht="12" customHeight="1" x14ac:dyDescent="0.15">
      <c r="B188" s="255"/>
      <c r="C188" s="256"/>
      <c r="D188" s="259"/>
      <c r="E188" s="260"/>
      <c r="F188" s="197"/>
      <c r="G188" s="255"/>
      <c r="H188" s="256"/>
      <c r="I188" s="259"/>
      <c r="J188" s="260"/>
      <c r="K188" s="197"/>
      <c r="L188" s="255"/>
      <c r="M188" s="256"/>
      <c r="N188" s="259"/>
      <c r="O188" s="260"/>
      <c r="P188" s="197"/>
      <c r="Q188" s="255"/>
      <c r="R188" s="256"/>
      <c r="S188" s="259"/>
      <c r="T188" s="260"/>
    </row>
    <row r="189" spans="2:20" ht="12" customHeight="1" x14ac:dyDescent="0.15">
      <c r="B189" s="255"/>
      <c r="C189" s="256"/>
      <c r="D189" s="259"/>
      <c r="E189" s="260"/>
      <c r="F189" s="197"/>
      <c r="G189" s="255"/>
      <c r="H189" s="256"/>
      <c r="I189" s="259"/>
      <c r="J189" s="260"/>
      <c r="K189" s="197"/>
      <c r="L189" s="255"/>
      <c r="M189" s="256"/>
      <c r="N189" s="259"/>
      <c r="O189" s="260"/>
      <c r="P189" s="197"/>
      <c r="Q189" s="255"/>
      <c r="R189" s="256"/>
      <c r="S189" s="259"/>
      <c r="T189" s="260"/>
    </row>
    <row r="190" spans="2:20" ht="12" customHeight="1" x14ac:dyDescent="0.15">
      <c r="B190" s="255"/>
      <c r="C190" s="256"/>
      <c r="D190" s="259"/>
      <c r="E190" s="260"/>
      <c r="F190" s="197"/>
      <c r="G190" s="255"/>
      <c r="H190" s="256"/>
      <c r="I190" s="259"/>
      <c r="J190" s="260"/>
      <c r="K190" s="197"/>
      <c r="L190" s="255"/>
      <c r="M190" s="256"/>
      <c r="N190" s="259"/>
      <c r="O190" s="260"/>
      <c r="P190" s="197"/>
      <c r="Q190" s="255"/>
      <c r="R190" s="256"/>
      <c r="S190" s="259"/>
      <c r="T190" s="260"/>
    </row>
    <row r="191" spans="2:20" ht="12" customHeight="1" x14ac:dyDescent="0.15">
      <c r="B191" s="257"/>
      <c r="C191" s="258"/>
      <c r="D191" s="259"/>
      <c r="E191" s="260"/>
      <c r="F191" s="197"/>
      <c r="G191" s="257"/>
      <c r="H191" s="258"/>
      <c r="I191" s="259"/>
      <c r="J191" s="260"/>
      <c r="K191" s="197"/>
      <c r="L191" s="257"/>
      <c r="M191" s="258"/>
      <c r="N191" s="259"/>
      <c r="O191" s="260"/>
      <c r="P191" s="197"/>
      <c r="Q191" s="257"/>
      <c r="R191" s="258"/>
      <c r="S191" s="259"/>
      <c r="T191" s="260"/>
    </row>
    <row r="192" spans="2:20" ht="12" customHeight="1" x14ac:dyDescent="0.15">
      <c r="B192" s="114" t="s">
        <v>301</v>
      </c>
      <c r="C192" s="117">
        <v>600</v>
      </c>
      <c r="D192" s="261"/>
      <c r="E192" s="260"/>
      <c r="F192" s="197"/>
      <c r="G192" s="114" t="s">
        <v>301</v>
      </c>
      <c r="H192" s="117">
        <v>600</v>
      </c>
      <c r="I192" s="261"/>
      <c r="J192" s="260"/>
      <c r="K192" s="197"/>
      <c r="L192" s="114" t="s">
        <v>301</v>
      </c>
      <c r="M192" s="117">
        <v>600</v>
      </c>
      <c r="N192" s="261"/>
      <c r="O192" s="260"/>
      <c r="P192" s="197"/>
      <c r="Q192" s="114" t="s">
        <v>301</v>
      </c>
      <c r="R192" s="117">
        <v>600</v>
      </c>
      <c r="S192" s="261"/>
      <c r="T192" s="260"/>
    </row>
    <row r="193" spans="2:20" ht="12" customHeight="1" x14ac:dyDescent="0.15">
      <c r="B193" s="55" t="s">
        <v>302</v>
      </c>
      <c r="C193" s="241">
        <f>C192*25</f>
        <v>15000</v>
      </c>
      <c r="D193" s="242"/>
      <c r="E193" s="243"/>
      <c r="F193" s="197"/>
      <c r="G193" s="55" t="s">
        <v>302</v>
      </c>
      <c r="H193" s="241">
        <f>H192*25</f>
        <v>15000</v>
      </c>
      <c r="I193" s="242"/>
      <c r="J193" s="243"/>
      <c r="K193" s="197"/>
      <c r="L193" s="55" t="s">
        <v>302</v>
      </c>
      <c r="M193" s="241">
        <f>M192*25</f>
        <v>15000</v>
      </c>
      <c r="N193" s="242"/>
      <c r="O193" s="243"/>
      <c r="P193" s="197"/>
      <c r="Q193" s="55" t="s">
        <v>302</v>
      </c>
      <c r="R193" s="241">
        <f>R192*25</f>
        <v>15000</v>
      </c>
      <c r="S193" s="242"/>
      <c r="T193" s="243"/>
    </row>
    <row r="194" spans="2:20" ht="12" customHeight="1" x14ac:dyDescent="0.15">
      <c r="B194" s="247" t="s">
        <v>341</v>
      </c>
      <c r="C194" s="248"/>
      <c r="D194" s="248"/>
      <c r="E194" s="249"/>
      <c r="F194" s="197"/>
      <c r="G194" s="247" t="s">
        <v>341</v>
      </c>
      <c r="H194" s="248"/>
      <c r="I194" s="248"/>
      <c r="J194" s="249"/>
      <c r="K194" s="197"/>
      <c r="L194" s="247" t="s">
        <v>341</v>
      </c>
      <c r="M194" s="248"/>
      <c r="N194" s="248"/>
      <c r="O194" s="249"/>
      <c r="P194" s="197"/>
      <c r="Q194" s="247" t="s">
        <v>341</v>
      </c>
      <c r="R194" s="248"/>
      <c r="S194" s="248"/>
      <c r="T194" s="249"/>
    </row>
    <row r="195" spans="2:20" ht="12" customHeight="1" x14ac:dyDescent="0.15">
      <c r="B195" s="247"/>
      <c r="C195" s="248"/>
      <c r="D195" s="248"/>
      <c r="E195" s="249"/>
      <c r="F195" s="197"/>
      <c r="G195" s="247"/>
      <c r="H195" s="248"/>
      <c r="I195" s="248"/>
      <c r="J195" s="249"/>
      <c r="K195" s="197"/>
      <c r="L195" s="247"/>
      <c r="M195" s="248"/>
      <c r="N195" s="248"/>
      <c r="O195" s="249"/>
      <c r="P195" s="197"/>
      <c r="Q195" s="247"/>
      <c r="R195" s="248"/>
      <c r="S195" s="248"/>
      <c r="T195" s="249"/>
    </row>
    <row r="196" spans="2:20" ht="12" customHeight="1" x14ac:dyDescent="0.15">
      <c r="B196" s="247"/>
      <c r="C196" s="248"/>
      <c r="D196" s="248"/>
      <c r="E196" s="249"/>
      <c r="F196" s="197"/>
      <c r="G196" s="247"/>
      <c r="H196" s="248"/>
      <c r="I196" s="248"/>
      <c r="J196" s="249"/>
      <c r="K196" s="197"/>
      <c r="L196" s="247"/>
      <c r="M196" s="248"/>
      <c r="N196" s="248"/>
      <c r="O196" s="249"/>
      <c r="P196" s="197"/>
      <c r="Q196" s="247"/>
      <c r="R196" s="248"/>
      <c r="S196" s="248"/>
      <c r="T196" s="249"/>
    </row>
    <row r="197" spans="2:20" ht="12" customHeight="1" x14ac:dyDescent="0.15">
      <c r="B197" s="247"/>
      <c r="C197" s="248"/>
      <c r="D197" s="248"/>
      <c r="E197" s="249"/>
      <c r="F197" s="197"/>
      <c r="G197" s="247"/>
      <c r="H197" s="248"/>
      <c r="I197" s="248"/>
      <c r="J197" s="249"/>
      <c r="K197" s="197"/>
      <c r="L197" s="247"/>
      <c r="M197" s="248"/>
      <c r="N197" s="248"/>
      <c r="O197" s="249"/>
      <c r="P197" s="197"/>
      <c r="Q197" s="247"/>
      <c r="R197" s="248"/>
      <c r="S197" s="248"/>
      <c r="T197" s="249"/>
    </row>
    <row r="198" spans="2:20" ht="12" customHeight="1" x14ac:dyDescent="0.15">
      <c r="B198" s="247"/>
      <c r="C198" s="248"/>
      <c r="D198" s="248"/>
      <c r="E198" s="249"/>
      <c r="F198" s="197"/>
      <c r="G198" s="247"/>
      <c r="H198" s="248"/>
      <c r="I198" s="248"/>
      <c r="J198" s="249"/>
      <c r="K198" s="197"/>
      <c r="L198" s="247"/>
      <c r="M198" s="248"/>
      <c r="N198" s="248"/>
      <c r="O198" s="249"/>
      <c r="P198" s="197"/>
      <c r="Q198" s="247"/>
      <c r="R198" s="248"/>
      <c r="S198" s="248"/>
      <c r="T198" s="249"/>
    </row>
    <row r="199" spans="2:20" ht="12" customHeight="1" x14ac:dyDescent="0.15">
      <c r="B199" s="247"/>
      <c r="C199" s="248"/>
      <c r="D199" s="248"/>
      <c r="E199" s="249"/>
      <c r="F199" s="197"/>
      <c r="G199" s="247"/>
      <c r="H199" s="248"/>
      <c r="I199" s="248"/>
      <c r="J199" s="249"/>
      <c r="K199" s="197"/>
      <c r="L199" s="247"/>
      <c r="M199" s="248"/>
      <c r="N199" s="248"/>
      <c r="O199" s="249"/>
      <c r="P199" s="197"/>
      <c r="Q199" s="247"/>
      <c r="R199" s="248"/>
      <c r="S199" s="248"/>
      <c r="T199" s="249"/>
    </row>
    <row r="200" spans="2:20" ht="12" customHeight="1" x14ac:dyDescent="0.15">
      <c r="B200" s="247"/>
      <c r="C200" s="248"/>
      <c r="D200" s="248"/>
      <c r="E200" s="249"/>
      <c r="F200" s="197"/>
      <c r="G200" s="247"/>
      <c r="H200" s="248"/>
      <c r="I200" s="248"/>
      <c r="J200" s="249"/>
      <c r="K200" s="197"/>
      <c r="L200" s="247"/>
      <c r="M200" s="248"/>
      <c r="N200" s="248"/>
      <c r="O200" s="249"/>
      <c r="P200" s="197"/>
      <c r="Q200" s="247"/>
      <c r="R200" s="248"/>
      <c r="S200" s="248"/>
      <c r="T200" s="249"/>
    </row>
    <row r="201" spans="2:20" ht="12" customHeight="1" x14ac:dyDescent="0.15">
      <c r="B201" s="247"/>
      <c r="C201" s="248"/>
      <c r="D201" s="248"/>
      <c r="E201" s="249"/>
      <c r="F201" s="197"/>
      <c r="G201" s="247"/>
      <c r="H201" s="248"/>
      <c r="I201" s="248"/>
      <c r="J201" s="249"/>
      <c r="K201" s="197"/>
      <c r="L201" s="247"/>
      <c r="M201" s="248"/>
      <c r="N201" s="248"/>
      <c r="O201" s="249"/>
      <c r="P201" s="197"/>
      <c r="Q201" s="247"/>
      <c r="R201" s="248"/>
      <c r="S201" s="248"/>
      <c r="T201" s="249"/>
    </row>
    <row r="202" spans="2:20" ht="12" customHeight="1" x14ac:dyDescent="0.15">
      <c r="B202" s="247"/>
      <c r="C202" s="248"/>
      <c r="D202" s="248"/>
      <c r="E202" s="249"/>
      <c r="F202" s="197"/>
      <c r="G202" s="247"/>
      <c r="H202" s="248"/>
      <c r="I202" s="248"/>
      <c r="J202" s="249"/>
      <c r="K202" s="197"/>
      <c r="L202" s="247"/>
      <c r="M202" s="248"/>
      <c r="N202" s="248"/>
      <c r="O202" s="249"/>
      <c r="P202" s="197"/>
      <c r="Q202" s="247"/>
      <c r="R202" s="248"/>
      <c r="S202" s="248"/>
      <c r="T202" s="249"/>
    </row>
    <row r="203" spans="2:20" ht="12" customHeight="1" x14ac:dyDescent="0.15">
      <c r="B203" s="247"/>
      <c r="C203" s="248"/>
      <c r="D203" s="248"/>
      <c r="E203" s="249"/>
      <c r="F203" s="197"/>
      <c r="G203" s="247"/>
      <c r="H203" s="248"/>
      <c r="I203" s="248"/>
      <c r="J203" s="249"/>
      <c r="K203" s="197"/>
      <c r="L203" s="247"/>
      <c r="M203" s="248"/>
      <c r="N203" s="248"/>
      <c r="O203" s="249"/>
      <c r="P203" s="197"/>
      <c r="Q203" s="247"/>
      <c r="R203" s="248"/>
      <c r="S203" s="248"/>
      <c r="T203" s="249"/>
    </row>
    <row r="204" spans="2:20" ht="12" customHeight="1" x14ac:dyDescent="0.15">
      <c r="B204" s="247"/>
      <c r="C204" s="248"/>
      <c r="D204" s="248"/>
      <c r="E204" s="249"/>
      <c r="F204" s="197"/>
      <c r="G204" s="247"/>
      <c r="H204" s="248"/>
      <c r="I204" s="248"/>
      <c r="J204" s="249"/>
      <c r="K204" s="197"/>
      <c r="L204" s="247"/>
      <c r="M204" s="248"/>
      <c r="N204" s="248"/>
      <c r="O204" s="249"/>
      <c r="P204" s="197"/>
      <c r="Q204" s="247"/>
      <c r="R204" s="248"/>
      <c r="S204" s="248"/>
      <c r="T204" s="249"/>
    </row>
    <row r="205" spans="2:20" ht="12" customHeight="1" x14ac:dyDescent="0.15">
      <c r="B205" s="247"/>
      <c r="C205" s="248"/>
      <c r="D205" s="248"/>
      <c r="E205" s="249"/>
      <c r="F205" s="197"/>
      <c r="G205" s="247"/>
      <c r="H205" s="248"/>
      <c r="I205" s="248"/>
      <c r="J205" s="249"/>
      <c r="K205" s="197"/>
      <c r="L205" s="247"/>
      <c r="M205" s="248"/>
      <c r="N205" s="248"/>
      <c r="O205" s="249"/>
      <c r="P205" s="197"/>
      <c r="Q205" s="247"/>
      <c r="R205" s="248"/>
      <c r="S205" s="248"/>
      <c r="T205" s="249"/>
    </row>
    <row r="206" spans="2:20" ht="12" customHeight="1" x14ac:dyDescent="0.15">
      <c r="B206" s="250"/>
      <c r="C206" s="251"/>
      <c r="D206" s="251"/>
      <c r="E206" s="252"/>
      <c r="F206" s="197"/>
      <c r="G206" s="250"/>
      <c r="H206" s="251"/>
      <c r="I206" s="251"/>
      <c r="J206" s="252"/>
      <c r="K206" s="197"/>
      <c r="L206" s="250"/>
      <c r="M206" s="251"/>
      <c r="N206" s="251"/>
      <c r="O206" s="252"/>
      <c r="P206" s="197"/>
      <c r="Q206" s="250"/>
      <c r="R206" s="251"/>
      <c r="S206" s="251"/>
      <c r="T206" s="252"/>
    </row>
    <row r="207" spans="2:20" ht="12" customHeight="1" x14ac:dyDescent="0.15">
      <c r="B207" s="244" t="s">
        <v>884</v>
      </c>
      <c r="C207" s="245"/>
      <c r="D207" s="245"/>
      <c r="E207" s="246"/>
      <c r="F207" s="197"/>
      <c r="G207" s="244" t="s">
        <v>567</v>
      </c>
      <c r="H207" s="245"/>
      <c r="I207" s="245"/>
      <c r="J207" s="246"/>
      <c r="K207" s="197"/>
      <c r="L207" s="244" t="s">
        <v>885</v>
      </c>
      <c r="M207" s="245"/>
      <c r="N207" s="245"/>
      <c r="O207" s="246"/>
      <c r="P207" s="197"/>
      <c r="Q207" s="244" t="s">
        <v>886</v>
      </c>
      <c r="R207" s="245"/>
      <c r="S207" s="245"/>
      <c r="T207" s="246"/>
    </row>
    <row r="208" spans="2:20" ht="12" customHeight="1" x14ac:dyDescent="0.15">
      <c r="B208" s="197"/>
      <c r="C208" s="197"/>
      <c r="D208" s="197"/>
      <c r="E208" s="197"/>
      <c r="F208" s="197"/>
      <c r="G208" s="197"/>
      <c r="H208" s="197"/>
      <c r="I208" s="197"/>
      <c r="J208" s="197"/>
      <c r="K208" s="197"/>
      <c r="L208" s="197"/>
      <c r="M208" s="197"/>
      <c r="N208" s="197"/>
      <c r="O208" s="197"/>
      <c r="P208" s="197"/>
      <c r="Q208" s="197"/>
      <c r="R208" s="197"/>
      <c r="S208" s="197"/>
      <c r="T208" s="197"/>
    </row>
    <row r="209" spans="2:20" ht="12" customHeight="1" x14ac:dyDescent="0.15">
      <c r="B209" s="197"/>
      <c r="C209" s="197"/>
      <c r="D209" s="197"/>
      <c r="E209" s="197"/>
      <c r="F209" s="197"/>
      <c r="G209" s="197"/>
      <c r="H209" s="197"/>
      <c r="I209" s="197"/>
      <c r="J209" s="197"/>
      <c r="K209" s="197"/>
      <c r="L209" s="197"/>
      <c r="M209" s="197"/>
      <c r="N209" s="197"/>
      <c r="O209" s="197"/>
      <c r="P209" s="197"/>
      <c r="Q209" s="197"/>
      <c r="R209" s="197"/>
      <c r="S209" s="197"/>
      <c r="T209" s="197"/>
    </row>
    <row r="210" spans="2:20" ht="12" customHeight="1" x14ac:dyDescent="0.15">
      <c r="B210" s="114" t="s">
        <v>289</v>
      </c>
      <c r="C210" s="115" t="s">
        <v>124</v>
      </c>
      <c r="D210" s="51" t="s">
        <v>290</v>
      </c>
      <c r="E210" s="46" t="str">
        <f>LOOKUP(C218,{0,201,401,601,901,1201,1501;"黑色","绿色","蓝色","紫色","红色","橙色","金色"})</f>
        <v>绿色</v>
      </c>
      <c r="F210" s="197"/>
      <c r="G210" s="114" t="s">
        <v>289</v>
      </c>
      <c r="H210" s="115" t="s">
        <v>128</v>
      </c>
      <c r="I210" s="51" t="s">
        <v>290</v>
      </c>
      <c r="J210" s="46" t="str">
        <f>LOOKUP(H218,{0,201,401,601,901,1201,1501;"黑色","绿色","蓝色","紫色","红色","橙色","金色"})</f>
        <v>绿色</v>
      </c>
      <c r="K210" s="197"/>
      <c r="L210" s="114" t="s">
        <v>289</v>
      </c>
      <c r="M210" s="115" t="s">
        <v>132</v>
      </c>
      <c r="N210" s="51" t="s">
        <v>290</v>
      </c>
      <c r="O210" s="46" t="str">
        <f>LOOKUP(M218,{0,201,401,601,901,1201,1501;"黑色","绿色","蓝色","紫色","红色","橙色","金色"})</f>
        <v>绿色</v>
      </c>
      <c r="P210" s="197"/>
      <c r="Q210" s="114" t="s">
        <v>289</v>
      </c>
      <c r="R210" s="115" t="s">
        <v>136</v>
      </c>
      <c r="S210" s="51" t="s">
        <v>290</v>
      </c>
      <c r="T210" s="46" t="str">
        <f>LOOKUP(R218,{0,201,401,601,901,1201,1501;"黑色","绿色","蓝色","紫色","红色","橙色","金色"})</f>
        <v>绿色</v>
      </c>
    </row>
    <row r="211" spans="2:20" ht="12" customHeight="1" x14ac:dyDescent="0.15">
      <c r="B211" s="253" t="s">
        <v>895</v>
      </c>
      <c r="C211" s="254"/>
      <c r="D211" s="116" t="s">
        <v>292</v>
      </c>
      <c r="E211" s="59">
        <v>1</v>
      </c>
      <c r="F211" s="197"/>
      <c r="G211" s="253" t="s">
        <v>896</v>
      </c>
      <c r="H211" s="254"/>
      <c r="I211" s="116" t="s">
        <v>292</v>
      </c>
      <c r="J211" s="59">
        <v>1</v>
      </c>
      <c r="K211" s="197"/>
      <c r="L211" s="253" t="s">
        <v>897</v>
      </c>
      <c r="M211" s="254"/>
      <c r="N211" s="116" t="s">
        <v>292</v>
      </c>
      <c r="O211" s="59">
        <v>1</v>
      </c>
      <c r="P211" s="197"/>
      <c r="Q211" s="253" t="s">
        <v>898</v>
      </c>
      <c r="R211" s="254"/>
      <c r="S211" s="116" t="s">
        <v>292</v>
      </c>
      <c r="T211" s="59">
        <v>1</v>
      </c>
    </row>
    <row r="212" spans="2:20" ht="12" customHeight="1" x14ac:dyDescent="0.15">
      <c r="B212" s="255"/>
      <c r="C212" s="256"/>
      <c r="D212" s="116" t="s">
        <v>296</v>
      </c>
      <c r="E212" s="59">
        <v>1</v>
      </c>
      <c r="F212" s="197"/>
      <c r="G212" s="255"/>
      <c r="H212" s="256"/>
      <c r="I212" s="116" t="s">
        <v>296</v>
      </c>
      <c r="J212" s="59">
        <v>1</v>
      </c>
      <c r="K212" s="197"/>
      <c r="L212" s="255"/>
      <c r="M212" s="256"/>
      <c r="N212" s="116" t="s">
        <v>296</v>
      </c>
      <c r="O212" s="59">
        <v>1</v>
      </c>
      <c r="P212" s="197"/>
      <c r="Q212" s="255"/>
      <c r="R212" s="256"/>
      <c r="S212" s="116" t="s">
        <v>296</v>
      </c>
      <c r="T212" s="59">
        <v>1</v>
      </c>
    </row>
    <row r="213" spans="2:20" ht="12" customHeight="1" x14ac:dyDescent="0.15">
      <c r="B213" s="255"/>
      <c r="C213" s="256"/>
      <c r="D213" s="259" t="s">
        <v>899</v>
      </c>
      <c r="E213" s="260"/>
      <c r="F213" s="197"/>
      <c r="G213" s="255"/>
      <c r="H213" s="256"/>
      <c r="I213" s="259" t="s">
        <v>900</v>
      </c>
      <c r="J213" s="260"/>
      <c r="K213" s="197"/>
      <c r="L213" s="255"/>
      <c r="M213" s="256"/>
      <c r="N213" s="259" t="s">
        <v>901</v>
      </c>
      <c r="O213" s="260"/>
      <c r="P213" s="197"/>
      <c r="Q213" s="255"/>
      <c r="R213" s="256"/>
      <c r="S213" s="259" t="s">
        <v>902</v>
      </c>
      <c r="T213" s="260"/>
    </row>
    <row r="214" spans="2:20" ht="12" customHeight="1" x14ac:dyDescent="0.15">
      <c r="B214" s="255"/>
      <c r="C214" s="256"/>
      <c r="D214" s="259"/>
      <c r="E214" s="260"/>
      <c r="F214" s="197"/>
      <c r="G214" s="255"/>
      <c r="H214" s="256"/>
      <c r="I214" s="259"/>
      <c r="J214" s="260"/>
      <c r="K214" s="197"/>
      <c r="L214" s="255"/>
      <c r="M214" s="256"/>
      <c r="N214" s="259"/>
      <c r="O214" s="260"/>
      <c r="P214" s="197"/>
      <c r="Q214" s="255"/>
      <c r="R214" s="256"/>
      <c r="S214" s="259"/>
      <c r="T214" s="260"/>
    </row>
    <row r="215" spans="2:20" ht="12" customHeight="1" x14ac:dyDescent="0.15">
      <c r="B215" s="255"/>
      <c r="C215" s="256"/>
      <c r="D215" s="259"/>
      <c r="E215" s="260"/>
      <c r="F215" s="197"/>
      <c r="G215" s="255"/>
      <c r="H215" s="256"/>
      <c r="I215" s="259"/>
      <c r="J215" s="260"/>
      <c r="K215" s="197"/>
      <c r="L215" s="255"/>
      <c r="M215" s="256"/>
      <c r="N215" s="259"/>
      <c r="O215" s="260"/>
      <c r="P215" s="197"/>
      <c r="Q215" s="255"/>
      <c r="R215" s="256"/>
      <c r="S215" s="259"/>
      <c r="T215" s="260"/>
    </row>
    <row r="216" spans="2:20" ht="12" customHeight="1" x14ac:dyDescent="0.15">
      <c r="B216" s="255"/>
      <c r="C216" s="256"/>
      <c r="D216" s="259"/>
      <c r="E216" s="260"/>
      <c r="F216" s="197"/>
      <c r="G216" s="255"/>
      <c r="H216" s="256"/>
      <c r="I216" s="259"/>
      <c r="J216" s="260"/>
      <c r="K216" s="197"/>
      <c r="L216" s="255"/>
      <c r="M216" s="256"/>
      <c r="N216" s="259"/>
      <c r="O216" s="260"/>
      <c r="P216" s="197"/>
      <c r="Q216" s="255"/>
      <c r="R216" s="256"/>
      <c r="S216" s="259"/>
      <c r="T216" s="260"/>
    </row>
    <row r="217" spans="2:20" ht="12" customHeight="1" x14ac:dyDescent="0.15">
      <c r="B217" s="257"/>
      <c r="C217" s="258"/>
      <c r="D217" s="259"/>
      <c r="E217" s="260"/>
      <c r="F217" s="197"/>
      <c r="G217" s="257"/>
      <c r="H217" s="258"/>
      <c r="I217" s="259"/>
      <c r="J217" s="260"/>
      <c r="K217" s="197"/>
      <c r="L217" s="257"/>
      <c r="M217" s="258"/>
      <c r="N217" s="259"/>
      <c r="O217" s="260"/>
      <c r="P217" s="197"/>
      <c r="Q217" s="257"/>
      <c r="R217" s="258"/>
      <c r="S217" s="259"/>
      <c r="T217" s="260"/>
    </row>
    <row r="218" spans="2:20" ht="12" customHeight="1" x14ac:dyDescent="0.15">
      <c r="B218" s="114" t="s">
        <v>301</v>
      </c>
      <c r="C218" s="117">
        <v>300</v>
      </c>
      <c r="D218" s="261"/>
      <c r="E218" s="260"/>
      <c r="F218" s="197"/>
      <c r="G218" s="114" t="s">
        <v>301</v>
      </c>
      <c r="H218" s="117">
        <v>300</v>
      </c>
      <c r="I218" s="261"/>
      <c r="J218" s="260"/>
      <c r="K218" s="197"/>
      <c r="L218" s="114" t="s">
        <v>301</v>
      </c>
      <c r="M218" s="117">
        <v>300</v>
      </c>
      <c r="N218" s="261"/>
      <c r="O218" s="260"/>
      <c r="P218" s="197"/>
      <c r="Q218" s="114" t="s">
        <v>301</v>
      </c>
      <c r="R218" s="117">
        <v>300</v>
      </c>
      <c r="S218" s="261"/>
      <c r="T218" s="260"/>
    </row>
    <row r="219" spans="2:20" ht="12" customHeight="1" x14ac:dyDescent="0.15">
      <c r="B219" s="55" t="s">
        <v>302</v>
      </c>
      <c r="C219" s="241">
        <f>C218*25</f>
        <v>7500</v>
      </c>
      <c r="D219" s="242"/>
      <c r="E219" s="243"/>
      <c r="F219" s="197"/>
      <c r="G219" s="55" t="s">
        <v>302</v>
      </c>
      <c r="H219" s="241">
        <f>H218*25</f>
        <v>7500</v>
      </c>
      <c r="I219" s="242"/>
      <c r="J219" s="243"/>
      <c r="K219" s="197"/>
      <c r="L219" s="55" t="s">
        <v>302</v>
      </c>
      <c r="M219" s="241">
        <f>M218*25</f>
        <v>7500</v>
      </c>
      <c r="N219" s="242"/>
      <c r="O219" s="243"/>
      <c r="P219" s="197"/>
      <c r="Q219" s="55" t="s">
        <v>302</v>
      </c>
      <c r="R219" s="241">
        <f>R218*25</f>
        <v>7500</v>
      </c>
      <c r="S219" s="242"/>
      <c r="T219" s="243"/>
    </row>
    <row r="220" spans="2:20" ht="12" customHeight="1" x14ac:dyDescent="0.15">
      <c r="B220" s="247" t="s">
        <v>341</v>
      </c>
      <c r="C220" s="248"/>
      <c r="D220" s="248"/>
      <c r="E220" s="249"/>
      <c r="F220" s="197"/>
      <c r="G220" s="247" t="s">
        <v>341</v>
      </c>
      <c r="H220" s="248"/>
      <c r="I220" s="248"/>
      <c r="J220" s="249"/>
      <c r="K220" s="197"/>
      <c r="L220" s="247" t="s">
        <v>341</v>
      </c>
      <c r="M220" s="248"/>
      <c r="N220" s="248"/>
      <c r="O220" s="249"/>
      <c r="P220" s="197"/>
      <c r="Q220" s="247" t="s">
        <v>341</v>
      </c>
      <c r="R220" s="248"/>
      <c r="S220" s="248"/>
      <c r="T220" s="249"/>
    </row>
    <row r="221" spans="2:20" ht="12" customHeight="1" x14ac:dyDescent="0.15">
      <c r="B221" s="247"/>
      <c r="C221" s="248"/>
      <c r="D221" s="248"/>
      <c r="E221" s="249"/>
      <c r="F221" s="197"/>
      <c r="G221" s="247"/>
      <c r="H221" s="248"/>
      <c r="I221" s="248"/>
      <c r="J221" s="249"/>
      <c r="K221" s="197"/>
      <c r="L221" s="247"/>
      <c r="M221" s="248"/>
      <c r="N221" s="248"/>
      <c r="O221" s="249"/>
      <c r="P221" s="197"/>
      <c r="Q221" s="247"/>
      <c r="R221" s="248"/>
      <c r="S221" s="248"/>
      <c r="T221" s="249"/>
    </row>
    <row r="222" spans="2:20" ht="12" customHeight="1" x14ac:dyDescent="0.15">
      <c r="B222" s="247"/>
      <c r="C222" s="248"/>
      <c r="D222" s="248"/>
      <c r="E222" s="249"/>
      <c r="F222" s="197"/>
      <c r="G222" s="247"/>
      <c r="H222" s="248"/>
      <c r="I222" s="248"/>
      <c r="J222" s="249"/>
      <c r="K222" s="197"/>
      <c r="L222" s="247"/>
      <c r="M222" s="248"/>
      <c r="N222" s="248"/>
      <c r="O222" s="249"/>
      <c r="P222" s="197"/>
      <c r="Q222" s="247"/>
      <c r="R222" s="248"/>
      <c r="S222" s="248"/>
      <c r="T222" s="249"/>
    </row>
    <row r="223" spans="2:20" ht="12" customHeight="1" x14ac:dyDescent="0.15">
      <c r="B223" s="247"/>
      <c r="C223" s="248"/>
      <c r="D223" s="248"/>
      <c r="E223" s="249"/>
      <c r="F223" s="197"/>
      <c r="G223" s="247"/>
      <c r="H223" s="248"/>
      <c r="I223" s="248"/>
      <c r="J223" s="249"/>
      <c r="K223" s="197"/>
      <c r="L223" s="247"/>
      <c r="M223" s="248"/>
      <c r="N223" s="248"/>
      <c r="O223" s="249"/>
      <c r="P223" s="197"/>
      <c r="Q223" s="247"/>
      <c r="R223" s="248"/>
      <c r="S223" s="248"/>
      <c r="T223" s="249"/>
    </row>
    <row r="224" spans="2:20" ht="12" customHeight="1" x14ac:dyDescent="0.15">
      <c r="B224" s="247"/>
      <c r="C224" s="248"/>
      <c r="D224" s="248"/>
      <c r="E224" s="249"/>
      <c r="F224" s="197"/>
      <c r="G224" s="247"/>
      <c r="H224" s="248"/>
      <c r="I224" s="248"/>
      <c r="J224" s="249"/>
      <c r="K224" s="197"/>
      <c r="L224" s="247"/>
      <c r="M224" s="248"/>
      <c r="N224" s="248"/>
      <c r="O224" s="249"/>
      <c r="P224" s="197"/>
      <c r="Q224" s="247"/>
      <c r="R224" s="248"/>
      <c r="S224" s="248"/>
      <c r="T224" s="249"/>
    </row>
    <row r="225" spans="2:20" ht="12" customHeight="1" x14ac:dyDescent="0.15">
      <c r="B225" s="247"/>
      <c r="C225" s="248"/>
      <c r="D225" s="248"/>
      <c r="E225" s="249"/>
      <c r="F225" s="197"/>
      <c r="G225" s="247"/>
      <c r="H225" s="248"/>
      <c r="I225" s="248"/>
      <c r="J225" s="249"/>
      <c r="K225" s="197"/>
      <c r="L225" s="247"/>
      <c r="M225" s="248"/>
      <c r="N225" s="248"/>
      <c r="O225" s="249"/>
      <c r="P225" s="197"/>
      <c r="Q225" s="247"/>
      <c r="R225" s="248"/>
      <c r="S225" s="248"/>
      <c r="T225" s="249"/>
    </row>
    <row r="226" spans="2:20" ht="12" customHeight="1" x14ac:dyDescent="0.15">
      <c r="B226" s="247"/>
      <c r="C226" s="248"/>
      <c r="D226" s="248"/>
      <c r="E226" s="249"/>
      <c r="F226" s="197"/>
      <c r="G226" s="247"/>
      <c r="H226" s="248"/>
      <c r="I226" s="248"/>
      <c r="J226" s="249"/>
      <c r="K226" s="197"/>
      <c r="L226" s="247"/>
      <c r="M226" s="248"/>
      <c r="N226" s="248"/>
      <c r="O226" s="249"/>
      <c r="P226" s="197"/>
      <c r="Q226" s="247"/>
      <c r="R226" s="248"/>
      <c r="S226" s="248"/>
      <c r="T226" s="249"/>
    </row>
    <row r="227" spans="2:20" ht="12" customHeight="1" x14ac:dyDescent="0.15">
      <c r="B227" s="247"/>
      <c r="C227" s="248"/>
      <c r="D227" s="248"/>
      <c r="E227" s="249"/>
      <c r="F227" s="197"/>
      <c r="G227" s="247"/>
      <c r="H227" s="248"/>
      <c r="I227" s="248"/>
      <c r="J227" s="249"/>
      <c r="K227" s="197"/>
      <c r="L227" s="247"/>
      <c r="M227" s="248"/>
      <c r="N227" s="248"/>
      <c r="O227" s="249"/>
      <c r="P227" s="197"/>
      <c r="Q227" s="247"/>
      <c r="R227" s="248"/>
      <c r="S227" s="248"/>
      <c r="T227" s="249"/>
    </row>
    <row r="228" spans="2:20" ht="12" customHeight="1" x14ac:dyDescent="0.15">
      <c r="B228" s="247"/>
      <c r="C228" s="248"/>
      <c r="D228" s="248"/>
      <c r="E228" s="249"/>
      <c r="F228" s="197"/>
      <c r="G228" s="247"/>
      <c r="H228" s="248"/>
      <c r="I228" s="248"/>
      <c r="J228" s="249"/>
      <c r="K228" s="197"/>
      <c r="L228" s="247"/>
      <c r="M228" s="248"/>
      <c r="N228" s="248"/>
      <c r="O228" s="249"/>
      <c r="P228" s="197"/>
      <c r="Q228" s="247"/>
      <c r="R228" s="248"/>
      <c r="S228" s="248"/>
      <c r="T228" s="249"/>
    </row>
    <row r="229" spans="2:20" ht="12" customHeight="1" x14ac:dyDescent="0.15">
      <c r="B229" s="247"/>
      <c r="C229" s="248"/>
      <c r="D229" s="248"/>
      <c r="E229" s="249"/>
      <c r="F229" s="197"/>
      <c r="G229" s="247"/>
      <c r="H229" s="248"/>
      <c r="I229" s="248"/>
      <c r="J229" s="249"/>
      <c r="K229" s="197"/>
      <c r="L229" s="247"/>
      <c r="M229" s="248"/>
      <c r="N229" s="248"/>
      <c r="O229" s="249"/>
      <c r="P229" s="197"/>
      <c r="Q229" s="247"/>
      <c r="R229" s="248"/>
      <c r="S229" s="248"/>
      <c r="T229" s="249"/>
    </row>
    <row r="230" spans="2:20" ht="12" customHeight="1" x14ac:dyDescent="0.15">
      <c r="B230" s="247"/>
      <c r="C230" s="248"/>
      <c r="D230" s="248"/>
      <c r="E230" s="249"/>
      <c r="F230" s="197"/>
      <c r="G230" s="247"/>
      <c r="H230" s="248"/>
      <c r="I230" s="248"/>
      <c r="J230" s="249"/>
      <c r="K230" s="197"/>
      <c r="L230" s="247"/>
      <c r="M230" s="248"/>
      <c r="N230" s="248"/>
      <c r="O230" s="249"/>
      <c r="P230" s="197"/>
      <c r="Q230" s="247"/>
      <c r="R230" s="248"/>
      <c r="S230" s="248"/>
      <c r="T230" s="249"/>
    </row>
    <row r="231" spans="2:20" ht="12" customHeight="1" x14ac:dyDescent="0.15">
      <c r="B231" s="247"/>
      <c r="C231" s="248"/>
      <c r="D231" s="248"/>
      <c r="E231" s="249"/>
      <c r="F231" s="197"/>
      <c r="G231" s="247"/>
      <c r="H231" s="248"/>
      <c r="I231" s="248"/>
      <c r="J231" s="249"/>
      <c r="K231" s="197"/>
      <c r="L231" s="247"/>
      <c r="M231" s="248"/>
      <c r="N231" s="248"/>
      <c r="O231" s="249"/>
      <c r="P231" s="197"/>
      <c r="Q231" s="247"/>
      <c r="R231" s="248"/>
      <c r="S231" s="248"/>
      <c r="T231" s="249"/>
    </row>
    <row r="232" spans="2:20" ht="12" customHeight="1" x14ac:dyDescent="0.15">
      <c r="B232" s="250"/>
      <c r="C232" s="251"/>
      <c r="D232" s="251"/>
      <c r="E232" s="252"/>
      <c r="F232" s="197"/>
      <c r="G232" s="250"/>
      <c r="H232" s="251"/>
      <c r="I232" s="251"/>
      <c r="J232" s="252"/>
      <c r="K232" s="197"/>
      <c r="L232" s="250"/>
      <c r="M232" s="251"/>
      <c r="N232" s="251"/>
      <c r="O232" s="252"/>
      <c r="P232" s="197"/>
      <c r="Q232" s="250"/>
      <c r="R232" s="251"/>
      <c r="S232" s="251"/>
      <c r="T232" s="252"/>
    </row>
    <row r="233" spans="2:20" ht="12" customHeight="1" x14ac:dyDescent="0.15">
      <c r="B233" s="244" t="s">
        <v>903</v>
      </c>
      <c r="C233" s="245"/>
      <c r="D233" s="245"/>
      <c r="E233" s="246"/>
      <c r="F233" s="197"/>
      <c r="G233" s="244" t="s">
        <v>884</v>
      </c>
      <c r="H233" s="245"/>
      <c r="I233" s="245"/>
      <c r="J233" s="246"/>
      <c r="K233" s="197"/>
      <c r="L233" s="244" t="s">
        <v>884</v>
      </c>
      <c r="M233" s="245"/>
      <c r="N233" s="245"/>
      <c r="O233" s="246"/>
      <c r="P233" s="197"/>
      <c r="Q233" s="244" t="s">
        <v>884</v>
      </c>
      <c r="R233" s="245"/>
      <c r="S233" s="245"/>
      <c r="T233" s="246"/>
    </row>
    <row r="234" spans="2:20" ht="12" customHeight="1" x14ac:dyDescent="0.15">
      <c r="B234" s="197"/>
      <c r="C234" s="197"/>
      <c r="D234" s="197"/>
      <c r="E234" s="197"/>
      <c r="F234" s="197"/>
      <c r="G234" s="197"/>
      <c r="H234" s="197"/>
      <c r="I234" s="197"/>
      <c r="J234" s="197"/>
      <c r="K234" s="197"/>
      <c r="L234" s="197"/>
      <c r="M234" s="197"/>
      <c r="N234" s="197"/>
      <c r="O234" s="197"/>
      <c r="P234" s="197"/>
      <c r="Q234" s="197"/>
      <c r="R234" s="197"/>
      <c r="S234" s="197"/>
      <c r="T234" s="197"/>
    </row>
    <row r="235" spans="2:20" ht="12" customHeight="1" x14ac:dyDescent="0.15">
      <c r="B235" s="197"/>
      <c r="C235" s="197"/>
      <c r="D235" s="197"/>
      <c r="E235" s="197"/>
      <c r="F235" s="197"/>
      <c r="G235" s="197"/>
      <c r="H235" s="197"/>
      <c r="I235" s="197"/>
      <c r="J235" s="197"/>
      <c r="K235" s="197"/>
      <c r="L235" s="197"/>
      <c r="M235" s="197"/>
      <c r="N235" s="197"/>
      <c r="O235" s="197"/>
      <c r="P235" s="197"/>
      <c r="Q235" s="197"/>
      <c r="R235" s="197"/>
      <c r="S235" s="197"/>
      <c r="T235" s="197"/>
    </row>
    <row r="236" spans="2:20" ht="12" customHeight="1" x14ac:dyDescent="0.15">
      <c r="B236" s="114" t="s">
        <v>289</v>
      </c>
      <c r="C236" s="119" t="s">
        <v>223</v>
      </c>
      <c r="D236" s="51" t="s">
        <v>290</v>
      </c>
      <c r="E236" s="46" t="str">
        <f>LOOKUP(C244,{0,201,401,601,901,1201,1501;"黑色","绿色","蓝色","紫色","红色","橙色","金色"})</f>
        <v>蓝色</v>
      </c>
      <c r="F236" s="197"/>
      <c r="G236" s="114" t="s">
        <v>289</v>
      </c>
      <c r="H236" s="119" t="s">
        <v>227</v>
      </c>
      <c r="I236" s="51" t="s">
        <v>290</v>
      </c>
      <c r="J236" s="46" t="str">
        <f>LOOKUP(H244,{0,201,401,601,901,1201,1501;"黑色","绿色","蓝色","紫色","红色","橙色","金色"})</f>
        <v>蓝色</v>
      </c>
      <c r="K236" s="197"/>
      <c r="L236" s="114" t="s">
        <v>289</v>
      </c>
      <c r="M236" s="119" t="s">
        <v>231</v>
      </c>
      <c r="N236" s="51" t="s">
        <v>290</v>
      </c>
      <c r="O236" s="46" t="str">
        <f>LOOKUP(M244,{0,201,401,601,901,1201,1501;"黑色","绿色","蓝色","紫色","红色","橙色","金色"})</f>
        <v>蓝色</v>
      </c>
      <c r="P236" s="197"/>
      <c r="Q236" s="114" t="s">
        <v>289</v>
      </c>
      <c r="R236" s="119" t="s">
        <v>235</v>
      </c>
      <c r="S236" s="51" t="s">
        <v>290</v>
      </c>
      <c r="T236" s="46" t="str">
        <f>LOOKUP(R244,{0,201,401,601,901,1201,1501;"黑色","绿色","蓝色","紫色","红色","橙色","金色"})</f>
        <v>蓝色</v>
      </c>
    </row>
    <row r="237" spans="2:20" ht="12" customHeight="1" x14ac:dyDescent="0.15">
      <c r="B237" s="253" t="s">
        <v>904</v>
      </c>
      <c r="C237" s="254"/>
      <c r="D237" s="116" t="s">
        <v>292</v>
      </c>
      <c r="E237" s="59">
        <v>1</v>
      </c>
      <c r="F237" s="197"/>
      <c r="G237" s="253" t="s">
        <v>905</v>
      </c>
      <c r="H237" s="254"/>
      <c r="I237" s="116" t="s">
        <v>292</v>
      </c>
      <c r="J237" s="59">
        <v>1</v>
      </c>
      <c r="K237" s="197"/>
      <c r="L237" s="253" t="s">
        <v>906</v>
      </c>
      <c r="M237" s="254"/>
      <c r="N237" s="116" t="s">
        <v>292</v>
      </c>
      <c r="O237" s="59">
        <v>1</v>
      </c>
      <c r="P237" s="197"/>
      <c r="Q237" s="253" t="s">
        <v>907</v>
      </c>
      <c r="R237" s="254"/>
      <c r="S237" s="116" t="s">
        <v>292</v>
      </c>
      <c r="T237" s="59">
        <v>1</v>
      </c>
    </row>
    <row r="238" spans="2:20" ht="12" customHeight="1" x14ac:dyDescent="0.15">
      <c r="B238" s="255"/>
      <c r="C238" s="256"/>
      <c r="D238" s="116" t="s">
        <v>296</v>
      </c>
      <c r="E238" s="59">
        <v>1</v>
      </c>
      <c r="F238" s="197"/>
      <c r="G238" s="255"/>
      <c r="H238" s="256"/>
      <c r="I238" s="116" t="s">
        <v>296</v>
      </c>
      <c r="J238" s="59">
        <v>1</v>
      </c>
      <c r="K238" s="197"/>
      <c r="L238" s="255"/>
      <c r="M238" s="256"/>
      <c r="N238" s="116" t="s">
        <v>296</v>
      </c>
      <c r="O238" s="59">
        <v>1</v>
      </c>
      <c r="P238" s="197"/>
      <c r="Q238" s="255"/>
      <c r="R238" s="256"/>
      <c r="S238" s="116" t="s">
        <v>296</v>
      </c>
      <c r="T238" s="59">
        <v>1</v>
      </c>
    </row>
    <row r="239" spans="2:20" ht="12" customHeight="1" x14ac:dyDescent="0.15">
      <c r="B239" s="255"/>
      <c r="C239" s="256"/>
      <c r="D239" s="259" t="s">
        <v>908</v>
      </c>
      <c r="E239" s="260"/>
      <c r="F239" s="197"/>
      <c r="G239" s="255"/>
      <c r="H239" s="256"/>
      <c r="I239" s="259" t="s">
        <v>909</v>
      </c>
      <c r="J239" s="260"/>
      <c r="K239" s="197"/>
      <c r="L239" s="255"/>
      <c r="M239" s="256"/>
      <c r="N239" s="259" t="s">
        <v>910</v>
      </c>
      <c r="O239" s="260"/>
      <c r="P239" s="197"/>
      <c r="Q239" s="255"/>
      <c r="R239" s="256"/>
      <c r="S239" s="259" t="s">
        <v>911</v>
      </c>
      <c r="T239" s="260"/>
    </row>
    <row r="240" spans="2:20" ht="12" customHeight="1" x14ac:dyDescent="0.15">
      <c r="B240" s="255"/>
      <c r="C240" s="256"/>
      <c r="D240" s="259"/>
      <c r="E240" s="260"/>
      <c r="F240" s="197"/>
      <c r="G240" s="255"/>
      <c r="H240" s="256"/>
      <c r="I240" s="259"/>
      <c r="J240" s="260"/>
      <c r="K240" s="197"/>
      <c r="L240" s="255"/>
      <c r="M240" s="256"/>
      <c r="N240" s="259"/>
      <c r="O240" s="260"/>
      <c r="P240" s="197"/>
      <c r="Q240" s="255"/>
      <c r="R240" s="256"/>
      <c r="S240" s="259"/>
      <c r="T240" s="260"/>
    </row>
    <row r="241" spans="2:20" ht="12" customHeight="1" x14ac:dyDescent="0.15">
      <c r="B241" s="255"/>
      <c r="C241" s="256"/>
      <c r="D241" s="259"/>
      <c r="E241" s="260"/>
      <c r="F241" s="197"/>
      <c r="G241" s="255"/>
      <c r="H241" s="256"/>
      <c r="I241" s="259"/>
      <c r="J241" s="260"/>
      <c r="K241" s="197"/>
      <c r="L241" s="255"/>
      <c r="M241" s="256"/>
      <c r="N241" s="259"/>
      <c r="O241" s="260"/>
      <c r="P241" s="197"/>
      <c r="Q241" s="255"/>
      <c r="R241" s="256"/>
      <c r="S241" s="259"/>
      <c r="T241" s="260"/>
    </row>
    <row r="242" spans="2:20" ht="12" customHeight="1" x14ac:dyDescent="0.15">
      <c r="B242" s="255"/>
      <c r="C242" s="256"/>
      <c r="D242" s="259"/>
      <c r="E242" s="260"/>
      <c r="F242" s="197"/>
      <c r="G242" s="255"/>
      <c r="H242" s="256"/>
      <c r="I242" s="259"/>
      <c r="J242" s="260"/>
      <c r="K242" s="197"/>
      <c r="L242" s="255"/>
      <c r="M242" s="256"/>
      <c r="N242" s="259"/>
      <c r="O242" s="260"/>
      <c r="P242" s="197"/>
      <c r="Q242" s="255"/>
      <c r="R242" s="256"/>
      <c r="S242" s="259"/>
      <c r="T242" s="260"/>
    </row>
    <row r="243" spans="2:20" ht="12" customHeight="1" x14ac:dyDescent="0.15">
      <c r="B243" s="257"/>
      <c r="C243" s="258"/>
      <c r="D243" s="259"/>
      <c r="E243" s="260"/>
      <c r="F243" s="197"/>
      <c r="G243" s="257"/>
      <c r="H243" s="258"/>
      <c r="I243" s="259"/>
      <c r="J243" s="260"/>
      <c r="K243" s="197"/>
      <c r="L243" s="257"/>
      <c r="M243" s="258"/>
      <c r="N243" s="259"/>
      <c r="O243" s="260"/>
      <c r="P243" s="197"/>
      <c r="Q243" s="257"/>
      <c r="R243" s="258"/>
      <c r="S243" s="259"/>
      <c r="T243" s="260"/>
    </row>
    <row r="244" spans="2:20" ht="12" customHeight="1" x14ac:dyDescent="0.15">
      <c r="B244" s="114" t="s">
        <v>301</v>
      </c>
      <c r="C244" s="117">
        <v>600</v>
      </c>
      <c r="D244" s="261"/>
      <c r="E244" s="260"/>
      <c r="F244" s="197"/>
      <c r="G244" s="114" t="s">
        <v>301</v>
      </c>
      <c r="H244" s="117">
        <v>600</v>
      </c>
      <c r="I244" s="261"/>
      <c r="J244" s="260"/>
      <c r="K244" s="197"/>
      <c r="L244" s="114" t="s">
        <v>301</v>
      </c>
      <c r="M244" s="117">
        <v>600</v>
      </c>
      <c r="N244" s="261"/>
      <c r="O244" s="260"/>
      <c r="P244" s="197"/>
      <c r="Q244" s="114" t="s">
        <v>301</v>
      </c>
      <c r="R244" s="117">
        <v>600</v>
      </c>
      <c r="S244" s="261"/>
      <c r="T244" s="260"/>
    </row>
    <row r="245" spans="2:20" ht="12" customHeight="1" x14ac:dyDescent="0.15">
      <c r="B245" s="55" t="s">
        <v>302</v>
      </c>
      <c r="C245" s="241">
        <f>C244*25</f>
        <v>15000</v>
      </c>
      <c r="D245" s="242"/>
      <c r="E245" s="243"/>
      <c r="F245" s="197"/>
      <c r="G245" s="55" t="s">
        <v>302</v>
      </c>
      <c r="H245" s="241">
        <f>H244*25</f>
        <v>15000</v>
      </c>
      <c r="I245" s="242"/>
      <c r="J245" s="243"/>
      <c r="K245" s="197"/>
      <c r="L245" s="55" t="s">
        <v>302</v>
      </c>
      <c r="M245" s="241">
        <f>M244*25</f>
        <v>15000</v>
      </c>
      <c r="N245" s="242"/>
      <c r="O245" s="243"/>
      <c r="P245" s="197"/>
      <c r="Q245" s="55" t="s">
        <v>302</v>
      </c>
      <c r="R245" s="241">
        <f>R244*25</f>
        <v>15000</v>
      </c>
      <c r="S245" s="242"/>
      <c r="T245" s="243"/>
    </row>
    <row r="246" spans="2:20" ht="12" customHeight="1" x14ac:dyDescent="0.15">
      <c r="B246" s="247" t="s">
        <v>341</v>
      </c>
      <c r="C246" s="248"/>
      <c r="D246" s="248"/>
      <c r="E246" s="249"/>
      <c r="F246" s="197"/>
      <c r="G246" s="247" t="s">
        <v>341</v>
      </c>
      <c r="H246" s="248"/>
      <c r="I246" s="248"/>
      <c r="J246" s="249"/>
      <c r="K246" s="197"/>
      <c r="L246" s="247" t="s">
        <v>341</v>
      </c>
      <c r="M246" s="248"/>
      <c r="N246" s="248"/>
      <c r="O246" s="249"/>
      <c r="P246" s="197"/>
      <c r="Q246" s="247" t="s">
        <v>341</v>
      </c>
      <c r="R246" s="248"/>
      <c r="S246" s="248"/>
      <c r="T246" s="249"/>
    </row>
    <row r="247" spans="2:20" ht="12" customHeight="1" x14ac:dyDescent="0.15">
      <c r="B247" s="247"/>
      <c r="C247" s="248"/>
      <c r="D247" s="248"/>
      <c r="E247" s="249"/>
      <c r="F247" s="197"/>
      <c r="G247" s="247"/>
      <c r="H247" s="248"/>
      <c r="I247" s="248"/>
      <c r="J247" s="249"/>
      <c r="K247" s="197"/>
      <c r="L247" s="247"/>
      <c r="M247" s="248"/>
      <c r="N247" s="248"/>
      <c r="O247" s="249"/>
      <c r="P247" s="197"/>
      <c r="Q247" s="247"/>
      <c r="R247" s="248"/>
      <c r="S247" s="248"/>
      <c r="T247" s="249"/>
    </row>
    <row r="248" spans="2:20" ht="12" customHeight="1" x14ac:dyDescent="0.15">
      <c r="B248" s="247"/>
      <c r="C248" s="248"/>
      <c r="D248" s="248"/>
      <c r="E248" s="249"/>
      <c r="F248" s="197"/>
      <c r="G248" s="247"/>
      <c r="H248" s="248"/>
      <c r="I248" s="248"/>
      <c r="J248" s="249"/>
      <c r="K248" s="197"/>
      <c r="L248" s="247"/>
      <c r="M248" s="248"/>
      <c r="N248" s="248"/>
      <c r="O248" s="249"/>
      <c r="P248" s="197"/>
      <c r="Q248" s="247"/>
      <c r="R248" s="248"/>
      <c r="S248" s="248"/>
      <c r="T248" s="249"/>
    </row>
    <row r="249" spans="2:20" ht="12" customHeight="1" x14ac:dyDescent="0.15">
      <c r="B249" s="247"/>
      <c r="C249" s="248"/>
      <c r="D249" s="248"/>
      <c r="E249" s="249"/>
      <c r="F249" s="197"/>
      <c r="G249" s="247"/>
      <c r="H249" s="248"/>
      <c r="I249" s="248"/>
      <c r="J249" s="249"/>
      <c r="K249" s="197"/>
      <c r="L249" s="247"/>
      <c r="M249" s="248"/>
      <c r="N249" s="248"/>
      <c r="O249" s="249"/>
      <c r="P249" s="197"/>
      <c r="Q249" s="247"/>
      <c r="R249" s="248"/>
      <c r="S249" s="248"/>
      <c r="T249" s="249"/>
    </row>
    <row r="250" spans="2:20" ht="12" customHeight="1" x14ac:dyDescent="0.15">
      <c r="B250" s="247"/>
      <c r="C250" s="248"/>
      <c r="D250" s="248"/>
      <c r="E250" s="249"/>
      <c r="F250" s="197"/>
      <c r="G250" s="247"/>
      <c r="H250" s="248"/>
      <c r="I250" s="248"/>
      <c r="J250" s="249"/>
      <c r="K250" s="197"/>
      <c r="L250" s="247"/>
      <c r="M250" s="248"/>
      <c r="N250" s="248"/>
      <c r="O250" s="249"/>
      <c r="P250" s="197"/>
      <c r="Q250" s="247"/>
      <c r="R250" s="248"/>
      <c r="S250" s="248"/>
      <c r="T250" s="249"/>
    </row>
    <row r="251" spans="2:20" ht="12" customHeight="1" x14ac:dyDescent="0.15">
      <c r="B251" s="247"/>
      <c r="C251" s="248"/>
      <c r="D251" s="248"/>
      <c r="E251" s="249"/>
      <c r="F251" s="197"/>
      <c r="G251" s="247"/>
      <c r="H251" s="248"/>
      <c r="I251" s="248"/>
      <c r="J251" s="249"/>
      <c r="K251" s="197"/>
      <c r="L251" s="247"/>
      <c r="M251" s="248"/>
      <c r="N251" s="248"/>
      <c r="O251" s="249"/>
      <c r="P251" s="197"/>
      <c r="Q251" s="247"/>
      <c r="R251" s="248"/>
      <c r="S251" s="248"/>
      <c r="T251" s="249"/>
    </row>
    <row r="252" spans="2:20" ht="12" customHeight="1" x14ac:dyDescent="0.15">
      <c r="B252" s="247"/>
      <c r="C252" s="248"/>
      <c r="D252" s="248"/>
      <c r="E252" s="249"/>
      <c r="F252" s="197"/>
      <c r="G252" s="247"/>
      <c r="H252" s="248"/>
      <c r="I252" s="248"/>
      <c r="J252" s="249"/>
      <c r="K252" s="197"/>
      <c r="L252" s="247"/>
      <c r="M252" s="248"/>
      <c r="N252" s="248"/>
      <c r="O252" s="249"/>
      <c r="P252" s="197"/>
      <c r="Q252" s="247"/>
      <c r="R252" s="248"/>
      <c r="S252" s="248"/>
      <c r="T252" s="249"/>
    </row>
    <row r="253" spans="2:20" ht="12" customHeight="1" x14ac:dyDescent="0.15">
      <c r="B253" s="247"/>
      <c r="C253" s="248"/>
      <c r="D253" s="248"/>
      <c r="E253" s="249"/>
      <c r="F253" s="197"/>
      <c r="G253" s="247"/>
      <c r="H253" s="248"/>
      <c r="I253" s="248"/>
      <c r="J253" s="249"/>
      <c r="K253" s="197"/>
      <c r="L253" s="247"/>
      <c r="M253" s="248"/>
      <c r="N253" s="248"/>
      <c r="O253" s="249"/>
      <c r="P253" s="197"/>
      <c r="Q253" s="247"/>
      <c r="R253" s="248"/>
      <c r="S253" s="248"/>
      <c r="T253" s="249"/>
    </row>
    <row r="254" spans="2:20" ht="12" customHeight="1" x14ac:dyDescent="0.15">
      <c r="B254" s="247"/>
      <c r="C254" s="248"/>
      <c r="D254" s="248"/>
      <c r="E254" s="249"/>
      <c r="F254" s="197"/>
      <c r="G254" s="247"/>
      <c r="H254" s="248"/>
      <c r="I254" s="248"/>
      <c r="J254" s="249"/>
      <c r="K254" s="197"/>
      <c r="L254" s="247"/>
      <c r="M254" s="248"/>
      <c r="N254" s="248"/>
      <c r="O254" s="249"/>
      <c r="P254" s="197"/>
      <c r="Q254" s="247"/>
      <c r="R254" s="248"/>
      <c r="S254" s="248"/>
      <c r="T254" s="249"/>
    </row>
    <row r="255" spans="2:20" ht="12" customHeight="1" x14ac:dyDescent="0.15">
      <c r="B255" s="247"/>
      <c r="C255" s="248"/>
      <c r="D255" s="248"/>
      <c r="E255" s="249"/>
      <c r="F255" s="197"/>
      <c r="G255" s="247"/>
      <c r="H255" s="248"/>
      <c r="I255" s="248"/>
      <c r="J255" s="249"/>
      <c r="K255" s="197"/>
      <c r="L255" s="247"/>
      <c r="M255" s="248"/>
      <c r="N255" s="248"/>
      <c r="O255" s="249"/>
      <c r="P255" s="197"/>
      <c r="Q255" s="247"/>
      <c r="R255" s="248"/>
      <c r="S255" s="248"/>
      <c r="T255" s="249"/>
    </row>
    <row r="256" spans="2:20" ht="12" customHeight="1" x14ac:dyDescent="0.15">
      <c r="B256" s="247"/>
      <c r="C256" s="248"/>
      <c r="D256" s="248"/>
      <c r="E256" s="249"/>
      <c r="F256" s="197"/>
      <c r="G256" s="247"/>
      <c r="H256" s="248"/>
      <c r="I256" s="248"/>
      <c r="J256" s="249"/>
      <c r="K256" s="197"/>
      <c r="L256" s="247"/>
      <c r="M256" s="248"/>
      <c r="N256" s="248"/>
      <c r="O256" s="249"/>
      <c r="P256" s="197"/>
      <c r="Q256" s="247"/>
      <c r="R256" s="248"/>
      <c r="S256" s="248"/>
      <c r="T256" s="249"/>
    </row>
    <row r="257" spans="2:20" ht="12" customHeight="1" x14ac:dyDescent="0.15">
      <c r="B257" s="247"/>
      <c r="C257" s="248"/>
      <c r="D257" s="248"/>
      <c r="E257" s="249"/>
      <c r="F257" s="197"/>
      <c r="G257" s="247"/>
      <c r="H257" s="248"/>
      <c r="I257" s="248"/>
      <c r="J257" s="249"/>
      <c r="K257" s="197"/>
      <c r="L257" s="247"/>
      <c r="M257" s="248"/>
      <c r="N257" s="248"/>
      <c r="O257" s="249"/>
      <c r="P257" s="197"/>
      <c r="Q257" s="247"/>
      <c r="R257" s="248"/>
      <c r="S257" s="248"/>
      <c r="T257" s="249"/>
    </row>
    <row r="258" spans="2:20" ht="12" customHeight="1" x14ac:dyDescent="0.15">
      <c r="B258" s="250"/>
      <c r="C258" s="251"/>
      <c r="D258" s="251"/>
      <c r="E258" s="252"/>
      <c r="F258" s="197"/>
      <c r="G258" s="250"/>
      <c r="H258" s="251"/>
      <c r="I258" s="251"/>
      <c r="J258" s="252"/>
      <c r="K258" s="197"/>
      <c r="L258" s="250"/>
      <c r="M258" s="251"/>
      <c r="N258" s="251"/>
      <c r="O258" s="252"/>
      <c r="P258" s="197"/>
      <c r="Q258" s="250"/>
      <c r="R258" s="251"/>
      <c r="S258" s="251"/>
      <c r="T258" s="252"/>
    </row>
    <row r="259" spans="2:20" ht="12" customHeight="1" x14ac:dyDescent="0.15">
      <c r="B259" s="244" t="s">
        <v>903</v>
      </c>
      <c r="C259" s="245"/>
      <c r="D259" s="245"/>
      <c r="E259" s="246"/>
      <c r="F259" s="197"/>
      <c r="G259" s="244" t="s">
        <v>884</v>
      </c>
      <c r="H259" s="245"/>
      <c r="I259" s="245"/>
      <c r="J259" s="246"/>
      <c r="K259" s="197"/>
      <c r="L259" s="244" t="s">
        <v>884</v>
      </c>
      <c r="M259" s="245"/>
      <c r="N259" s="245"/>
      <c r="O259" s="246"/>
      <c r="P259" s="197"/>
      <c r="Q259" s="244" t="s">
        <v>884</v>
      </c>
      <c r="R259" s="245"/>
      <c r="S259" s="245"/>
      <c r="T259" s="246"/>
    </row>
    <row r="260" spans="2:20" ht="12" customHeight="1" x14ac:dyDescent="0.15">
      <c r="B260" s="197"/>
      <c r="C260" s="197"/>
      <c r="D260" s="197"/>
      <c r="E260" s="197"/>
      <c r="F260" s="197"/>
      <c r="G260" s="197"/>
      <c r="H260" s="197"/>
      <c r="I260" s="197"/>
      <c r="J260" s="197"/>
      <c r="K260" s="197"/>
      <c r="L260" s="197"/>
      <c r="M260" s="197"/>
      <c r="N260" s="197"/>
      <c r="O260" s="197"/>
      <c r="P260" s="197"/>
      <c r="Q260" s="197"/>
      <c r="R260" s="197"/>
      <c r="S260" s="197"/>
      <c r="T260" s="197"/>
    </row>
    <row r="261" spans="2:20" ht="12" customHeight="1" x14ac:dyDescent="0.15">
      <c r="B261" s="197"/>
      <c r="C261" s="197"/>
      <c r="D261" s="197"/>
      <c r="E261" s="197"/>
      <c r="F261" s="197"/>
      <c r="G261" s="197"/>
      <c r="H261" s="197"/>
      <c r="I261" s="197"/>
      <c r="J261" s="197"/>
      <c r="K261" s="197"/>
      <c r="L261" s="197"/>
      <c r="M261" s="197"/>
      <c r="N261" s="197"/>
      <c r="O261" s="197"/>
      <c r="P261" s="197"/>
      <c r="Q261" s="197"/>
      <c r="R261" s="197"/>
      <c r="S261" s="197"/>
      <c r="T261" s="197"/>
    </row>
    <row r="262" spans="2:20" ht="12" customHeight="1" x14ac:dyDescent="0.15">
      <c r="B262" s="114" t="s">
        <v>289</v>
      </c>
      <c r="C262" s="115" t="s">
        <v>140</v>
      </c>
      <c r="D262" s="51" t="s">
        <v>290</v>
      </c>
      <c r="E262" s="46" t="str">
        <f>LOOKUP(C270,{0,201,401,601,901,1201,1501;"黑色","绿色","蓝色","紫色","红色","橙色","金色"})</f>
        <v>绿色</v>
      </c>
      <c r="F262" s="197"/>
      <c r="G262" s="114" t="s">
        <v>289</v>
      </c>
      <c r="H262" s="115" t="s">
        <v>144</v>
      </c>
      <c r="I262" s="51" t="s">
        <v>290</v>
      </c>
      <c r="J262" s="46" t="str">
        <f>LOOKUP(H270,{0,201,401,601,901,1201,1501;"黑色","绿色","蓝色","紫色","红色","橙色","金色"})</f>
        <v>绿色</v>
      </c>
      <c r="K262" s="197"/>
      <c r="L262" s="114" t="s">
        <v>289</v>
      </c>
      <c r="M262" s="115" t="s">
        <v>148</v>
      </c>
      <c r="N262" s="51" t="s">
        <v>290</v>
      </c>
      <c r="O262" s="46" t="str">
        <f>LOOKUP(M270,{0,201,401,601,901,1201,1501;"黑色","绿色","蓝色","紫色","红色","橙色","金色"})</f>
        <v>绿色</v>
      </c>
      <c r="P262" s="197"/>
      <c r="Q262" s="114" t="s">
        <v>289</v>
      </c>
      <c r="R262" s="115" t="s">
        <v>151</v>
      </c>
      <c r="S262" s="51" t="s">
        <v>290</v>
      </c>
      <c r="T262" s="46" t="str">
        <f>LOOKUP(R270,{0,201,401,601,901,1201,1501;"黑色","绿色","蓝色","紫色","红色","橙色","金色"})</f>
        <v>绿色</v>
      </c>
    </row>
    <row r="263" spans="2:20" ht="12" customHeight="1" x14ac:dyDescent="0.15">
      <c r="B263" s="253" t="s">
        <v>912</v>
      </c>
      <c r="C263" s="254"/>
      <c r="D263" s="116" t="s">
        <v>292</v>
      </c>
      <c r="E263" s="59">
        <v>1</v>
      </c>
      <c r="F263" s="197"/>
      <c r="G263" s="253" t="s">
        <v>913</v>
      </c>
      <c r="H263" s="254"/>
      <c r="I263" s="116" t="s">
        <v>292</v>
      </c>
      <c r="J263" s="59">
        <v>1</v>
      </c>
      <c r="K263" s="197"/>
      <c r="L263" s="253" t="s">
        <v>914</v>
      </c>
      <c r="M263" s="254"/>
      <c r="N263" s="116" t="s">
        <v>292</v>
      </c>
      <c r="O263" s="59">
        <v>1</v>
      </c>
      <c r="P263" s="197"/>
      <c r="Q263" s="253" t="s">
        <v>915</v>
      </c>
      <c r="R263" s="254"/>
      <c r="S263" s="116" t="s">
        <v>292</v>
      </c>
      <c r="T263" s="59">
        <v>1</v>
      </c>
    </row>
    <row r="264" spans="2:20" ht="12" customHeight="1" x14ac:dyDescent="0.15">
      <c r="B264" s="255"/>
      <c r="C264" s="256"/>
      <c r="D264" s="116" t="s">
        <v>296</v>
      </c>
      <c r="E264" s="59">
        <v>1</v>
      </c>
      <c r="F264" s="197"/>
      <c r="G264" s="255"/>
      <c r="H264" s="256"/>
      <c r="I264" s="116" t="s">
        <v>296</v>
      </c>
      <c r="J264" s="59">
        <v>1</v>
      </c>
      <c r="K264" s="197"/>
      <c r="L264" s="255"/>
      <c r="M264" s="256"/>
      <c r="N264" s="116" t="s">
        <v>296</v>
      </c>
      <c r="O264" s="59">
        <v>1</v>
      </c>
      <c r="P264" s="197"/>
      <c r="Q264" s="255"/>
      <c r="R264" s="256"/>
      <c r="S264" s="116" t="s">
        <v>296</v>
      </c>
      <c r="T264" s="59">
        <v>1</v>
      </c>
    </row>
    <row r="265" spans="2:20" ht="12" customHeight="1" x14ac:dyDescent="0.15">
      <c r="B265" s="255"/>
      <c r="C265" s="256"/>
      <c r="D265" s="259" t="s">
        <v>916</v>
      </c>
      <c r="E265" s="260"/>
      <c r="F265" s="197"/>
      <c r="G265" s="255"/>
      <c r="H265" s="256"/>
      <c r="I265" s="259" t="s">
        <v>917</v>
      </c>
      <c r="J265" s="260"/>
      <c r="K265" s="197"/>
      <c r="L265" s="255"/>
      <c r="M265" s="256"/>
      <c r="N265" s="259" t="s">
        <v>918</v>
      </c>
      <c r="O265" s="260"/>
      <c r="P265" s="197"/>
      <c r="Q265" s="255"/>
      <c r="R265" s="256"/>
      <c r="S265" s="259" t="s">
        <v>919</v>
      </c>
      <c r="T265" s="260"/>
    </row>
    <row r="266" spans="2:20" ht="12" customHeight="1" x14ac:dyDescent="0.15">
      <c r="B266" s="255"/>
      <c r="C266" s="256"/>
      <c r="D266" s="259"/>
      <c r="E266" s="260"/>
      <c r="F266" s="197"/>
      <c r="G266" s="255"/>
      <c r="H266" s="256"/>
      <c r="I266" s="259"/>
      <c r="J266" s="260"/>
      <c r="K266" s="197"/>
      <c r="L266" s="255"/>
      <c r="M266" s="256"/>
      <c r="N266" s="259"/>
      <c r="O266" s="260"/>
      <c r="P266" s="197"/>
      <c r="Q266" s="255"/>
      <c r="R266" s="256"/>
      <c r="S266" s="259"/>
      <c r="T266" s="260"/>
    </row>
    <row r="267" spans="2:20" ht="12" customHeight="1" x14ac:dyDescent="0.15">
      <c r="B267" s="255"/>
      <c r="C267" s="256"/>
      <c r="D267" s="259"/>
      <c r="E267" s="260"/>
      <c r="F267" s="197"/>
      <c r="G267" s="255"/>
      <c r="H267" s="256"/>
      <c r="I267" s="259"/>
      <c r="J267" s="260"/>
      <c r="K267" s="197"/>
      <c r="L267" s="255"/>
      <c r="M267" s="256"/>
      <c r="N267" s="259"/>
      <c r="O267" s="260"/>
      <c r="P267" s="197"/>
      <c r="Q267" s="255"/>
      <c r="R267" s="256"/>
      <c r="S267" s="259"/>
      <c r="T267" s="260"/>
    </row>
    <row r="268" spans="2:20" ht="12" customHeight="1" x14ac:dyDescent="0.15">
      <c r="B268" s="255"/>
      <c r="C268" s="256"/>
      <c r="D268" s="259"/>
      <c r="E268" s="260"/>
      <c r="F268" s="197"/>
      <c r="G268" s="255"/>
      <c r="H268" s="256"/>
      <c r="I268" s="259"/>
      <c r="J268" s="260"/>
      <c r="K268" s="197"/>
      <c r="L268" s="255"/>
      <c r="M268" s="256"/>
      <c r="N268" s="259"/>
      <c r="O268" s="260"/>
      <c r="P268" s="197"/>
      <c r="Q268" s="255"/>
      <c r="R268" s="256"/>
      <c r="S268" s="259"/>
      <c r="T268" s="260"/>
    </row>
    <row r="269" spans="2:20" ht="12" customHeight="1" x14ac:dyDescent="0.15">
      <c r="B269" s="257"/>
      <c r="C269" s="258"/>
      <c r="D269" s="259"/>
      <c r="E269" s="260"/>
      <c r="F269" s="197"/>
      <c r="G269" s="257"/>
      <c r="H269" s="258"/>
      <c r="I269" s="259"/>
      <c r="J269" s="260"/>
      <c r="K269" s="197"/>
      <c r="L269" s="257"/>
      <c r="M269" s="258"/>
      <c r="N269" s="259"/>
      <c r="O269" s="260"/>
      <c r="P269" s="197"/>
      <c r="Q269" s="257"/>
      <c r="R269" s="258"/>
      <c r="S269" s="259"/>
      <c r="T269" s="260"/>
    </row>
    <row r="270" spans="2:20" ht="12" customHeight="1" x14ac:dyDescent="0.15">
      <c r="B270" s="114" t="s">
        <v>301</v>
      </c>
      <c r="C270" s="117">
        <v>300</v>
      </c>
      <c r="D270" s="261"/>
      <c r="E270" s="260"/>
      <c r="F270" s="197"/>
      <c r="G270" s="114" t="s">
        <v>301</v>
      </c>
      <c r="H270" s="117">
        <v>300</v>
      </c>
      <c r="I270" s="261"/>
      <c r="J270" s="260"/>
      <c r="K270" s="197"/>
      <c r="L270" s="114" t="s">
        <v>301</v>
      </c>
      <c r="M270" s="117">
        <v>300</v>
      </c>
      <c r="N270" s="261"/>
      <c r="O270" s="260"/>
      <c r="P270" s="197"/>
      <c r="Q270" s="114" t="s">
        <v>301</v>
      </c>
      <c r="R270" s="117">
        <v>300</v>
      </c>
      <c r="S270" s="261"/>
      <c r="T270" s="260"/>
    </row>
    <row r="271" spans="2:20" ht="12" customHeight="1" x14ac:dyDescent="0.15">
      <c r="B271" s="55" t="s">
        <v>302</v>
      </c>
      <c r="C271" s="241">
        <f>C270*25</f>
        <v>7500</v>
      </c>
      <c r="D271" s="242"/>
      <c r="E271" s="243"/>
      <c r="F271" s="197"/>
      <c r="G271" s="55" t="s">
        <v>302</v>
      </c>
      <c r="H271" s="241">
        <f>H270*25</f>
        <v>7500</v>
      </c>
      <c r="I271" s="242"/>
      <c r="J271" s="243"/>
      <c r="K271" s="197"/>
      <c r="L271" s="55" t="s">
        <v>302</v>
      </c>
      <c r="M271" s="241">
        <f>M270*25</f>
        <v>7500</v>
      </c>
      <c r="N271" s="242"/>
      <c r="O271" s="243"/>
      <c r="P271" s="197"/>
      <c r="Q271" s="55" t="s">
        <v>302</v>
      </c>
      <c r="R271" s="241">
        <f>R270*25</f>
        <v>7500</v>
      </c>
      <c r="S271" s="242"/>
      <c r="T271" s="243"/>
    </row>
    <row r="272" spans="2:20" ht="12" customHeight="1" x14ac:dyDescent="0.15">
      <c r="B272" s="247" t="s">
        <v>341</v>
      </c>
      <c r="C272" s="248"/>
      <c r="D272" s="248"/>
      <c r="E272" s="249"/>
      <c r="F272" s="197"/>
      <c r="G272" s="247" t="s">
        <v>341</v>
      </c>
      <c r="H272" s="248"/>
      <c r="I272" s="248"/>
      <c r="J272" s="249"/>
      <c r="K272" s="197"/>
      <c r="L272" s="247" t="s">
        <v>341</v>
      </c>
      <c r="M272" s="248"/>
      <c r="N272" s="248"/>
      <c r="O272" s="249"/>
      <c r="P272" s="197"/>
      <c r="Q272" s="247" t="s">
        <v>341</v>
      </c>
      <c r="R272" s="248"/>
      <c r="S272" s="248"/>
      <c r="T272" s="249"/>
    </row>
    <row r="273" spans="2:20" ht="12" customHeight="1" x14ac:dyDescent="0.15">
      <c r="B273" s="247"/>
      <c r="C273" s="248"/>
      <c r="D273" s="248"/>
      <c r="E273" s="249"/>
      <c r="F273" s="197"/>
      <c r="G273" s="247"/>
      <c r="H273" s="248"/>
      <c r="I273" s="248"/>
      <c r="J273" s="249"/>
      <c r="K273" s="197"/>
      <c r="L273" s="247"/>
      <c r="M273" s="248"/>
      <c r="N273" s="248"/>
      <c r="O273" s="249"/>
      <c r="P273" s="197"/>
      <c r="Q273" s="247"/>
      <c r="R273" s="248"/>
      <c r="S273" s="248"/>
      <c r="T273" s="249"/>
    </row>
    <row r="274" spans="2:20" ht="12" customHeight="1" x14ac:dyDescent="0.15">
      <c r="B274" s="247"/>
      <c r="C274" s="248"/>
      <c r="D274" s="248"/>
      <c r="E274" s="249"/>
      <c r="F274" s="197"/>
      <c r="G274" s="247"/>
      <c r="H274" s="248"/>
      <c r="I274" s="248"/>
      <c r="J274" s="249"/>
      <c r="K274" s="197"/>
      <c r="L274" s="247"/>
      <c r="M274" s="248"/>
      <c r="N274" s="248"/>
      <c r="O274" s="249"/>
      <c r="P274" s="197"/>
      <c r="Q274" s="247"/>
      <c r="R274" s="248"/>
      <c r="S274" s="248"/>
      <c r="T274" s="249"/>
    </row>
    <row r="275" spans="2:20" ht="12" customHeight="1" x14ac:dyDescent="0.15">
      <c r="B275" s="247"/>
      <c r="C275" s="248"/>
      <c r="D275" s="248"/>
      <c r="E275" s="249"/>
      <c r="F275" s="197"/>
      <c r="G275" s="247"/>
      <c r="H275" s="248"/>
      <c r="I275" s="248"/>
      <c r="J275" s="249"/>
      <c r="K275" s="197"/>
      <c r="L275" s="247"/>
      <c r="M275" s="248"/>
      <c r="N275" s="248"/>
      <c r="O275" s="249"/>
      <c r="P275" s="197"/>
      <c r="Q275" s="247"/>
      <c r="R275" s="248"/>
      <c r="S275" s="248"/>
      <c r="T275" s="249"/>
    </row>
    <row r="276" spans="2:20" ht="12" customHeight="1" x14ac:dyDescent="0.15">
      <c r="B276" s="247"/>
      <c r="C276" s="248"/>
      <c r="D276" s="248"/>
      <c r="E276" s="249"/>
      <c r="F276" s="197"/>
      <c r="G276" s="247"/>
      <c r="H276" s="248"/>
      <c r="I276" s="248"/>
      <c r="J276" s="249"/>
      <c r="K276" s="197"/>
      <c r="L276" s="247"/>
      <c r="M276" s="248"/>
      <c r="N276" s="248"/>
      <c r="O276" s="249"/>
      <c r="P276" s="197"/>
      <c r="Q276" s="247"/>
      <c r="R276" s="248"/>
      <c r="S276" s="248"/>
      <c r="T276" s="249"/>
    </row>
    <row r="277" spans="2:20" ht="12" customHeight="1" x14ac:dyDescent="0.15">
      <c r="B277" s="247"/>
      <c r="C277" s="248"/>
      <c r="D277" s="248"/>
      <c r="E277" s="249"/>
      <c r="F277" s="197"/>
      <c r="G277" s="247"/>
      <c r="H277" s="248"/>
      <c r="I277" s="248"/>
      <c r="J277" s="249"/>
      <c r="K277" s="197"/>
      <c r="L277" s="247"/>
      <c r="M277" s="248"/>
      <c r="N277" s="248"/>
      <c r="O277" s="249"/>
      <c r="P277" s="197"/>
      <c r="Q277" s="247"/>
      <c r="R277" s="248"/>
      <c r="S277" s="248"/>
      <c r="T277" s="249"/>
    </row>
    <row r="278" spans="2:20" ht="12" customHeight="1" x14ac:dyDescent="0.15">
      <c r="B278" s="247"/>
      <c r="C278" s="248"/>
      <c r="D278" s="248"/>
      <c r="E278" s="249"/>
      <c r="F278" s="197"/>
      <c r="G278" s="247"/>
      <c r="H278" s="248"/>
      <c r="I278" s="248"/>
      <c r="J278" s="249"/>
      <c r="K278" s="197"/>
      <c r="L278" s="247"/>
      <c r="M278" s="248"/>
      <c r="N278" s="248"/>
      <c r="O278" s="249"/>
      <c r="P278" s="197"/>
      <c r="Q278" s="247"/>
      <c r="R278" s="248"/>
      <c r="S278" s="248"/>
      <c r="T278" s="249"/>
    </row>
    <row r="279" spans="2:20" ht="12" customHeight="1" x14ac:dyDescent="0.15">
      <c r="B279" s="247"/>
      <c r="C279" s="248"/>
      <c r="D279" s="248"/>
      <c r="E279" s="249"/>
      <c r="F279" s="197"/>
      <c r="G279" s="247"/>
      <c r="H279" s="248"/>
      <c r="I279" s="248"/>
      <c r="J279" s="249"/>
      <c r="K279" s="197"/>
      <c r="L279" s="247"/>
      <c r="M279" s="248"/>
      <c r="N279" s="248"/>
      <c r="O279" s="249"/>
      <c r="P279" s="197"/>
      <c r="Q279" s="247"/>
      <c r="R279" s="248"/>
      <c r="S279" s="248"/>
      <c r="T279" s="249"/>
    </row>
    <row r="280" spans="2:20" ht="12" customHeight="1" x14ac:dyDescent="0.15">
      <c r="B280" s="247"/>
      <c r="C280" s="248"/>
      <c r="D280" s="248"/>
      <c r="E280" s="249"/>
      <c r="F280" s="197"/>
      <c r="G280" s="247"/>
      <c r="H280" s="248"/>
      <c r="I280" s="248"/>
      <c r="J280" s="249"/>
      <c r="K280" s="197"/>
      <c r="L280" s="247"/>
      <c r="M280" s="248"/>
      <c r="N280" s="248"/>
      <c r="O280" s="249"/>
      <c r="P280" s="197"/>
      <c r="Q280" s="247"/>
      <c r="R280" s="248"/>
      <c r="S280" s="248"/>
      <c r="T280" s="249"/>
    </row>
    <row r="281" spans="2:20" ht="12" customHeight="1" x14ac:dyDescent="0.15">
      <c r="B281" s="247"/>
      <c r="C281" s="248"/>
      <c r="D281" s="248"/>
      <c r="E281" s="249"/>
      <c r="F281" s="197"/>
      <c r="G281" s="247"/>
      <c r="H281" s="248"/>
      <c r="I281" s="248"/>
      <c r="J281" s="249"/>
      <c r="K281" s="197"/>
      <c r="L281" s="247"/>
      <c r="M281" s="248"/>
      <c r="N281" s="248"/>
      <c r="O281" s="249"/>
      <c r="P281" s="197"/>
      <c r="Q281" s="247"/>
      <c r="R281" s="248"/>
      <c r="S281" s="248"/>
      <c r="T281" s="249"/>
    </row>
    <row r="282" spans="2:20" ht="12" customHeight="1" x14ac:dyDescent="0.15">
      <c r="B282" s="247"/>
      <c r="C282" s="248"/>
      <c r="D282" s="248"/>
      <c r="E282" s="249"/>
      <c r="F282" s="197"/>
      <c r="G282" s="247"/>
      <c r="H282" s="248"/>
      <c r="I282" s="248"/>
      <c r="J282" s="249"/>
      <c r="K282" s="197"/>
      <c r="L282" s="247"/>
      <c r="M282" s="248"/>
      <c r="N282" s="248"/>
      <c r="O282" s="249"/>
      <c r="P282" s="197"/>
      <c r="Q282" s="247"/>
      <c r="R282" s="248"/>
      <c r="S282" s="248"/>
      <c r="T282" s="249"/>
    </row>
    <row r="283" spans="2:20" ht="12" customHeight="1" x14ac:dyDescent="0.15">
      <c r="B283" s="247"/>
      <c r="C283" s="248"/>
      <c r="D283" s="248"/>
      <c r="E283" s="249"/>
      <c r="F283" s="197"/>
      <c r="G283" s="247"/>
      <c r="H283" s="248"/>
      <c r="I283" s="248"/>
      <c r="J283" s="249"/>
      <c r="K283" s="197"/>
      <c r="L283" s="247"/>
      <c r="M283" s="248"/>
      <c r="N283" s="248"/>
      <c r="O283" s="249"/>
      <c r="P283" s="197"/>
      <c r="Q283" s="247"/>
      <c r="R283" s="248"/>
      <c r="S283" s="248"/>
      <c r="T283" s="249"/>
    </row>
    <row r="284" spans="2:20" ht="12" customHeight="1" x14ac:dyDescent="0.15">
      <c r="B284" s="250"/>
      <c r="C284" s="251"/>
      <c r="D284" s="251"/>
      <c r="E284" s="252"/>
      <c r="F284" s="197"/>
      <c r="G284" s="250"/>
      <c r="H284" s="251"/>
      <c r="I284" s="251"/>
      <c r="J284" s="252"/>
      <c r="K284" s="197"/>
      <c r="L284" s="250"/>
      <c r="M284" s="251"/>
      <c r="N284" s="251"/>
      <c r="O284" s="252"/>
      <c r="P284" s="197"/>
      <c r="Q284" s="250"/>
      <c r="R284" s="251"/>
      <c r="S284" s="251"/>
      <c r="T284" s="252"/>
    </row>
    <row r="285" spans="2:20" ht="12" customHeight="1" x14ac:dyDescent="0.15">
      <c r="B285" s="244" t="s">
        <v>884</v>
      </c>
      <c r="C285" s="245"/>
      <c r="D285" s="245"/>
      <c r="E285" s="246"/>
      <c r="F285" s="197"/>
      <c r="G285" s="244" t="s">
        <v>866</v>
      </c>
      <c r="H285" s="245"/>
      <c r="I285" s="245"/>
      <c r="J285" s="246"/>
      <c r="K285" s="197"/>
      <c r="L285" s="244" t="s">
        <v>567</v>
      </c>
      <c r="M285" s="245"/>
      <c r="N285" s="245"/>
      <c r="O285" s="246"/>
      <c r="P285" s="197"/>
      <c r="Q285" s="244" t="s">
        <v>886</v>
      </c>
      <c r="R285" s="245"/>
      <c r="S285" s="245"/>
      <c r="T285" s="246"/>
    </row>
    <row r="286" spans="2:20" ht="12" customHeight="1" x14ac:dyDescent="0.15">
      <c r="B286" s="197"/>
      <c r="C286" s="197"/>
      <c r="D286" s="197"/>
      <c r="E286" s="197"/>
      <c r="F286" s="197"/>
      <c r="G286" s="197"/>
      <c r="H286" s="197"/>
      <c r="I286" s="197"/>
      <c r="J286" s="197"/>
      <c r="K286" s="197"/>
      <c r="L286" s="197"/>
      <c r="M286" s="197"/>
      <c r="N286" s="197"/>
      <c r="O286" s="197"/>
      <c r="P286" s="197"/>
      <c r="Q286" s="197"/>
      <c r="R286" s="197"/>
      <c r="S286" s="197"/>
      <c r="T286" s="197"/>
    </row>
    <row r="287" spans="2:20" ht="12" customHeight="1" x14ac:dyDescent="0.15">
      <c r="B287" s="197"/>
      <c r="C287" s="197"/>
      <c r="D287" s="197"/>
      <c r="E287" s="197"/>
      <c r="F287" s="197"/>
      <c r="G287" s="197"/>
      <c r="H287" s="197"/>
      <c r="I287" s="197"/>
      <c r="J287" s="197"/>
      <c r="K287" s="197"/>
      <c r="L287" s="197"/>
      <c r="M287" s="197"/>
      <c r="N287" s="197"/>
      <c r="O287" s="197"/>
      <c r="P287" s="197"/>
      <c r="Q287" s="197"/>
      <c r="R287" s="197"/>
      <c r="S287" s="197"/>
      <c r="T287" s="197"/>
    </row>
    <row r="288" spans="2:20" ht="12" customHeight="1" x14ac:dyDescent="0.15">
      <c r="B288" s="114" t="s">
        <v>289</v>
      </c>
      <c r="C288" s="119" t="s">
        <v>238</v>
      </c>
      <c r="D288" s="51" t="s">
        <v>290</v>
      </c>
      <c r="E288" s="46" t="str">
        <f>LOOKUP(C296,{0,201,401,601,901,1201,1501;"黑色","绿色","蓝色","紫色","红色","橙色","金色"})</f>
        <v>蓝色</v>
      </c>
      <c r="F288" s="197"/>
      <c r="G288" s="114" t="s">
        <v>289</v>
      </c>
      <c r="H288" s="119" t="s">
        <v>241</v>
      </c>
      <c r="I288" s="51" t="s">
        <v>290</v>
      </c>
      <c r="J288" s="46" t="str">
        <f>LOOKUP(H296,{0,201,401,601,901,1201,1501;"黑色","绿色","蓝色","紫色","红色","橙色","金色"})</f>
        <v>蓝色</v>
      </c>
      <c r="K288" s="197"/>
      <c r="L288" s="114" t="s">
        <v>289</v>
      </c>
      <c r="M288" s="119" t="s">
        <v>244</v>
      </c>
      <c r="N288" s="51" t="s">
        <v>290</v>
      </c>
      <c r="O288" s="46" t="str">
        <f>LOOKUP(M296,{0,201,401,601,901,1201,1501;"黑色","绿色","蓝色","紫色","红色","橙色","金色"})</f>
        <v>蓝色</v>
      </c>
      <c r="P288" s="197"/>
      <c r="Q288" s="114" t="s">
        <v>289</v>
      </c>
      <c r="R288" s="119" t="s">
        <v>247</v>
      </c>
      <c r="S288" s="51" t="s">
        <v>290</v>
      </c>
      <c r="T288" s="46" t="str">
        <f>LOOKUP(R296,{0,201,401,601,901,1201,1501;"黑色","绿色","蓝色","紫色","红色","橙色","金色"})</f>
        <v>蓝色</v>
      </c>
    </row>
    <row r="289" spans="2:20" ht="12" customHeight="1" x14ac:dyDescent="0.15">
      <c r="B289" s="253" t="s">
        <v>920</v>
      </c>
      <c r="C289" s="254"/>
      <c r="D289" s="116" t="s">
        <v>292</v>
      </c>
      <c r="E289" s="59">
        <v>1</v>
      </c>
      <c r="F289" s="197"/>
      <c r="G289" s="253" t="s">
        <v>921</v>
      </c>
      <c r="H289" s="254"/>
      <c r="I289" s="116" t="s">
        <v>292</v>
      </c>
      <c r="J289" s="59">
        <v>1</v>
      </c>
      <c r="K289" s="197"/>
      <c r="L289" s="253" t="s">
        <v>922</v>
      </c>
      <c r="M289" s="254"/>
      <c r="N289" s="116" t="s">
        <v>292</v>
      </c>
      <c r="O289" s="59">
        <v>1</v>
      </c>
      <c r="P289" s="197"/>
      <c r="Q289" s="253" t="s">
        <v>923</v>
      </c>
      <c r="R289" s="254"/>
      <c r="S289" s="116" t="s">
        <v>292</v>
      </c>
      <c r="T289" s="59">
        <v>1</v>
      </c>
    </row>
    <row r="290" spans="2:20" ht="12" customHeight="1" x14ac:dyDescent="0.15">
      <c r="B290" s="255"/>
      <c r="C290" s="256"/>
      <c r="D290" s="116" t="s">
        <v>296</v>
      </c>
      <c r="E290" s="59">
        <v>1</v>
      </c>
      <c r="F290" s="197"/>
      <c r="G290" s="255"/>
      <c r="H290" s="256"/>
      <c r="I290" s="116" t="s">
        <v>296</v>
      </c>
      <c r="J290" s="59">
        <v>1</v>
      </c>
      <c r="K290" s="197"/>
      <c r="L290" s="255"/>
      <c r="M290" s="256"/>
      <c r="N290" s="116" t="s">
        <v>296</v>
      </c>
      <c r="O290" s="59">
        <v>1</v>
      </c>
      <c r="P290" s="197"/>
      <c r="Q290" s="255"/>
      <c r="R290" s="256"/>
      <c r="S290" s="116" t="s">
        <v>296</v>
      </c>
      <c r="T290" s="59">
        <v>1</v>
      </c>
    </row>
    <row r="291" spans="2:20" ht="12" customHeight="1" x14ac:dyDescent="0.15">
      <c r="B291" s="255"/>
      <c r="C291" s="256"/>
      <c r="D291" s="259" t="s">
        <v>924</v>
      </c>
      <c r="E291" s="260"/>
      <c r="F291" s="197"/>
      <c r="G291" s="255"/>
      <c r="H291" s="256"/>
      <c r="I291" s="259" t="s">
        <v>925</v>
      </c>
      <c r="J291" s="260"/>
      <c r="K291" s="197"/>
      <c r="L291" s="255"/>
      <c r="M291" s="256"/>
      <c r="N291" s="259" t="s">
        <v>926</v>
      </c>
      <c r="O291" s="260"/>
      <c r="P291" s="197"/>
      <c r="Q291" s="255"/>
      <c r="R291" s="256"/>
      <c r="S291" s="259" t="s">
        <v>927</v>
      </c>
      <c r="T291" s="260"/>
    </row>
    <row r="292" spans="2:20" ht="12" customHeight="1" x14ac:dyDescent="0.15">
      <c r="B292" s="255"/>
      <c r="C292" s="256"/>
      <c r="D292" s="259"/>
      <c r="E292" s="260"/>
      <c r="F292" s="197"/>
      <c r="G292" s="255"/>
      <c r="H292" s="256"/>
      <c r="I292" s="259"/>
      <c r="J292" s="260"/>
      <c r="K292" s="197"/>
      <c r="L292" s="255"/>
      <c r="M292" s="256"/>
      <c r="N292" s="259"/>
      <c r="O292" s="260"/>
      <c r="P292" s="197"/>
      <c r="Q292" s="255"/>
      <c r="R292" s="256"/>
      <c r="S292" s="259"/>
      <c r="T292" s="260"/>
    </row>
    <row r="293" spans="2:20" ht="12" customHeight="1" x14ac:dyDescent="0.15">
      <c r="B293" s="255"/>
      <c r="C293" s="256"/>
      <c r="D293" s="259"/>
      <c r="E293" s="260"/>
      <c r="F293" s="197"/>
      <c r="G293" s="255"/>
      <c r="H293" s="256"/>
      <c r="I293" s="259"/>
      <c r="J293" s="260"/>
      <c r="K293" s="197"/>
      <c r="L293" s="255"/>
      <c r="M293" s="256"/>
      <c r="N293" s="259"/>
      <c r="O293" s="260"/>
      <c r="P293" s="197"/>
      <c r="Q293" s="255"/>
      <c r="R293" s="256"/>
      <c r="S293" s="259"/>
      <c r="T293" s="260"/>
    </row>
    <row r="294" spans="2:20" ht="12" customHeight="1" x14ac:dyDescent="0.15">
      <c r="B294" s="255"/>
      <c r="C294" s="256"/>
      <c r="D294" s="259"/>
      <c r="E294" s="260"/>
      <c r="F294" s="197"/>
      <c r="G294" s="255"/>
      <c r="H294" s="256"/>
      <c r="I294" s="259"/>
      <c r="J294" s="260"/>
      <c r="K294" s="197"/>
      <c r="L294" s="255"/>
      <c r="M294" s="256"/>
      <c r="N294" s="259"/>
      <c r="O294" s="260"/>
      <c r="P294" s="197"/>
      <c r="Q294" s="255"/>
      <c r="R294" s="256"/>
      <c r="S294" s="259"/>
      <c r="T294" s="260"/>
    </row>
    <row r="295" spans="2:20" ht="12" customHeight="1" x14ac:dyDescent="0.15">
      <c r="B295" s="257"/>
      <c r="C295" s="258"/>
      <c r="D295" s="259"/>
      <c r="E295" s="260"/>
      <c r="F295" s="197"/>
      <c r="G295" s="257"/>
      <c r="H295" s="258"/>
      <c r="I295" s="259"/>
      <c r="J295" s="260"/>
      <c r="K295" s="197"/>
      <c r="L295" s="257"/>
      <c r="M295" s="258"/>
      <c r="N295" s="259"/>
      <c r="O295" s="260"/>
      <c r="P295" s="197"/>
      <c r="Q295" s="257"/>
      <c r="R295" s="258"/>
      <c r="S295" s="259"/>
      <c r="T295" s="260"/>
    </row>
    <row r="296" spans="2:20" ht="12" customHeight="1" x14ac:dyDescent="0.15">
      <c r="B296" s="114" t="s">
        <v>301</v>
      </c>
      <c r="C296" s="117">
        <v>600</v>
      </c>
      <c r="D296" s="261"/>
      <c r="E296" s="260"/>
      <c r="F296" s="197"/>
      <c r="G296" s="114" t="s">
        <v>301</v>
      </c>
      <c r="H296" s="117">
        <v>600</v>
      </c>
      <c r="I296" s="261"/>
      <c r="J296" s="260"/>
      <c r="K296" s="197"/>
      <c r="L296" s="114" t="s">
        <v>301</v>
      </c>
      <c r="M296" s="117">
        <v>600</v>
      </c>
      <c r="N296" s="261"/>
      <c r="O296" s="260"/>
      <c r="P296" s="197"/>
      <c r="Q296" s="114" t="s">
        <v>301</v>
      </c>
      <c r="R296" s="117">
        <v>600</v>
      </c>
      <c r="S296" s="261"/>
      <c r="T296" s="260"/>
    </row>
    <row r="297" spans="2:20" ht="12" customHeight="1" x14ac:dyDescent="0.15">
      <c r="B297" s="55" t="s">
        <v>302</v>
      </c>
      <c r="C297" s="241">
        <f>C296*25</f>
        <v>15000</v>
      </c>
      <c r="D297" s="242"/>
      <c r="E297" s="243"/>
      <c r="F297" s="197"/>
      <c r="G297" s="55" t="s">
        <v>302</v>
      </c>
      <c r="H297" s="241">
        <f>H296*25</f>
        <v>15000</v>
      </c>
      <c r="I297" s="242"/>
      <c r="J297" s="243"/>
      <c r="K297" s="197"/>
      <c r="L297" s="55" t="s">
        <v>302</v>
      </c>
      <c r="M297" s="241">
        <f>M296*25</f>
        <v>15000</v>
      </c>
      <c r="N297" s="242"/>
      <c r="O297" s="243"/>
      <c r="P297" s="197"/>
      <c r="Q297" s="55" t="s">
        <v>302</v>
      </c>
      <c r="R297" s="241">
        <f>R296*25</f>
        <v>15000</v>
      </c>
      <c r="S297" s="242"/>
      <c r="T297" s="243"/>
    </row>
    <row r="298" spans="2:20" ht="12" customHeight="1" x14ac:dyDescent="0.15">
      <c r="B298" s="247" t="s">
        <v>341</v>
      </c>
      <c r="C298" s="248"/>
      <c r="D298" s="248"/>
      <c r="E298" s="249"/>
      <c r="F298" s="197"/>
      <c r="G298" s="247" t="s">
        <v>341</v>
      </c>
      <c r="H298" s="248"/>
      <c r="I298" s="248"/>
      <c r="J298" s="249"/>
      <c r="K298" s="197"/>
      <c r="L298" s="247" t="s">
        <v>341</v>
      </c>
      <c r="M298" s="248"/>
      <c r="N298" s="248"/>
      <c r="O298" s="249"/>
      <c r="P298" s="197"/>
      <c r="Q298" s="247" t="s">
        <v>341</v>
      </c>
      <c r="R298" s="248"/>
      <c r="S298" s="248"/>
      <c r="T298" s="249"/>
    </row>
    <row r="299" spans="2:20" ht="12" customHeight="1" x14ac:dyDescent="0.15">
      <c r="B299" s="247"/>
      <c r="C299" s="248"/>
      <c r="D299" s="248"/>
      <c r="E299" s="249"/>
      <c r="F299" s="197"/>
      <c r="G299" s="247"/>
      <c r="H299" s="248"/>
      <c r="I299" s="248"/>
      <c r="J299" s="249"/>
      <c r="K299" s="197"/>
      <c r="L299" s="247"/>
      <c r="M299" s="248"/>
      <c r="N299" s="248"/>
      <c r="O299" s="249"/>
      <c r="P299" s="197"/>
      <c r="Q299" s="247"/>
      <c r="R299" s="248"/>
      <c r="S299" s="248"/>
      <c r="T299" s="249"/>
    </row>
    <row r="300" spans="2:20" ht="12" customHeight="1" x14ac:dyDescent="0.15">
      <c r="B300" s="247"/>
      <c r="C300" s="248"/>
      <c r="D300" s="248"/>
      <c r="E300" s="249"/>
      <c r="F300" s="197"/>
      <c r="G300" s="247"/>
      <c r="H300" s="248"/>
      <c r="I300" s="248"/>
      <c r="J300" s="249"/>
      <c r="K300" s="197"/>
      <c r="L300" s="247"/>
      <c r="M300" s="248"/>
      <c r="N300" s="248"/>
      <c r="O300" s="249"/>
      <c r="P300" s="197"/>
      <c r="Q300" s="247"/>
      <c r="R300" s="248"/>
      <c r="S300" s="248"/>
      <c r="T300" s="249"/>
    </row>
    <row r="301" spans="2:20" ht="12" customHeight="1" x14ac:dyDescent="0.15">
      <c r="B301" s="247"/>
      <c r="C301" s="248"/>
      <c r="D301" s="248"/>
      <c r="E301" s="249"/>
      <c r="F301" s="197"/>
      <c r="G301" s="247"/>
      <c r="H301" s="248"/>
      <c r="I301" s="248"/>
      <c r="J301" s="249"/>
      <c r="K301" s="197"/>
      <c r="L301" s="247"/>
      <c r="M301" s="248"/>
      <c r="N301" s="248"/>
      <c r="O301" s="249"/>
      <c r="P301" s="197"/>
      <c r="Q301" s="247"/>
      <c r="R301" s="248"/>
      <c r="S301" s="248"/>
      <c r="T301" s="249"/>
    </row>
    <row r="302" spans="2:20" ht="12" customHeight="1" x14ac:dyDescent="0.15">
      <c r="B302" s="247"/>
      <c r="C302" s="248"/>
      <c r="D302" s="248"/>
      <c r="E302" s="249"/>
      <c r="F302" s="197"/>
      <c r="G302" s="247"/>
      <c r="H302" s="248"/>
      <c r="I302" s="248"/>
      <c r="J302" s="249"/>
      <c r="K302" s="197"/>
      <c r="L302" s="247"/>
      <c r="M302" s="248"/>
      <c r="N302" s="248"/>
      <c r="O302" s="249"/>
      <c r="P302" s="197"/>
      <c r="Q302" s="247"/>
      <c r="R302" s="248"/>
      <c r="S302" s="248"/>
      <c r="T302" s="249"/>
    </row>
    <row r="303" spans="2:20" ht="12" customHeight="1" x14ac:dyDescent="0.15">
      <c r="B303" s="247"/>
      <c r="C303" s="248"/>
      <c r="D303" s="248"/>
      <c r="E303" s="249"/>
      <c r="F303" s="197"/>
      <c r="G303" s="247"/>
      <c r="H303" s="248"/>
      <c r="I303" s="248"/>
      <c r="J303" s="249"/>
      <c r="K303" s="197"/>
      <c r="L303" s="247"/>
      <c r="M303" s="248"/>
      <c r="N303" s="248"/>
      <c r="O303" s="249"/>
      <c r="P303" s="197"/>
      <c r="Q303" s="247"/>
      <c r="R303" s="248"/>
      <c r="S303" s="248"/>
      <c r="T303" s="249"/>
    </row>
    <row r="304" spans="2:20" ht="12" customHeight="1" x14ac:dyDescent="0.15">
      <c r="B304" s="247"/>
      <c r="C304" s="248"/>
      <c r="D304" s="248"/>
      <c r="E304" s="249"/>
      <c r="F304" s="197"/>
      <c r="G304" s="247"/>
      <c r="H304" s="248"/>
      <c r="I304" s="248"/>
      <c r="J304" s="249"/>
      <c r="K304" s="197"/>
      <c r="L304" s="247"/>
      <c r="M304" s="248"/>
      <c r="N304" s="248"/>
      <c r="O304" s="249"/>
      <c r="P304" s="197"/>
      <c r="Q304" s="247"/>
      <c r="R304" s="248"/>
      <c r="S304" s="248"/>
      <c r="T304" s="249"/>
    </row>
    <row r="305" spans="2:20" ht="12" customHeight="1" x14ac:dyDescent="0.15">
      <c r="B305" s="247"/>
      <c r="C305" s="248"/>
      <c r="D305" s="248"/>
      <c r="E305" s="249"/>
      <c r="F305" s="197"/>
      <c r="G305" s="247"/>
      <c r="H305" s="248"/>
      <c r="I305" s="248"/>
      <c r="J305" s="249"/>
      <c r="K305" s="197"/>
      <c r="L305" s="247"/>
      <c r="M305" s="248"/>
      <c r="N305" s="248"/>
      <c r="O305" s="249"/>
      <c r="P305" s="197"/>
      <c r="Q305" s="247"/>
      <c r="R305" s="248"/>
      <c r="S305" s="248"/>
      <c r="T305" s="249"/>
    </row>
    <row r="306" spans="2:20" ht="12" customHeight="1" x14ac:dyDescent="0.15">
      <c r="B306" s="247"/>
      <c r="C306" s="248"/>
      <c r="D306" s="248"/>
      <c r="E306" s="249"/>
      <c r="F306" s="197"/>
      <c r="G306" s="247"/>
      <c r="H306" s="248"/>
      <c r="I306" s="248"/>
      <c r="J306" s="249"/>
      <c r="K306" s="197"/>
      <c r="L306" s="247"/>
      <c r="M306" s="248"/>
      <c r="N306" s="248"/>
      <c r="O306" s="249"/>
      <c r="P306" s="197"/>
      <c r="Q306" s="247"/>
      <c r="R306" s="248"/>
      <c r="S306" s="248"/>
      <c r="T306" s="249"/>
    </row>
    <row r="307" spans="2:20" ht="12" customHeight="1" x14ac:dyDescent="0.15">
      <c r="B307" s="247"/>
      <c r="C307" s="248"/>
      <c r="D307" s="248"/>
      <c r="E307" s="249"/>
      <c r="F307" s="197"/>
      <c r="G307" s="247"/>
      <c r="H307" s="248"/>
      <c r="I307" s="248"/>
      <c r="J307" s="249"/>
      <c r="K307" s="197"/>
      <c r="L307" s="247"/>
      <c r="M307" s="248"/>
      <c r="N307" s="248"/>
      <c r="O307" s="249"/>
      <c r="P307" s="197"/>
      <c r="Q307" s="247"/>
      <c r="R307" s="248"/>
      <c r="S307" s="248"/>
      <c r="T307" s="249"/>
    </row>
    <row r="308" spans="2:20" ht="12" customHeight="1" x14ac:dyDescent="0.15">
      <c r="B308" s="247"/>
      <c r="C308" s="248"/>
      <c r="D308" s="248"/>
      <c r="E308" s="249"/>
      <c r="F308" s="197"/>
      <c r="G308" s="247"/>
      <c r="H308" s="248"/>
      <c r="I308" s="248"/>
      <c r="J308" s="249"/>
      <c r="K308" s="197"/>
      <c r="L308" s="247"/>
      <c r="M308" s="248"/>
      <c r="N308" s="248"/>
      <c r="O308" s="249"/>
      <c r="P308" s="197"/>
      <c r="Q308" s="247"/>
      <c r="R308" s="248"/>
      <c r="S308" s="248"/>
      <c r="T308" s="249"/>
    </row>
    <row r="309" spans="2:20" ht="12" customHeight="1" x14ac:dyDescent="0.15">
      <c r="B309" s="247"/>
      <c r="C309" s="248"/>
      <c r="D309" s="248"/>
      <c r="E309" s="249"/>
      <c r="F309" s="197"/>
      <c r="G309" s="247"/>
      <c r="H309" s="248"/>
      <c r="I309" s="248"/>
      <c r="J309" s="249"/>
      <c r="K309" s="197"/>
      <c r="L309" s="247"/>
      <c r="M309" s="248"/>
      <c r="N309" s="248"/>
      <c r="O309" s="249"/>
      <c r="P309" s="197"/>
      <c r="Q309" s="247"/>
      <c r="R309" s="248"/>
      <c r="S309" s="248"/>
      <c r="T309" s="249"/>
    </row>
    <row r="310" spans="2:20" ht="12" customHeight="1" x14ac:dyDescent="0.15">
      <c r="B310" s="250"/>
      <c r="C310" s="251"/>
      <c r="D310" s="251"/>
      <c r="E310" s="252"/>
      <c r="F310" s="197"/>
      <c r="G310" s="250"/>
      <c r="H310" s="251"/>
      <c r="I310" s="251"/>
      <c r="J310" s="252"/>
      <c r="K310" s="197"/>
      <c r="L310" s="250"/>
      <c r="M310" s="251"/>
      <c r="N310" s="251"/>
      <c r="O310" s="252"/>
      <c r="P310" s="197"/>
      <c r="Q310" s="250"/>
      <c r="R310" s="251"/>
      <c r="S310" s="251"/>
      <c r="T310" s="252"/>
    </row>
    <row r="311" spans="2:20" ht="12" customHeight="1" x14ac:dyDescent="0.15">
      <c r="B311" s="244" t="s">
        <v>884</v>
      </c>
      <c r="C311" s="245"/>
      <c r="D311" s="245"/>
      <c r="E311" s="246"/>
      <c r="F311" s="197"/>
      <c r="G311" s="244" t="s">
        <v>866</v>
      </c>
      <c r="H311" s="245"/>
      <c r="I311" s="245"/>
      <c r="J311" s="246"/>
      <c r="K311" s="197"/>
      <c r="L311" s="244" t="s">
        <v>567</v>
      </c>
      <c r="M311" s="245"/>
      <c r="N311" s="245"/>
      <c r="O311" s="246"/>
      <c r="P311" s="197"/>
      <c r="Q311" s="244" t="s">
        <v>886</v>
      </c>
      <c r="R311" s="245"/>
      <c r="S311" s="245"/>
      <c r="T311" s="246"/>
    </row>
    <row r="312" spans="2:20" ht="12" customHeight="1" x14ac:dyDescent="0.15">
      <c r="B312" s="197"/>
      <c r="C312" s="197"/>
      <c r="D312" s="197"/>
      <c r="E312" s="197"/>
      <c r="F312" s="197"/>
      <c r="G312" s="197"/>
      <c r="H312" s="197"/>
      <c r="I312" s="197"/>
      <c r="J312" s="197"/>
      <c r="K312" s="197"/>
      <c r="L312" s="197"/>
      <c r="M312" s="197"/>
      <c r="N312" s="197"/>
      <c r="O312" s="197"/>
      <c r="P312" s="197"/>
      <c r="Q312" s="197"/>
      <c r="R312" s="197"/>
      <c r="S312" s="197"/>
      <c r="T312" s="197"/>
    </row>
    <row r="313" spans="2:20" ht="12" customHeight="1" x14ac:dyDescent="0.15">
      <c r="B313" s="197"/>
      <c r="C313" s="197"/>
      <c r="D313" s="197"/>
      <c r="E313" s="197"/>
      <c r="F313" s="197"/>
      <c r="G313" s="197"/>
      <c r="H313" s="197"/>
      <c r="I313" s="197"/>
      <c r="J313" s="197"/>
      <c r="K313" s="197"/>
      <c r="L313" s="197"/>
      <c r="M313" s="197"/>
      <c r="N313" s="197"/>
      <c r="O313" s="197"/>
      <c r="P313" s="197"/>
      <c r="Q313" s="197"/>
      <c r="R313" s="197"/>
      <c r="S313" s="197"/>
      <c r="T313" s="197"/>
    </row>
    <row r="314" spans="2:20" ht="12" customHeight="1" x14ac:dyDescent="0.15">
      <c r="B314" s="114" t="s">
        <v>289</v>
      </c>
      <c r="C314" s="115" t="s">
        <v>155</v>
      </c>
      <c r="D314" s="51" t="s">
        <v>290</v>
      </c>
      <c r="E314" s="46" t="str">
        <f>LOOKUP(C322,{0,201,401,601,901,1201,1501;"黑色","绿色","蓝色","紫色","红色","橙色","金色"})</f>
        <v>绿色</v>
      </c>
      <c r="F314" s="197"/>
      <c r="G314" s="114" t="s">
        <v>289</v>
      </c>
      <c r="H314" s="115" t="s">
        <v>159</v>
      </c>
      <c r="I314" s="51" t="s">
        <v>290</v>
      </c>
      <c r="J314" s="46" t="str">
        <f>LOOKUP(H322,{0,201,401,601,901,1201,1501;"黑色","绿色","蓝色","紫色","红色","橙色","金色"})</f>
        <v>绿色</v>
      </c>
      <c r="K314" s="197"/>
      <c r="L314" s="114" t="s">
        <v>289</v>
      </c>
      <c r="M314" s="115" t="s">
        <v>163</v>
      </c>
      <c r="N314" s="51" t="s">
        <v>290</v>
      </c>
      <c r="O314" s="46" t="str">
        <f>LOOKUP(M322,{0,201,401,601,901,1201,1501;"黑色","绿色","蓝色","紫色","红色","橙色","金色"})</f>
        <v>绿色</v>
      </c>
      <c r="P314" s="197"/>
      <c r="Q314" s="114" t="s">
        <v>289</v>
      </c>
      <c r="R314" s="115" t="s">
        <v>167</v>
      </c>
      <c r="S314" s="51" t="s">
        <v>290</v>
      </c>
      <c r="T314" s="46" t="str">
        <f>LOOKUP(R322,{0,201,401,601,901,1201,1501;"黑色","绿色","蓝色","紫色","红色","橙色","金色"})</f>
        <v>绿色</v>
      </c>
    </row>
    <row r="315" spans="2:20" ht="12" customHeight="1" x14ac:dyDescent="0.15">
      <c r="B315" s="253" t="s">
        <v>928</v>
      </c>
      <c r="C315" s="254"/>
      <c r="D315" s="116" t="s">
        <v>292</v>
      </c>
      <c r="E315" s="59">
        <v>1</v>
      </c>
      <c r="F315" s="197"/>
      <c r="G315" s="253" t="s">
        <v>929</v>
      </c>
      <c r="H315" s="254"/>
      <c r="I315" s="116" t="s">
        <v>292</v>
      </c>
      <c r="J315" s="59">
        <v>1</v>
      </c>
      <c r="K315" s="197"/>
      <c r="L315" s="253" t="s">
        <v>930</v>
      </c>
      <c r="M315" s="254"/>
      <c r="N315" s="116" t="s">
        <v>292</v>
      </c>
      <c r="O315" s="59">
        <v>1</v>
      </c>
      <c r="P315" s="197"/>
      <c r="Q315" s="253" t="s">
        <v>931</v>
      </c>
      <c r="R315" s="254"/>
      <c r="S315" s="116" t="s">
        <v>292</v>
      </c>
      <c r="T315" s="59">
        <v>1</v>
      </c>
    </row>
    <row r="316" spans="2:20" ht="12" customHeight="1" x14ac:dyDescent="0.15">
      <c r="B316" s="255"/>
      <c r="C316" s="256"/>
      <c r="D316" s="116" t="s">
        <v>296</v>
      </c>
      <c r="E316" s="59">
        <v>1</v>
      </c>
      <c r="F316" s="197"/>
      <c r="G316" s="255"/>
      <c r="H316" s="256"/>
      <c r="I316" s="116" t="s">
        <v>296</v>
      </c>
      <c r="J316" s="59">
        <v>1</v>
      </c>
      <c r="K316" s="197"/>
      <c r="L316" s="255"/>
      <c r="M316" s="256"/>
      <c r="N316" s="116" t="s">
        <v>296</v>
      </c>
      <c r="O316" s="59">
        <v>1</v>
      </c>
      <c r="P316" s="197"/>
      <c r="Q316" s="255"/>
      <c r="R316" s="256"/>
      <c r="S316" s="116" t="s">
        <v>296</v>
      </c>
      <c r="T316" s="59">
        <v>1</v>
      </c>
    </row>
    <row r="317" spans="2:20" ht="12" customHeight="1" x14ac:dyDescent="0.15">
      <c r="B317" s="255"/>
      <c r="C317" s="256"/>
      <c r="D317" s="259" t="s">
        <v>932</v>
      </c>
      <c r="E317" s="260"/>
      <c r="F317" s="197"/>
      <c r="G317" s="255"/>
      <c r="H317" s="256"/>
      <c r="I317" s="259" t="s">
        <v>933</v>
      </c>
      <c r="J317" s="260"/>
      <c r="K317" s="197"/>
      <c r="L317" s="255"/>
      <c r="M317" s="256"/>
      <c r="N317" s="259" t="s">
        <v>934</v>
      </c>
      <c r="O317" s="260"/>
      <c r="P317" s="197"/>
      <c r="Q317" s="255"/>
      <c r="R317" s="256"/>
      <c r="S317" s="259" t="s">
        <v>935</v>
      </c>
      <c r="T317" s="260"/>
    </row>
    <row r="318" spans="2:20" ht="12" customHeight="1" x14ac:dyDescent="0.15">
      <c r="B318" s="255"/>
      <c r="C318" s="256"/>
      <c r="D318" s="259"/>
      <c r="E318" s="260"/>
      <c r="F318" s="197"/>
      <c r="G318" s="255"/>
      <c r="H318" s="256"/>
      <c r="I318" s="259"/>
      <c r="J318" s="260"/>
      <c r="K318" s="197"/>
      <c r="L318" s="255"/>
      <c r="M318" s="256"/>
      <c r="N318" s="259"/>
      <c r="O318" s="260"/>
      <c r="P318" s="197"/>
      <c r="Q318" s="255"/>
      <c r="R318" s="256"/>
      <c r="S318" s="259"/>
      <c r="T318" s="260"/>
    </row>
    <row r="319" spans="2:20" ht="12" customHeight="1" x14ac:dyDescent="0.15">
      <c r="B319" s="255"/>
      <c r="C319" s="256"/>
      <c r="D319" s="259"/>
      <c r="E319" s="260"/>
      <c r="F319" s="197"/>
      <c r="G319" s="255"/>
      <c r="H319" s="256"/>
      <c r="I319" s="259"/>
      <c r="J319" s="260"/>
      <c r="K319" s="197"/>
      <c r="L319" s="255"/>
      <c r="M319" s="256"/>
      <c r="N319" s="259"/>
      <c r="O319" s="260"/>
      <c r="P319" s="197"/>
      <c r="Q319" s="255"/>
      <c r="R319" s="256"/>
      <c r="S319" s="259"/>
      <c r="T319" s="260"/>
    </row>
    <row r="320" spans="2:20" ht="12" customHeight="1" x14ac:dyDescent="0.15">
      <c r="B320" s="255"/>
      <c r="C320" s="256"/>
      <c r="D320" s="259"/>
      <c r="E320" s="260"/>
      <c r="F320" s="197"/>
      <c r="G320" s="255"/>
      <c r="H320" s="256"/>
      <c r="I320" s="259"/>
      <c r="J320" s="260"/>
      <c r="K320" s="197"/>
      <c r="L320" s="255"/>
      <c r="M320" s="256"/>
      <c r="N320" s="259"/>
      <c r="O320" s="260"/>
      <c r="P320" s="197"/>
      <c r="Q320" s="255"/>
      <c r="R320" s="256"/>
      <c r="S320" s="259"/>
      <c r="T320" s="260"/>
    </row>
    <row r="321" spans="2:20" ht="12" customHeight="1" x14ac:dyDescent="0.15">
      <c r="B321" s="257"/>
      <c r="C321" s="258"/>
      <c r="D321" s="259"/>
      <c r="E321" s="260"/>
      <c r="F321" s="197"/>
      <c r="G321" s="257"/>
      <c r="H321" s="258"/>
      <c r="I321" s="259"/>
      <c r="J321" s="260"/>
      <c r="K321" s="197"/>
      <c r="L321" s="257"/>
      <c r="M321" s="258"/>
      <c r="N321" s="259"/>
      <c r="O321" s="260"/>
      <c r="P321" s="197"/>
      <c r="Q321" s="257"/>
      <c r="R321" s="258"/>
      <c r="S321" s="259"/>
      <c r="T321" s="260"/>
    </row>
    <row r="322" spans="2:20" ht="12" customHeight="1" x14ac:dyDescent="0.15">
      <c r="B322" s="114" t="s">
        <v>301</v>
      </c>
      <c r="C322" s="117">
        <v>300</v>
      </c>
      <c r="D322" s="261"/>
      <c r="E322" s="260"/>
      <c r="F322" s="197"/>
      <c r="G322" s="114" t="s">
        <v>301</v>
      </c>
      <c r="H322" s="117">
        <v>300</v>
      </c>
      <c r="I322" s="261"/>
      <c r="J322" s="260"/>
      <c r="K322" s="197"/>
      <c r="L322" s="114" t="s">
        <v>301</v>
      </c>
      <c r="M322" s="117">
        <v>300</v>
      </c>
      <c r="N322" s="261"/>
      <c r="O322" s="260"/>
      <c r="P322" s="197"/>
      <c r="Q322" s="114" t="s">
        <v>301</v>
      </c>
      <c r="R322" s="117">
        <v>300</v>
      </c>
      <c r="S322" s="261"/>
      <c r="T322" s="260"/>
    </row>
    <row r="323" spans="2:20" ht="12" customHeight="1" x14ac:dyDescent="0.15">
      <c r="B323" s="55" t="s">
        <v>302</v>
      </c>
      <c r="C323" s="241">
        <f>C322*25</f>
        <v>7500</v>
      </c>
      <c r="D323" s="242"/>
      <c r="E323" s="243"/>
      <c r="F323" s="197"/>
      <c r="G323" s="55" t="s">
        <v>302</v>
      </c>
      <c r="H323" s="241">
        <f>H322*25</f>
        <v>7500</v>
      </c>
      <c r="I323" s="242"/>
      <c r="J323" s="243"/>
      <c r="K323" s="197"/>
      <c r="L323" s="55" t="s">
        <v>302</v>
      </c>
      <c r="M323" s="241">
        <f>M322*25</f>
        <v>7500</v>
      </c>
      <c r="N323" s="242"/>
      <c r="O323" s="243"/>
      <c r="P323" s="197"/>
      <c r="Q323" s="55" t="s">
        <v>302</v>
      </c>
      <c r="R323" s="241">
        <f>R322*25</f>
        <v>7500</v>
      </c>
      <c r="S323" s="242"/>
      <c r="T323" s="243"/>
    </row>
    <row r="324" spans="2:20" ht="12" customHeight="1" x14ac:dyDescent="0.15">
      <c r="B324" s="247" t="s">
        <v>341</v>
      </c>
      <c r="C324" s="248"/>
      <c r="D324" s="248"/>
      <c r="E324" s="249"/>
      <c r="F324" s="197"/>
      <c r="G324" s="247" t="s">
        <v>341</v>
      </c>
      <c r="H324" s="248"/>
      <c r="I324" s="248"/>
      <c r="J324" s="249"/>
      <c r="K324" s="197"/>
      <c r="L324" s="247" t="s">
        <v>341</v>
      </c>
      <c r="M324" s="248"/>
      <c r="N324" s="248"/>
      <c r="O324" s="249"/>
      <c r="P324" s="197"/>
      <c r="Q324" s="247" t="s">
        <v>341</v>
      </c>
      <c r="R324" s="248"/>
      <c r="S324" s="248"/>
      <c r="T324" s="249"/>
    </row>
    <row r="325" spans="2:20" ht="12" customHeight="1" x14ac:dyDescent="0.15">
      <c r="B325" s="247"/>
      <c r="C325" s="248"/>
      <c r="D325" s="248"/>
      <c r="E325" s="249"/>
      <c r="F325" s="197"/>
      <c r="G325" s="247"/>
      <c r="H325" s="248"/>
      <c r="I325" s="248"/>
      <c r="J325" s="249"/>
      <c r="K325" s="197"/>
      <c r="L325" s="247"/>
      <c r="M325" s="248"/>
      <c r="N325" s="248"/>
      <c r="O325" s="249"/>
      <c r="P325" s="197"/>
      <c r="Q325" s="247"/>
      <c r="R325" s="248"/>
      <c r="S325" s="248"/>
      <c r="T325" s="249"/>
    </row>
    <row r="326" spans="2:20" ht="12" customHeight="1" x14ac:dyDescent="0.15">
      <c r="B326" s="247"/>
      <c r="C326" s="248"/>
      <c r="D326" s="248"/>
      <c r="E326" s="249"/>
      <c r="F326" s="197"/>
      <c r="G326" s="247"/>
      <c r="H326" s="248"/>
      <c r="I326" s="248"/>
      <c r="J326" s="249"/>
      <c r="K326" s="197"/>
      <c r="L326" s="247"/>
      <c r="M326" s="248"/>
      <c r="N326" s="248"/>
      <c r="O326" s="249"/>
      <c r="P326" s="197"/>
      <c r="Q326" s="247"/>
      <c r="R326" s="248"/>
      <c r="S326" s="248"/>
      <c r="T326" s="249"/>
    </row>
    <row r="327" spans="2:20" ht="12" customHeight="1" x14ac:dyDescent="0.15">
      <c r="B327" s="247"/>
      <c r="C327" s="248"/>
      <c r="D327" s="248"/>
      <c r="E327" s="249"/>
      <c r="F327" s="197"/>
      <c r="G327" s="247"/>
      <c r="H327" s="248"/>
      <c r="I327" s="248"/>
      <c r="J327" s="249"/>
      <c r="K327" s="197"/>
      <c r="L327" s="247"/>
      <c r="M327" s="248"/>
      <c r="N327" s="248"/>
      <c r="O327" s="249"/>
      <c r="P327" s="197"/>
      <c r="Q327" s="247"/>
      <c r="R327" s="248"/>
      <c r="S327" s="248"/>
      <c r="T327" s="249"/>
    </row>
    <row r="328" spans="2:20" ht="12" customHeight="1" x14ac:dyDescent="0.15">
      <c r="B328" s="247"/>
      <c r="C328" s="248"/>
      <c r="D328" s="248"/>
      <c r="E328" s="249"/>
      <c r="F328" s="197"/>
      <c r="G328" s="247"/>
      <c r="H328" s="248"/>
      <c r="I328" s="248"/>
      <c r="J328" s="249"/>
      <c r="K328" s="197"/>
      <c r="L328" s="247"/>
      <c r="M328" s="248"/>
      <c r="N328" s="248"/>
      <c r="O328" s="249"/>
      <c r="P328" s="197"/>
      <c r="Q328" s="247"/>
      <c r="R328" s="248"/>
      <c r="S328" s="248"/>
      <c r="T328" s="249"/>
    </row>
    <row r="329" spans="2:20" ht="12" customHeight="1" x14ac:dyDescent="0.15">
      <c r="B329" s="247"/>
      <c r="C329" s="248"/>
      <c r="D329" s="248"/>
      <c r="E329" s="249"/>
      <c r="F329" s="197"/>
      <c r="G329" s="247"/>
      <c r="H329" s="248"/>
      <c r="I329" s="248"/>
      <c r="J329" s="249"/>
      <c r="K329" s="197"/>
      <c r="L329" s="247"/>
      <c r="M329" s="248"/>
      <c r="N329" s="248"/>
      <c r="O329" s="249"/>
      <c r="P329" s="197"/>
      <c r="Q329" s="247"/>
      <c r="R329" s="248"/>
      <c r="S329" s="248"/>
      <c r="T329" s="249"/>
    </row>
    <row r="330" spans="2:20" ht="12" customHeight="1" x14ac:dyDescent="0.15">
      <c r="B330" s="247"/>
      <c r="C330" s="248"/>
      <c r="D330" s="248"/>
      <c r="E330" s="249"/>
      <c r="F330" s="197"/>
      <c r="G330" s="247"/>
      <c r="H330" s="248"/>
      <c r="I330" s="248"/>
      <c r="J330" s="249"/>
      <c r="K330" s="197"/>
      <c r="L330" s="247"/>
      <c r="M330" s="248"/>
      <c r="N330" s="248"/>
      <c r="O330" s="249"/>
      <c r="P330" s="197"/>
      <c r="Q330" s="247"/>
      <c r="R330" s="248"/>
      <c r="S330" s="248"/>
      <c r="T330" s="249"/>
    </row>
    <row r="331" spans="2:20" ht="12" customHeight="1" x14ac:dyDescent="0.15">
      <c r="B331" s="247"/>
      <c r="C331" s="248"/>
      <c r="D331" s="248"/>
      <c r="E331" s="249"/>
      <c r="F331" s="197"/>
      <c r="G331" s="247"/>
      <c r="H331" s="248"/>
      <c r="I331" s="248"/>
      <c r="J331" s="249"/>
      <c r="K331" s="197"/>
      <c r="L331" s="247"/>
      <c r="M331" s="248"/>
      <c r="N331" s="248"/>
      <c r="O331" s="249"/>
      <c r="P331" s="197"/>
      <c r="Q331" s="247"/>
      <c r="R331" s="248"/>
      <c r="S331" s="248"/>
      <c r="T331" s="249"/>
    </row>
    <row r="332" spans="2:20" ht="12" customHeight="1" x14ac:dyDescent="0.15">
      <c r="B332" s="247"/>
      <c r="C332" s="248"/>
      <c r="D332" s="248"/>
      <c r="E332" s="249"/>
      <c r="F332" s="197"/>
      <c r="G332" s="247"/>
      <c r="H332" s="248"/>
      <c r="I332" s="248"/>
      <c r="J332" s="249"/>
      <c r="K332" s="197"/>
      <c r="L332" s="247"/>
      <c r="M332" s="248"/>
      <c r="N332" s="248"/>
      <c r="O332" s="249"/>
      <c r="P332" s="197"/>
      <c r="Q332" s="247"/>
      <c r="R332" s="248"/>
      <c r="S332" s="248"/>
      <c r="T332" s="249"/>
    </row>
    <row r="333" spans="2:20" ht="12" customHeight="1" x14ac:dyDescent="0.15">
      <c r="B333" s="247"/>
      <c r="C333" s="248"/>
      <c r="D333" s="248"/>
      <c r="E333" s="249"/>
      <c r="F333" s="197"/>
      <c r="G333" s="247"/>
      <c r="H333" s="248"/>
      <c r="I333" s="248"/>
      <c r="J333" s="249"/>
      <c r="K333" s="197"/>
      <c r="L333" s="247"/>
      <c r="M333" s="248"/>
      <c r="N333" s="248"/>
      <c r="O333" s="249"/>
      <c r="P333" s="197"/>
      <c r="Q333" s="247"/>
      <c r="R333" s="248"/>
      <c r="S333" s="248"/>
      <c r="T333" s="249"/>
    </row>
    <row r="334" spans="2:20" ht="12" customHeight="1" x14ac:dyDescent="0.15">
      <c r="B334" s="247"/>
      <c r="C334" s="248"/>
      <c r="D334" s="248"/>
      <c r="E334" s="249"/>
      <c r="F334" s="197"/>
      <c r="G334" s="247"/>
      <c r="H334" s="248"/>
      <c r="I334" s="248"/>
      <c r="J334" s="249"/>
      <c r="K334" s="197"/>
      <c r="L334" s="247"/>
      <c r="M334" s="248"/>
      <c r="N334" s="248"/>
      <c r="O334" s="249"/>
      <c r="P334" s="197"/>
      <c r="Q334" s="247"/>
      <c r="R334" s="248"/>
      <c r="S334" s="248"/>
      <c r="T334" s="249"/>
    </row>
    <row r="335" spans="2:20" ht="12" customHeight="1" x14ac:dyDescent="0.15">
      <c r="B335" s="247"/>
      <c r="C335" s="248"/>
      <c r="D335" s="248"/>
      <c r="E335" s="249"/>
      <c r="F335" s="197"/>
      <c r="G335" s="247"/>
      <c r="H335" s="248"/>
      <c r="I335" s="248"/>
      <c r="J335" s="249"/>
      <c r="K335" s="197"/>
      <c r="L335" s="247"/>
      <c r="M335" s="248"/>
      <c r="N335" s="248"/>
      <c r="O335" s="249"/>
      <c r="P335" s="197"/>
      <c r="Q335" s="247"/>
      <c r="R335" s="248"/>
      <c r="S335" s="248"/>
      <c r="T335" s="249"/>
    </row>
    <row r="336" spans="2:20" ht="12" customHeight="1" x14ac:dyDescent="0.15">
      <c r="B336" s="250"/>
      <c r="C336" s="251"/>
      <c r="D336" s="251"/>
      <c r="E336" s="252"/>
      <c r="F336" s="197"/>
      <c r="G336" s="250"/>
      <c r="H336" s="251"/>
      <c r="I336" s="251"/>
      <c r="J336" s="252"/>
      <c r="K336" s="197"/>
      <c r="L336" s="250"/>
      <c r="M336" s="251"/>
      <c r="N336" s="251"/>
      <c r="O336" s="252"/>
      <c r="P336" s="197"/>
      <c r="Q336" s="250"/>
      <c r="R336" s="251"/>
      <c r="S336" s="251"/>
      <c r="T336" s="252"/>
    </row>
    <row r="337" spans="2:20" ht="12" customHeight="1" x14ac:dyDescent="0.15">
      <c r="B337" s="244" t="s">
        <v>936</v>
      </c>
      <c r="C337" s="245"/>
      <c r="D337" s="245"/>
      <c r="E337" s="246"/>
      <c r="F337" s="197"/>
      <c r="G337" s="244" t="s">
        <v>936</v>
      </c>
      <c r="H337" s="245"/>
      <c r="I337" s="245"/>
      <c r="J337" s="246"/>
      <c r="K337" s="197"/>
      <c r="L337" s="244" t="s">
        <v>866</v>
      </c>
      <c r="M337" s="245"/>
      <c r="N337" s="245"/>
      <c r="O337" s="246"/>
      <c r="P337" s="197"/>
      <c r="Q337" s="244" t="s">
        <v>937</v>
      </c>
      <c r="R337" s="245"/>
      <c r="S337" s="245"/>
      <c r="T337" s="246"/>
    </row>
    <row r="338" spans="2:20" ht="12" customHeight="1" x14ac:dyDescent="0.15">
      <c r="B338" s="197"/>
      <c r="C338" s="197"/>
      <c r="D338" s="197"/>
      <c r="E338" s="197"/>
      <c r="F338" s="197"/>
      <c r="G338" s="197"/>
      <c r="H338" s="197"/>
      <c r="I338" s="197"/>
      <c r="J338" s="197"/>
      <c r="K338" s="197"/>
      <c r="L338" s="197"/>
      <c r="M338" s="197"/>
      <c r="N338" s="197"/>
      <c r="O338" s="197"/>
      <c r="P338" s="197"/>
      <c r="Q338" s="197"/>
      <c r="R338" s="197"/>
      <c r="S338" s="197"/>
      <c r="T338" s="197"/>
    </row>
    <row r="339" spans="2:20" ht="12" customHeight="1" x14ac:dyDescent="0.15">
      <c r="B339" s="197"/>
      <c r="C339" s="197"/>
      <c r="D339" s="197"/>
      <c r="E339" s="197"/>
      <c r="F339" s="197"/>
      <c r="G339" s="197"/>
      <c r="H339" s="197"/>
      <c r="I339" s="197"/>
      <c r="J339" s="197"/>
      <c r="K339" s="197"/>
      <c r="L339" s="197"/>
      <c r="M339" s="197"/>
      <c r="N339" s="197"/>
      <c r="O339" s="197"/>
      <c r="P339" s="197"/>
      <c r="Q339" s="197"/>
      <c r="R339" s="197"/>
      <c r="S339" s="197"/>
      <c r="T339" s="197"/>
    </row>
    <row r="340" spans="2:20" ht="12" customHeight="1" x14ac:dyDescent="0.15">
      <c r="B340" s="114" t="s">
        <v>289</v>
      </c>
      <c r="C340" s="119" t="s">
        <v>250</v>
      </c>
      <c r="D340" s="51" t="s">
        <v>290</v>
      </c>
      <c r="E340" s="46" t="str">
        <f>LOOKUP(C348,{0,201,401,601,901,1201,1501;"黑色","绿色","蓝色","紫色","红色","橙色","金色"})</f>
        <v>蓝色</v>
      </c>
      <c r="F340" s="197"/>
      <c r="G340" s="114" t="s">
        <v>289</v>
      </c>
      <c r="H340" s="119" t="s">
        <v>253</v>
      </c>
      <c r="I340" s="51" t="s">
        <v>290</v>
      </c>
      <c r="J340" s="46" t="str">
        <f>LOOKUP(H348,{0,201,401,601,901,1201,1501;"黑色","绿色","蓝色","紫色","红色","橙色","金色"})</f>
        <v>蓝色</v>
      </c>
      <c r="K340" s="197"/>
      <c r="L340" s="114" t="s">
        <v>289</v>
      </c>
      <c r="M340" s="119" t="s">
        <v>256</v>
      </c>
      <c r="N340" s="51" t="s">
        <v>290</v>
      </c>
      <c r="O340" s="46" t="str">
        <f>LOOKUP(M348,{0,201,401,601,901,1201,1501;"黑色","绿色","蓝色","紫色","红色","橙色","金色"})</f>
        <v>蓝色</v>
      </c>
      <c r="P340" s="197"/>
      <c r="Q340" s="114" t="s">
        <v>289</v>
      </c>
      <c r="R340" s="119" t="s">
        <v>259</v>
      </c>
      <c r="S340" s="51" t="s">
        <v>290</v>
      </c>
      <c r="T340" s="46" t="str">
        <f>LOOKUP(R348,{0,201,401,601,901,1201,1501;"黑色","绿色","蓝色","紫色","红色","橙色","金色"})</f>
        <v>蓝色</v>
      </c>
    </row>
    <row r="341" spans="2:20" ht="12" customHeight="1" x14ac:dyDescent="0.15">
      <c r="B341" s="253" t="s">
        <v>938</v>
      </c>
      <c r="C341" s="254"/>
      <c r="D341" s="116" t="s">
        <v>292</v>
      </c>
      <c r="E341" s="59">
        <v>1</v>
      </c>
      <c r="F341" s="197"/>
      <c r="G341" s="253" t="s">
        <v>939</v>
      </c>
      <c r="H341" s="254"/>
      <c r="I341" s="116" t="s">
        <v>292</v>
      </c>
      <c r="J341" s="59">
        <v>1</v>
      </c>
      <c r="K341" s="197"/>
      <c r="L341" s="253" t="s">
        <v>940</v>
      </c>
      <c r="M341" s="254"/>
      <c r="N341" s="116" t="s">
        <v>292</v>
      </c>
      <c r="O341" s="59">
        <v>1</v>
      </c>
      <c r="P341" s="197"/>
      <c r="Q341" s="253" t="s">
        <v>941</v>
      </c>
      <c r="R341" s="254"/>
      <c r="S341" s="116" t="s">
        <v>292</v>
      </c>
      <c r="T341" s="59">
        <v>1</v>
      </c>
    </row>
    <row r="342" spans="2:20" ht="12" customHeight="1" x14ac:dyDescent="0.15">
      <c r="B342" s="255"/>
      <c r="C342" s="256"/>
      <c r="D342" s="116" t="s">
        <v>296</v>
      </c>
      <c r="E342" s="59">
        <v>1</v>
      </c>
      <c r="F342" s="197"/>
      <c r="G342" s="255"/>
      <c r="H342" s="256"/>
      <c r="I342" s="116" t="s">
        <v>296</v>
      </c>
      <c r="J342" s="59">
        <v>1</v>
      </c>
      <c r="K342" s="197"/>
      <c r="L342" s="255"/>
      <c r="M342" s="256"/>
      <c r="N342" s="116" t="s">
        <v>296</v>
      </c>
      <c r="O342" s="59">
        <v>1</v>
      </c>
      <c r="P342" s="197"/>
      <c r="Q342" s="255"/>
      <c r="R342" s="256"/>
      <c r="S342" s="116" t="s">
        <v>296</v>
      </c>
      <c r="T342" s="59">
        <v>1</v>
      </c>
    </row>
    <row r="343" spans="2:20" ht="12" customHeight="1" x14ac:dyDescent="0.15">
      <c r="B343" s="255"/>
      <c r="C343" s="256"/>
      <c r="D343" s="259" t="s">
        <v>942</v>
      </c>
      <c r="E343" s="260"/>
      <c r="F343" s="197"/>
      <c r="G343" s="255"/>
      <c r="H343" s="256"/>
      <c r="I343" s="259" t="s">
        <v>943</v>
      </c>
      <c r="J343" s="260"/>
      <c r="K343" s="197"/>
      <c r="L343" s="255"/>
      <c r="M343" s="256"/>
      <c r="N343" s="259" t="s">
        <v>944</v>
      </c>
      <c r="O343" s="260"/>
      <c r="P343" s="197"/>
      <c r="Q343" s="255"/>
      <c r="R343" s="256"/>
      <c r="S343" s="259" t="s">
        <v>945</v>
      </c>
      <c r="T343" s="260"/>
    </row>
    <row r="344" spans="2:20" ht="12" customHeight="1" x14ac:dyDescent="0.15">
      <c r="B344" s="255"/>
      <c r="C344" s="256"/>
      <c r="D344" s="259"/>
      <c r="E344" s="260"/>
      <c r="F344" s="197"/>
      <c r="G344" s="255"/>
      <c r="H344" s="256"/>
      <c r="I344" s="259"/>
      <c r="J344" s="260"/>
      <c r="K344" s="197"/>
      <c r="L344" s="255"/>
      <c r="M344" s="256"/>
      <c r="N344" s="259"/>
      <c r="O344" s="260"/>
      <c r="P344" s="197"/>
      <c r="Q344" s="255"/>
      <c r="R344" s="256"/>
      <c r="S344" s="259"/>
      <c r="T344" s="260"/>
    </row>
    <row r="345" spans="2:20" ht="12" customHeight="1" x14ac:dyDescent="0.15">
      <c r="B345" s="255"/>
      <c r="C345" s="256"/>
      <c r="D345" s="259"/>
      <c r="E345" s="260"/>
      <c r="F345" s="197"/>
      <c r="G345" s="255"/>
      <c r="H345" s="256"/>
      <c r="I345" s="259"/>
      <c r="J345" s="260"/>
      <c r="K345" s="197"/>
      <c r="L345" s="255"/>
      <c r="M345" s="256"/>
      <c r="N345" s="259"/>
      <c r="O345" s="260"/>
      <c r="P345" s="197"/>
      <c r="Q345" s="255"/>
      <c r="R345" s="256"/>
      <c r="S345" s="259"/>
      <c r="T345" s="260"/>
    </row>
    <row r="346" spans="2:20" ht="12" customHeight="1" x14ac:dyDescent="0.15">
      <c r="B346" s="255"/>
      <c r="C346" s="256"/>
      <c r="D346" s="259"/>
      <c r="E346" s="260"/>
      <c r="F346" s="197"/>
      <c r="G346" s="255"/>
      <c r="H346" s="256"/>
      <c r="I346" s="259"/>
      <c r="J346" s="260"/>
      <c r="K346" s="197"/>
      <c r="L346" s="255"/>
      <c r="M346" s="256"/>
      <c r="N346" s="259"/>
      <c r="O346" s="260"/>
      <c r="P346" s="197"/>
      <c r="Q346" s="255"/>
      <c r="R346" s="256"/>
      <c r="S346" s="259"/>
      <c r="T346" s="260"/>
    </row>
    <row r="347" spans="2:20" ht="12" customHeight="1" x14ac:dyDescent="0.15">
      <c r="B347" s="257"/>
      <c r="C347" s="258"/>
      <c r="D347" s="259"/>
      <c r="E347" s="260"/>
      <c r="F347" s="197"/>
      <c r="G347" s="257"/>
      <c r="H347" s="258"/>
      <c r="I347" s="259"/>
      <c r="J347" s="260"/>
      <c r="K347" s="197"/>
      <c r="L347" s="257"/>
      <c r="M347" s="258"/>
      <c r="N347" s="259"/>
      <c r="O347" s="260"/>
      <c r="P347" s="197"/>
      <c r="Q347" s="257"/>
      <c r="R347" s="258"/>
      <c r="S347" s="259"/>
      <c r="T347" s="260"/>
    </row>
    <row r="348" spans="2:20" ht="12" customHeight="1" x14ac:dyDescent="0.15">
      <c r="B348" s="114" t="s">
        <v>301</v>
      </c>
      <c r="C348" s="117">
        <v>600</v>
      </c>
      <c r="D348" s="261"/>
      <c r="E348" s="260"/>
      <c r="F348" s="197"/>
      <c r="G348" s="114" t="s">
        <v>301</v>
      </c>
      <c r="H348" s="117">
        <v>600</v>
      </c>
      <c r="I348" s="261"/>
      <c r="J348" s="260"/>
      <c r="K348" s="197"/>
      <c r="L348" s="114" t="s">
        <v>301</v>
      </c>
      <c r="M348" s="117">
        <v>600</v>
      </c>
      <c r="N348" s="261"/>
      <c r="O348" s="260"/>
      <c r="P348" s="197"/>
      <c r="Q348" s="114" t="s">
        <v>301</v>
      </c>
      <c r="R348" s="117">
        <v>600</v>
      </c>
      <c r="S348" s="261"/>
      <c r="T348" s="260"/>
    </row>
    <row r="349" spans="2:20" ht="12" customHeight="1" x14ac:dyDescent="0.15">
      <c r="B349" s="55" t="s">
        <v>302</v>
      </c>
      <c r="C349" s="241">
        <f>C348*25</f>
        <v>15000</v>
      </c>
      <c r="D349" s="242"/>
      <c r="E349" s="243"/>
      <c r="F349" s="197"/>
      <c r="G349" s="55" t="s">
        <v>302</v>
      </c>
      <c r="H349" s="241">
        <f>H348*25</f>
        <v>15000</v>
      </c>
      <c r="I349" s="242"/>
      <c r="J349" s="243"/>
      <c r="K349" s="197"/>
      <c r="L349" s="55" t="s">
        <v>302</v>
      </c>
      <c r="M349" s="241">
        <f>M348*25</f>
        <v>15000</v>
      </c>
      <c r="N349" s="242"/>
      <c r="O349" s="243"/>
      <c r="P349" s="197"/>
      <c r="Q349" s="55" t="s">
        <v>302</v>
      </c>
      <c r="R349" s="241">
        <f>R348*25</f>
        <v>15000</v>
      </c>
      <c r="S349" s="242"/>
      <c r="T349" s="243"/>
    </row>
    <row r="350" spans="2:20" ht="12" customHeight="1" x14ac:dyDescent="0.15">
      <c r="B350" s="247" t="s">
        <v>341</v>
      </c>
      <c r="C350" s="248"/>
      <c r="D350" s="248"/>
      <c r="E350" s="249"/>
      <c r="F350" s="197"/>
      <c r="G350" s="247" t="s">
        <v>341</v>
      </c>
      <c r="H350" s="248"/>
      <c r="I350" s="248"/>
      <c r="J350" s="249"/>
      <c r="K350" s="197"/>
      <c r="L350" s="247" t="s">
        <v>341</v>
      </c>
      <c r="M350" s="248"/>
      <c r="N350" s="248"/>
      <c r="O350" s="249"/>
      <c r="P350" s="197"/>
      <c r="Q350" s="247" t="s">
        <v>341</v>
      </c>
      <c r="R350" s="248"/>
      <c r="S350" s="248"/>
      <c r="T350" s="249"/>
    </row>
    <row r="351" spans="2:20" ht="12" customHeight="1" x14ac:dyDescent="0.15">
      <c r="B351" s="247"/>
      <c r="C351" s="248"/>
      <c r="D351" s="248"/>
      <c r="E351" s="249"/>
      <c r="F351" s="197"/>
      <c r="G351" s="247"/>
      <c r="H351" s="248"/>
      <c r="I351" s="248"/>
      <c r="J351" s="249"/>
      <c r="K351" s="197"/>
      <c r="L351" s="247"/>
      <c r="M351" s="248"/>
      <c r="N351" s="248"/>
      <c r="O351" s="249"/>
      <c r="P351" s="197"/>
      <c r="Q351" s="247"/>
      <c r="R351" s="248"/>
      <c r="S351" s="248"/>
      <c r="T351" s="249"/>
    </row>
    <row r="352" spans="2:20" ht="12" customHeight="1" x14ac:dyDescent="0.15">
      <c r="B352" s="247"/>
      <c r="C352" s="248"/>
      <c r="D352" s="248"/>
      <c r="E352" s="249"/>
      <c r="F352" s="197"/>
      <c r="G352" s="247"/>
      <c r="H352" s="248"/>
      <c r="I352" s="248"/>
      <c r="J352" s="249"/>
      <c r="K352" s="197"/>
      <c r="L352" s="247"/>
      <c r="M352" s="248"/>
      <c r="N352" s="248"/>
      <c r="O352" s="249"/>
      <c r="P352" s="197"/>
      <c r="Q352" s="247"/>
      <c r="R352" s="248"/>
      <c r="S352" s="248"/>
      <c r="T352" s="249"/>
    </row>
    <row r="353" spans="2:20" ht="12" customHeight="1" x14ac:dyDescent="0.15">
      <c r="B353" s="247"/>
      <c r="C353" s="248"/>
      <c r="D353" s="248"/>
      <c r="E353" s="249"/>
      <c r="F353" s="197"/>
      <c r="G353" s="247"/>
      <c r="H353" s="248"/>
      <c r="I353" s="248"/>
      <c r="J353" s="249"/>
      <c r="K353" s="197"/>
      <c r="L353" s="247"/>
      <c r="M353" s="248"/>
      <c r="N353" s="248"/>
      <c r="O353" s="249"/>
      <c r="P353" s="197"/>
      <c r="Q353" s="247"/>
      <c r="R353" s="248"/>
      <c r="S353" s="248"/>
      <c r="T353" s="249"/>
    </row>
    <row r="354" spans="2:20" ht="12" customHeight="1" x14ac:dyDescent="0.15">
      <c r="B354" s="247"/>
      <c r="C354" s="248"/>
      <c r="D354" s="248"/>
      <c r="E354" s="249"/>
      <c r="F354" s="197"/>
      <c r="G354" s="247"/>
      <c r="H354" s="248"/>
      <c r="I354" s="248"/>
      <c r="J354" s="249"/>
      <c r="K354" s="197"/>
      <c r="L354" s="247"/>
      <c r="M354" s="248"/>
      <c r="N354" s="248"/>
      <c r="O354" s="249"/>
      <c r="P354" s="197"/>
      <c r="Q354" s="247"/>
      <c r="R354" s="248"/>
      <c r="S354" s="248"/>
      <c r="T354" s="249"/>
    </row>
    <row r="355" spans="2:20" ht="12" customHeight="1" x14ac:dyDescent="0.15">
      <c r="B355" s="247"/>
      <c r="C355" s="248"/>
      <c r="D355" s="248"/>
      <c r="E355" s="249"/>
      <c r="F355" s="197"/>
      <c r="G355" s="247"/>
      <c r="H355" s="248"/>
      <c r="I355" s="248"/>
      <c r="J355" s="249"/>
      <c r="K355" s="197"/>
      <c r="L355" s="247"/>
      <c r="M355" s="248"/>
      <c r="N355" s="248"/>
      <c r="O355" s="249"/>
      <c r="P355" s="197"/>
      <c r="Q355" s="247"/>
      <c r="R355" s="248"/>
      <c r="S355" s="248"/>
      <c r="T355" s="249"/>
    </row>
    <row r="356" spans="2:20" ht="12" customHeight="1" x14ac:dyDescent="0.15">
      <c r="B356" s="247"/>
      <c r="C356" s="248"/>
      <c r="D356" s="248"/>
      <c r="E356" s="249"/>
      <c r="F356" s="197"/>
      <c r="G356" s="247"/>
      <c r="H356" s="248"/>
      <c r="I356" s="248"/>
      <c r="J356" s="249"/>
      <c r="K356" s="197"/>
      <c r="L356" s="247"/>
      <c r="M356" s="248"/>
      <c r="N356" s="248"/>
      <c r="O356" s="249"/>
      <c r="P356" s="197"/>
      <c r="Q356" s="247"/>
      <c r="R356" s="248"/>
      <c r="S356" s="248"/>
      <c r="T356" s="249"/>
    </row>
    <row r="357" spans="2:20" ht="12" customHeight="1" x14ac:dyDescent="0.15">
      <c r="B357" s="247"/>
      <c r="C357" s="248"/>
      <c r="D357" s="248"/>
      <c r="E357" s="249"/>
      <c r="F357" s="197"/>
      <c r="G357" s="247"/>
      <c r="H357" s="248"/>
      <c r="I357" s="248"/>
      <c r="J357" s="249"/>
      <c r="K357" s="197"/>
      <c r="L357" s="247"/>
      <c r="M357" s="248"/>
      <c r="N357" s="248"/>
      <c r="O357" s="249"/>
      <c r="P357" s="197"/>
      <c r="Q357" s="247"/>
      <c r="R357" s="248"/>
      <c r="S357" s="248"/>
      <c r="T357" s="249"/>
    </row>
    <row r="358" spans="2:20" ht="12" customHeight="1" x14ac:dyDescent="0.15">
      <c r="B358" s="247"/>
      <c r="C358" s="248"/>
      <c r="D358" s="248"/>
      <c r="E358" s="249"/>
      <c r="F358" s="197"/>
      <c r="G358" s="247"/>
      <c r="H358" s="248"/>
      <c r="I358" s="248"/>
      <c r="J358" s="249"/>
      <c r="K358" s="197"/>
      <c r="L358" s="247"/>
      <c r="M358" s="248"/>
      <c r="N358" s="248"/>
      <c r="O358" s="249"/>
      <c r="P358" s="197"/>
      <c r="Q358" s="247"/>
      <c r="R358" s="248"/>
      <c r="S358" s="248"/>
      <c r="T358" s="249"/>
    </row>
    <row r="359" spans="2:20" ht="12" customHeight="1" x14ac:dyDescent="0.15">
      <c r="B359" s="247"/>
      <c r="C359" s="248"/>
      <c r="D359" s="248"/>
      <c r="E359" s="249"/>
      <c r="F359" s="197"/>
      <c r="G359" s="247"/>
      <c r="H359" s="248"/>
      <c r="I359" s="248"/>
      <c r="J359" s="249"/>
      <c r="K359" s="197"/>
      <c r="L359" s="247"/>
      <c r="M359" s="248"/>
      <c r="N359" s="248"/>
      <c r="O359" s="249"/>
      <c r="P359" s="197"/>
      <c r="Q359" s="247"/>
      <c r="R359" s="248"/>
      <c r="S359" s="248"/>
      <c r="T359" s="249"/>
    </row>
    <row r="360" spans="2:20" ht="12" customHeight="1" x14ac:dyDescent="0.15">
      <c r="B360" s="247"/>
      <c r="C360" s="248"/>
      <c r="D360" s="248"/>
      <c r="E360" s="249"/>
      <c r="F360" s="197"/>
      <c r="G360" s="247"/>
      <c r="H360" s="248"/>
      <c r="I360" s="248"/>
      <c r="J360" s="249"/>
      <c r="K360" s="197"/>
      <c r="L360" s="247"/>
      <c r="M360" s="248"/>
      <c r="N360" s="248"/>
      <c r="O360" s="249"/>
      <c r="P360" s="197"/>
      <c r="Q360" s="247"/>
      <c r="R360" s="248"/>
      <c r="S360" s="248"/>
      <c r="T360" s="249"/>
    </row>
    <row r="361" spans="2:20" ht="12" customHeight="1" x14ac:dyDescent="0.15">
      <c r="B361" s="247"/>
      <c r="C361" s="248"/>
      <c r="D361" s="248"/>
      <c r="E361" s="249"/>
      <c r="F361" s="197"/>
      <c r="G361" s="247"/>
      <c r="H361" s="248"/>
      <c r="I361" s="248"/>
      <c r="J361" s="249"/>
      <c r="K361" s="197"/>
      <c r="L361" s="247"/>
      <c r="M361" s="248"/>
      <c r="N361" s="248"/>
      <c r="O361" s="249"/>
      <c r="P361" s="197"/>
      <c r="Q361" s="247"/>
      <c r="R361" s="248"/>
      <c r="S361" s="248"/>
      <c r="T361" s="249"/>
    </row>
    <row r="362" spans="2:20" ht="12" customHeight="1" x14ac:dyDescent="0.15">
      <c r="B362" s="250"/>
      <c r="C362" s="251"/>
      <c r="D362" s="251"/>
      <c r="E362" s="252"/>
      <c r="F362" s="197"/>
      <c r="G362" s="250"/>
      <c r="H362" s="251"/>
      <c r="I362" s="251"/>
      <c r="J362" s="252"/>
      <c r="K362" s="197"/>
      <c r="L362" s="250"/>
      <c r="M362" s="251"/>
      <c r="N362" s="251"/>
      <c r="O362" s="252"/>
      <c r="P362" s="197"/>
      <c r="Q362" s="250"/>
      <c r="R362" s="251"/>
      <c r="S362" s="251"/>
      <c r="T362" s="252"/>
    </row>
    <row r="363" spans="2:20" ht="12" customHeight="1" x14ac:dyDescent="0.15">
      <c r="B363" s="244" t="s">
        <v>936</v>
      </c>
      <c r="C363" s="245"/>
      <c r="D363" s="245"/>
      <c r="E363" s="246"/>
      <c r="F363" s="197"/>
      <c r="G363" s="244" t="s">
        <v>936</v>
      </c>
      <c r="H363" s="245"/>
      <c r="I363" s="245"/>
      <c r="J363" s="246"/>
      <c r="K363" s="197"/>
      <c r="L363" s="244" t="s">
        <v>866</v>
      </c>
      <c r="M363" s="245"/>
      <c r="N363" s="245"/>
      <c r="O363" s="246"/>
      <c r="P363" s="197"/>
      <c r="Q363" s="244" t="s">
        <v>937</v>
      </c>
      <c r="R363" s="245"/>
      <c r="S363" s="245"/>
      <c r="T363" s="246"/>
    </row>
    <row r="366" spans="2:20" ht="12" customHeight="1" x14ac:dyDescent="0.15">
      <c r="B366" s="114" t="s">
        <v>289</v>
      </c>
      <c r="C366" s="120" t="s">
        <v>262</v>
      </c>
      <c r="D366" s="51" t="s">
        <v>290</v>
      </c>
      <c r="E366" s="70" t="str">
        <f>LOOKUP(C374,{0,201,401,601,901,1201,1501;"黑色","绿色","蓝色","紫色","红色","橙色","金色"})</f>
        <v>金色</v>
      </c>
      <c r="G366" s="114" t="s">
        <v>289</v>
      </c>
      <c r="H366" s="120" t="s">
        <v>265</v>
      </c>
      <c r="I366" s="51" t="s">
        <v>290</v>
      </c>
      <c r="J366" s="70" t="str">
        <f>LOOKUP(H374,{0,201,401,601,901,1201,1501;"黑色","绿色","蓝色","紫色","红色","橙色","金色"})</f>
        <v>金色</v>
      </c>
      <c r="L366" s="114" t="s">
        <v>289</v>
      </c>
      <c r="M366" s="120" t="s">
        <v>268</v>
      </c>
      <c r="N366" s="51" t="s">
        <v>290</v>
      </c>
      <c r="O366" s="70" t="str">
        <f>LOOKUP(M374,{0,201,401,601,901,1201,1501;"黑色","绿色","蓝色","紫色","红色","橙色","金色"})</f>
        <v>金色</v>
      </c>
      <c r="Q366" s="114" t="s">
        <v>289</v>
      </c>
      <c r="R366" s="120" t="s">
        <v>271</v>
      </c>
      <c r="S366" s="51" t="s">
        <v>290</v>
      </c>
      <c r="T366" s="70" t="str">
        <f>LOOKUP(R374,{0,201,401,601,901,1201,1501;"黑色","绿色","蓝色","紫色","红色","橙色","金色"})</f>
        <v>金色</v>
      </c>
    </row>
    <row r="367" spans="2:20" ht="12" customHeight="1" x14ac:dyDescent="0.15">
      <c r="B367" s="253" t="s">
        <v>946</v>
      </c>
      <c r="C367" s="254"/>
      <c r="D367" s="116" t="s">
        <v>292</v>
      </c>
      <c r="E367" s="59">
        <v>1</v>
      </c>
      <c r="G367" s="253" t="s">
        <v>946</v>
      </c>
      <c r="H367" s="254"/>
      <c r="I367" s="116" t="s">
        <v>292</v>
      </c>
      <c r="J367" s="59">
        <v>1</v>
      </c>
      <c r="L367" s="253" t="s">
        <v>946</v>
      </c>
      <c r="M367" s="254"/>
      <c r="N367" s="116" t="s">
        <v>292</v>
      </c>
      <c r="O367" s="59">
        <v>1</v>
      </c>
      <c r="Q367" s="253" t="s">
        <v>946</v>
      </c>
      <c r="R367" s="254"/>
      <c r="S367" s="116" t="s">
        <v>292</v>
      </c>
      <c r="T367" s="59">
        <v>1</v>
      </c>
    </row>
    <row r="368" spans="2:20" ht="12" customHeight="1" x14ac:dyDescent="0.15">
      <c r="B368" s="255"/>
      <c r="C368" s="256"/>
      <c r="D368" s="116" t="s">
        <v>296</v>
      </c>
      <c r="E368" s="59">
        <v>1</v>
      </c>
      <c r="G368" s="255"/>
      <c r="H368" s="256"/>
      <c r="I368" s="116" t="s">
        <v>296</v>
      </c>
      <c r="J368" s="59">
        <v>1</v>
      </c>
      <c r="L368" s="255"/>
      <c r="M368" s="256"/>
      <c r="N368" s="116" t="s">
        <v>296</v>
      </c>
      <c r="O368" s="59">
        <v>1</v>
      </c>
      <c r="Q368" s="255"/>
      <c r="R368" s="256"/>
      <c r="S368" s="116" t="s">
        <v>296</v>
      </c>
      <c r="T368" s="59">
        <v>1</v>
      </c>
    </row>
    <row r="369" spans="2:20" ht="12" customHeight="1" x14ac:dyDescent="0.15">
      <c r="B369" s="255"/>
      <c r="C369" s="256"/>
      <c r="D369" s="259" t="s">
        <v>947</v>
      </c>
      <c r="E369" s="260"/>
      <c r="G369" s="255"/>
      <c r="H369" s="256"/>
      <c r="I369" s="259" t="s">
        <v>948</v>
      </c>
      <c r="J369" s="260"/>
      <c r="L369" s="255"/>
      <c r="M369" s="256"/>
      <c r="N369" s="259" t="s">
        <v>949</v>
      </c>
      <c r="O369" s="260"/>
      <c r="Q369" s="255"/>
      <c r="R369" s="256"/>
      <c r="S369" s="259" t="s">
        <v>950</v>
      </c>
      <c r="T369" s="260"/>
    </row>
    <row r="370" spans="2:20" ht="12" customHeight="1" x14ac:dyDescent="0.15">
      <c r="B370" s="255"/>
      <c r="C370" s="256"/>
      <c r="D370" s="259"/>
      <c r="E370" s="260"/>
      <c r="G370" s="255"/>
      <c r="H370" s="256"/>
      <c r="I370" s="259"/>
      <c r="J370" s="260"/>
      <c r="L370" s="255"/>
      <c r="M370" s="256"/>
      <c r="N370" s="259"/>
      <c r="O370" s="260"/>
      <c r="Q370" s="255"/>
      <c r="R370" s="256"/>
      <c r="S370" s="259"/>
      <c r="T370" s="260"/>
    </row>
    <row r="371" spans="2:20" ht="12" customHeight="1" x14ac:dyDescent="0.15">
      <c r="B371" s="255"/>
      <c r="C371" s="256"/>
      <c r="D371" s="259"/>
      <c r="E371" s="260"/>
      <c r="G371" s="255"/>
      <c r="H371" s="256"/>
      <c r="I371" s="259"/>
      <c r="J371" s="260"/>
      <c r="L371" s="255"/>
      <c r="M371" s="256"/>
      <c r="N371" s="259"/>
      <c r="O371" s="260"/>
      <c r="Q371" s="255"/>
      <c r="R371" s="256"/>
      <c r="S371" s="259"/>
      <c r="T371" s="260"/>
    </row>
    <row r="372" spans="2:20" ht="12" customHeight="1" x14ac:dyDescent="0.15">
      <c r="B372" s="255"/>
      <c r="C372" s="256"/>
      <c r="D372" s="259"/>
      <c r="E372" s="260"/>
      <c r="G372" s="255"/>
      <c r="H372" s="256"/>
      <c r="I372" s="259"/>
      <c r="J372" s="260"/>
      <c r="L372" s="255"/>
      <c r="M372" s="256"/>
      <c r="N372" s="259"/>
      <c r="O372" s="260"/>
      <c r="Q372" s="255"/>
      <c r="R372" s="256"/>
      <c r="S372" s="259"/>
      <c r="T372" s="260"/>
    </row>
    <row r="373" spans="2:20" ht="12" customHeight="1" x14ac:dyDescent="0.15">
      <c r="B373" s="257"/>
      <c r="C373" s="258"/>
      <c r="D373" s="259"/>
      <c r="E373" s="260"/>
      <c r="G373" s="257"/>
      <c r="H373" s="258"/>
      <c r="I373" s="259"/>
      <c r="J373" s="260"/>
      <c r="L373" s="257"/>
      <c r="M373" s="258"/>
      <c r="N373" s="259"/>
      <c r="O373" s="260"/>
      <c r="Q373" s="257"/>
      <c r="R373" s="258"/>
      <c r="S373" s="259"/>
      <c r="T373" s="260"/>
    </row>
    <row r="374" spans="2:20" ht="12" customHeight="1" x14ac:dyDescent="0.15">
      <c r="B374" s="114" t="s">
        <v>301</v>
      </c>
      <c r="C374" s="117">
        <v>3000</v>
      </c>
      <c r="D374" s="261"/>
      <c r="E374" s="260"/>
      <c r="G374" s="114" t="s">
        <v>301</v>
      </c>
      <c r="H374" s="117">
        <v>3000</v>
      </c>
      <c r="I374" s="261"/>
      <c r="J374" s="260"/>
      <c r="L374" s="114" t="s">
        <v>301</v>
      </c>
      <c r="M374" s="117">
        <v>3000</v>
      </c>
      <c r="N374" s="261"/>
      <c r="O374" s="260"/>
      <c r="Q374" s="114" t="s">
        <v>301</v>
      </c>
      <c r="R374" s="117">
        <v>3000</v>
      </c>
      <c r="S374" s="261"/>
      <c r="T374" s="260"/>
    </row>
    <row r="375" spans="2:20" ht="12" customHeight="1" x14ac:dyDescent="0.15">
      <c r="B375" s="55" t="s">
        <v>302</v>
      </c>
      <c r="C375" s="241">
        <f>C374*25</f>
        <v>75000</v>
      </c>
      <c r="D375" s="242"/>
      <c r="E375" s="243"/>
      <c r="G375" s="55" t="s">
        <v>302</v>
      </c>
      <c r="H375" s="241">
        <f>H374*25</f>
        <v>75000</v>
      </c>
      <c r="I375" s="242"/>
      <c r="J375" s="243"/>
      <c r="L375" s="55" t="s">
        <v>302</v>
      </c>
      <c r="M375" s="241">
        <f>M374*25</f>
        <v>75000</v>
      </c>
      <c r="N375" s="242"/>
      <c r="O375" s="243"/>
      <c r="Q375" s="55" t="s">
        <v>302</v>
      </c>
      <c r="R375" s="241">
        <f>R374*25</f>
        <v>75000</v>
      </c>
      <c r="S375" s="242"/>
      <c r="T375" s="243"/>
    </row>
    <row r="376" spans="2:20" ht="12" customHeight="1" x14ac:dyDescent="0.15">
      <c r="B376" s="247" t="s">
        <v>951</v>
      </c>
      <c r="C376" s="248"/>
      <c r="D376" s="248"/>
      <c r="E376" s="249"/>
      <c r="G376" s="247" t="s">
        <v>952</v>
      </c>
      <c r="H376" s="248"/>
      <c r="I376" s="248"/>
      <c r="J376" s="249"/>
      <c r="L376" s="247" t="s">
        <v>953</v>
      </c>
      <c r="M376" s="248"/>
      <c r="N376" s="248"/>
      <c r="O376" s="249"/>
      <c r="Q376" s="247" t="s">
        <v>951</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954</v>
      </c>
      <c r="C389" s="245"/>
      <c r="D389" s="245"/>
      <c r="E389" s="246"/>
      <c r="G389" s="244" t="s">
        <v>954</v>
      </c>
      <c r="H389" s="245"/>
      <c r="I389" s="245"/>
      <c r="J389" s="246"/>
      <c r="L389" s="244" t="s">
        <v>954</v>
      </c>
      <c r="M389" s="245"/>
      <c r="N389" s="245"/>
      <c r="O389" s="246"/>
      <c r="Q389" s="244" t="s">
        <v>954</v>
      </c>
      <c r="R389" s="245"/>
      <c r="S389" s="245"/>
      <c r="T389" s="246"/>
    </row>
    <row r="392" spans="2:20" ht="12" customHeight="1" x14ac:dyDescent="0.15">
      <c r="B392" s="114" t="s">
        <v>289</v>
      </c>
      <c r="C392" s="120" t="s">
        <v>274</v>
      </c>
      <c r="D392" s="51" t="s">
        <v>290</v>
      </c>
      <c r="E392" s="70" t="str">
        <f>LOOKUP(C400,{0,201,401,601,901,1201,1501;"黑色","绿色","蓝色","紫色","红色","橙色","金色"})</f>
        <v>金色</v>
      </c>
      <c r="G392" s="98" t="s">
        <v>289</v>
      </c>
      <c r="H392" s="99" t="s">
        <v>277</v>
      </c>
      <c r="I392" s="2" t="s">
        <v>290</v>
      </c>
      <c r="J392" s="97" t="str">
        <f>LOOKUP(H400,{0,201,401,601,901,1201,1501;"黑色","绿色","蓝色","紫色","红色","橙色","金色"})</f>
        <v>金色</v>
      </c>
    </row>
    <row r="393" spans="2:20" ht="12" customHeight="1" x14ac:dyDescent="0.15">
      <c r="B393" s="253" t="s">
        <v>946</v>
      </c>
      <c r="C393" s="254"/>
      <c r="D393" s="116" t="s">
        <v>292</v>
      </c>
      <c r="E393" s="59">
        <v>1</v>
      </c>
      <c r="G393" s="253" t="s">
        <v>946</v>
      </c>
      <c r="H393" s="254"/>
      <c r="I393" s="100" t="s">
        <v>292</v>
      </c>
      <c r="J393" s="25">
        <v>1</v>
      </c>
    </row>
    <row r="394" spans="2:20" ht="12" customHeight="1" x14ac:dyDescent="0.15">
      <c r="B394" s="255"/>
      <c r="C394" s="256"/>
      <c r="D394" s="116" t="s">
        <v>296</v>
      </c>
      <c r="E394" s="59">
        <v>1</v>
      </c>
      <c r="G394" s="255"/>
      <c r="H394" s="256"/>
      <c r="I394" s="100" t="s">
        <v>296</v>
      </c>
      <c r="J394" s="25">
        <v>1</v>
      </c>
    </row>
    <row r="395" spans="2:20" ht="12" customHeight="1" x14ac:dyDescent="0.15">
      <c r="B395" s="255"/>
      <c r="C395" s="256"/>
      <c r="D395" s="259" t="s">
        <v>955</v>
      </c>
      <c r="E395" s="260"/>
      <c r="G395" s="255"/>
      <c r="H395" s="256"/>
      <c r="I395" s="262" t="s">
        <v>956</v>
      </c>
      <c r="J395" s="260"/>
    </row>
    <row r="396" spans="2:20" ht="12" customHeight="1" x14ac:dyDescent="0.15">
      <c r="B396" s="255"/>
      <c r="C396" s="256"/>
      <c r="D396" s="259"/>
      <c r="E396" s="260"/>
      <c r="G396" s="255"/>
      <c r="H396" s="256"/>
      <c r="I396" s="262"/>
      <c r="J396" s="260"/>
    </row>
    <row r="397" spans="2:20" ht="12" customHeight="1" x14ac:dyDescent="0.15">
      <c r="B397" s="255"/>
      <c r="C397" s="256"/>
      <c r="D397" s="259"/>
      <c r="E397" s="260"/>
      <c r="G397" s="255"/>
      <c r="H397" s="256"/>
      <c r="I397" s="262"/>
      <c r="J397" s="260"/>
    </row>
    <row r="398" spans="2:20" ht="12" customHeight="1" x14ac:dyDescent="0.15">
      <c r="B398" s="255"/>
      <c r="C398" s="256"/>
      <c r="D398" s="259"/>
      <c r="E398" s="260"/>
      <c r="G398" s="255"/>
      <c r="H398" s="256"/>
      <c r="I398" s="262"/>
      <c r="J398" s="260"/>
    </row>
    <row r="399" spans="2:20" ht="12" customHeight="1" x14ac:dyDescent="0.15">
      <c r="B399" s="257"/>
      <c r="C399" s="258"/>
      <c r="D399" s="259"/>
      <c r="E399" s="260"/>
      <c r="G399" s="257"/>
      <c r="H399" s="258"/>
      <c r="I399" s="262"/>
      <c r="J399" s="260"/>
    </row>
    <row r="400" spans="2:20" ht="12" customHeight="1" x14ac:dyDescent="0.15">
      <c r="B400" s="114" t="s">
        <v>301</v>
      </c>
      <c r="C400" s="117">
        <v>3000</v>
      </c>
      <c r="D400" s="261"/>
      <c r="E400" s="260"/>
      <c r="G400" s="98" t="s">
        <v>301</v>
      </c>
      <c r="H400" s="101">
        <v>3000</v>
      </c>
      <c r="I400" s="261"/>
      <c r="J400" s="260"/>
    </row>
    <row r="401" spans="2:10" ht="12" customHeight="1" x14ac:dyDescent="0.15">
      <c r="B401" s="55" t="s">
        <v>302</v>
      </c>
      <c r="C401" s="241">
        <f>C400*25</f>
        <v>75000</v>
      </c>
      <c r="D401" s="242"/>
      <c r="E401" s="243"/>
      <c r="G401" s="12" t="s">
        <v>302</v>
      </c>
      <c r="H401" s="241">
        <f>H400*25</f>
        <v>75000</v>
      </c>
      <c r="I401" s="242"/>
      <c r="J401" s="243"/>
    </row>
    <row r="402" spans="2:10" ht="12" customHeight="1" x14ac:dyDescent="0.15">
      <c r="B402" s="247" t="s">
        <v>957</v>
      </c>
      <c r="C402" s="248"/>
      <c r="D402" s="248"/>
      <c r="E402" s="249"/>
      <c r="G402" s="247" t="s">
        <v>951</v>
      </c>
      <c r="H402" s="248"/>
      <c r="I402" s="248"/>
      <c r="J402" s="249"/>
    </row>
    <row r="403" spans="2:10" ht="12" customHeight="1" x14ac:dyDescent="0.15">
      <c r="B403" s="247"/>
      <c r="C403" s="248"/>
      <c r="D403" s="248"/>
      <c r="E403" s="249"/>
      <c r="G403" s="247"/>
      <c r="H403" s="248"/>
      <c r="I403" s="248"/>
      <c r="J403" s="249"/>
    </row>
    <row r="404" spans="2:10" ht="12" customHeight="1" x14ac:dyDescent="0.15">
      <c r="B404" s="247"/>
      <c r="C404" s="248"/>
      <c r="D404" s="248"/>
      <c r="E404" s="249"/>
      <c r="G404" s="247"/>
      <c r="H404" s="248"/>
      <c r="I404" s="248"/>
      <c r="J404" s="249"/>
    </row>
    <row r="405" spans="2:10" ht="12" customHeight="1" x14ac:dyDescent="0.15">
      <c r="B405" s="247"/>
      <c r="C405" s="248"/>
      <c r="D405" s="248"/>
      <c r="E405" s="249"/>
      <c r="G405" s="247"/>
      <c r="H405" s="248"/>
      <c r="I405" s="248"/>
      <c r="J405" s="249"/>
    </row>
    <row r="406" spans="2:10" ht="12" customHeight="1" x14ac:dyDescent="0.15">
      <c r="B406" s="247"/>
      <c r="C406" s="248"/>
      <c r="D406" s="248"/>
      <c r="E406" s="249"/>
      <c r="G406" s="247"/>
      <c r="H406" s="248"/>
      <c r="I406" s="248"/>
      <c r="J406" s="249"/>
    </row>
    <row r="407" spans="2:10" ht="12" customHeight="1" x14ac:dyDescent="0.15">
      <c r="B407" s="247"/>
      <c r="C407" s="248"/>
      <c r="D407" s="248"/>
      <c r="E407" s="249"/>
      <c r="G407" s="247"/>
      <c r="H407" s="248"/>
      <c r="I407" s="248"/>
      <c r="J407" s="249"/>
    </row>
    <row r="408" spans="2:10" ht="12" customHeight="1" x14ac:dyDescent="0.15">
      <c r="B408" s="247"/>
      <c r="C408" s="248"/>
      <c r="D408" s="248"/>
      <c r="E408" s="249"/>
      <c r="G408" s="247"/>
      <c r="H408" s="248"/>
      <c r="I408" s="248"/>
      <c r="J408" s="249"/>
    </row>
    <row r="409" spans="2:10" ht="12" customHeight="1" x14ac:dyDescent="0.15">
      <c r="B409" s="247"/>
      <c r="C409" s="248"/>
      <c r="D409" s="248"/>
      <c r="E409" s="249"/>
      <c r="G409" s="247"/>
      <c r="H409" s="248"/>
      <c r="I409" s="248"/>
      <c r="J409" s="249"/>
    </row>
    <row r="410" spans="2:10" ht="12" customHeight="1" x14ac:dyDescent="0.15">
      <c r="B410" s="247"/>
      <c r="C410" s="248"/>
      <c r="D410" s="248"/>
      <c r="E410" s="249"/>
      <c r="G410" s="247"/>
      <c r="H410" s="248"/>
      <c r="I410" s="248"/>
      <c r="J410" s="249"/>
    </row>
    <row r="411" spans="2:10" ht="12" customHeight="1" x14ac:dyDescent="0.15">
      <c r="B411" s="247"/>
      <c r="C411" s="248"/>
      <c r="D411" s="248"/>
      <c r="E411" s="249"/>
      <c r="G411" s="247"/>
      <c r="H411" s="248"/>
      <c r="I411" s="248"/>
      <c r="J411" s="249"/>
    </row>
    <row r="412" spans="2:10" ht="12" customHeight="1" x14ac:dyDescent="0.15">
      <c r="B412" s="247"/>
      <c r="C412" s="248"/>
      <c r="D412" s="248"/>
      <c r="E412" s="249"/>
      <c r="G412" s="247"/>
      <c r="H412" s="248"/>
      <c r="I412" s="248"/>
      <c r="J412" s="249"/>
    </row>
    <row r="413" spans="2:10" ht="12" customHeight="1" x14ac:dyDescent="0.15">
      <c r="B413" s="247"/>
      <c r="C413" s="248"/>
      <c r="D413" s="248"/>
      <c r="E413" s="249"/>
      <c r="G413" s="247"/>
      <c r="H413" s="248"/>
      <c r="I413" s="248"/>
      <c r="J413" s="249"/>
    </row>
    <row r="414" spans="2:10" ht="12" customHeight="1" x14ac:dyDescent="0.15">
      <c r="B414" s="250"/>
      <c r="C414" s="251"/>
      <c r="D414" s="251"/>
      <c r="E414" s="252"/>
      <c r="G414" s="250"/>
      <c r="H414" s="251"/>
      <c r="I414" s="251"/>
      <c r="J414" s="252"/>
    </row>
    <row r="415" spans="2:10" ht="12" customHeight="1" x14ac:dyDescent="0.15">
      <c r="B415" s="244" t="s">
        <v>954</v>
      </c>
      <c r="C415" s="245"/>
      <c r="D415" s="245"/>
      <c r="E415" s="246"/>
      <c r="G415" s="244" t="s">
        <v>954</v>
      </c>
      <c r="H415" s="245"/>
      <c r="I415" s="245"/>
      <c r="J415" s="246"/>
    </row>
  </sheetData>
  <mergeCells count="305">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 ref="I343:J348"/>
    <mergeCell ref="S343:T348"/>
    <mergeCell ref="B341:C347"/>
    <mergeCell ref="L341:M347"/>
    <mergeCell ref="G341:H347"/>
    <mergeCell ref="Q341:R347"/>
    <mergeCell ref="D343:E348"/>
    <mergeCell ref="N343:O348"/>
    <mergeCell ref="B350:E362"/>
    <mergeCell ref="G350:J362"/>
    <mergeCell ref="I317:J322"/>
    <mergeCell ref="S317:T322"/>
    <mergeCell ref="B315:C321"/>
    <mergeCell ref="L315:M321"/>
    <mergeCell ref="G315:H321"/>
    <mergeCell ref="Q315:R321"/>
    <mergeCell ref="D317:E322"/>
    <mergeCell ref="N317:O322"/>
    <mergeCell ref="B298:E310"/>
    <mergeCell ref="G298:J310"/>
    <mergeCell ref="L298:O310"/>
    <mergeCell ref="Q298:T310"/>
    <mergeCell ref="Q272:T284"/>
    <mergeCell ref="I265:J270"/>
    <mergeCell ref="S265:T270"/>
    <mergeCell ref="B263:C269"/>
    <mergeCell ref="L263:M269"/>
    <mergeCell ref="G263:H269"/>
    <mergeCell ref="Q263:R269"/>
    <mergeCell ref="D265:E270"/>
    <mergeCell ref="N265:O270"/>
    <mergeCell ref="B272:E284"/>
    <mergeCell ref="G272:J284"/>
    <mergeCell ref="L272:O284"/>
    <mergeCell ref="I239:J244"/>
    <mergeCell ref="S239:T244"/>
    <mergeCell ref="B237:C243"/>
    <mergeCell ref="L237:M243"/>
    <mergeCell ref="G237:H243"/>
    <mergeCell ref="Q237:R243"/>
    <mergeCell ref="D239:E244"/>
    <mergeCell ref="N239:O244"/>
    <mergeCell ref="B220:E232"/>
    <mergeCell ref="G220:J232"/>
    <mergeCell ref="L220:O232"/>
    <mergeCell ref="Q220:T232"/>
    <mergeCell ref="Q194:T206"/>
    <mergeCell ref="I187:J192"/>
    <mergeCell ref="S187:T192"/>
    <mergeCell ref="B185:C191"/>
    <mergeCell ref="L185:M191"/>
    <mergeCell ref="G185:H191"/>
    <mergeCell ref="Q185:R191"/>
    <mergeCell ref="D187:E192"/>
    <mergeCell ref="N187:O192"/>
    <mergeCell ref="B194:E206"/>
    <mergeCell ref="G194:J206"/>
    <mergeCell ref="L194:O206"/>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16:T128"/>
    <mergeCell ref="I109:J114"/>
    <mergeCell ref="S109:T114"/>
    <mergeCell ref="B107:C113"/>
    <mergeCell ref="L107:M113"/>
    <mergeCell ref="G107:H113"/>
    <mergeCell ref="Q107:R113"/>
    <mergeCell ref="D109:E114"/>
    <mergeCell ref="N109:O114"/>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B103:E103"/>
    <mergeCell ref="G103:J103"/>
    <mergeCell ref="L103:O103"/>
    <mergeCell ref="Q103:T103"/>
    <mergeCell ref="C115:E115"/>
    <mergeCell ref="H115:J115"/>
    <mergeCell ref="M115:O115"/>
    <mergeCell ref="R115:T115"/>
    <mergeCell ref="Q90:T102"/>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C37:E37"/>
    <mergeCell ref="H37:J37"/>
    <mergeCell ref="M37:O37"/>
    <mergeCell ref="B51:E51"/>
    <mergeCell ref="G51:J51"/>
    <mergeCell ref="L51:O51"/>
    <mergeCell ref="C63:E63"/>
    <mergeCell ref="H63:J63"/>
    <mergeCell ref="M63:O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abSelected="1" workbookViewId="0">
      <selection activeCell="P80" sqref="P80:Q80"/>
    </sheetView>
  </sheetViews>
  <sheetFormatPr defaultColWidth="8.875" defaultRowHeight="12" customHeight="1" x14ac:dyDescent="0.15"/>
  <cols>
    <col min="1" max="16384" width="8.875" style="195"/>
  </cols>
  <sheetData>
    <row r="2" spans="2:20" ht="12" customHeight="1" x14ac:dyDescent="0.15">
      <c r="B2" s="5" t="s">
        <v>289</v>
      </c>
      <c r="C2" s="448" t="s">
        <v>85</v>
      </c>
      <c r="D2" s="448"/>
      <c r="E2" s="448"/>
      <c r="F2" s="7" t="s">
        <v>958</v>
      </c>
      <c r="G2" s="448" t="s">
        <v>959</v>
      </c>
      <c r="H2" s="448"/>
      <c r="I2" s="448"/>
      <c r="J2" s="449"/>
      <c r="L2" s="5" t="s">
        <v>289</v>
      </c>
      <c r="M2" s="448" t="s">
        <v>120</v>
      </c>
      <c r="N2" s="448"/>
      <c r="O2" s="448"/>
      <c r="P2" s="7" t="s">
        <v>958</v>
      </c>
      <c r="Q2" s="448" t="s">
        <v>960</v>
      </c>
      <c r="R2" s="448"/>
      <c r="S2" s="448"/>
      <c r="T2" s="449"/>
    </row>
    <row r="3" spans="2:20" ht="12" customHeight="1" x14ac:dyDescent="0.15">
      <c r="B3" s="5" t="s">
        <v>961</v>
      </c>
      <c r="C3" s="8" t="str">
        <f>LOOKUP(E3,{0,150,300,450,600;"0","2","4","6","8"})</f>
        <v>2</v>
      </c>
      <c r="D3" s="7" t="s">
        <v>962</v>
      </c>
      <c r="E3" s="9">
        <v>150</v>
      </c>
      <c r="F3" s="450" t="s">
        <v>963</v>
      </c>
      <c r="G3" s="450"/>
      <c r="H3" s="450"/>
      <c r="I3" s="450"/>
      <c r="J3" s="451"/>
      <c r="L3" s="5" t="s">
        <v>961</v>
      </c>
      <c r="M3" s="8" t="str">
        <f>LOOKUP(O3,{0,150,300,450,600;"0","2","4","6","8"})</f>
        <v>2</v>
      </c>
      <c r="N3" s="7" t="s">
        <v>962</v>
      </c>
      <c r="O3" s="9">
        <v>150</v>
      </c>
      <c r="P3" s="450" t="s">
        <v>963</v>
      </c>
      <c r="Q3" s="450"/>
      <c r="R3" s="450"/>
      <c r="S3" s="450"/>
      <c r="T3" s="451"/>
    </row>
    <row r="4" spans="2:20" ht="12" customHeight="1" x14ac:dyDescent="0.15">
      <c r="B4" s="33" t="s">
        <v>964</v>
      </c>
      <c r="C4" s="11">
        <f>E4/5</f>
        <v>40</v>
      </c>
      <c r="D4" s="34" t="s">
        <v>965</v>
      </c>
      <c r="E4" s="9">
        <v>200</v>
      </c>
      <c r="F4" s="7" t="s">
        <v>966</v>
      </c>
      <c r="G4" s="11" t="str">
        <f>LOOKUP(C8,{0,1,2},{"表现较差","表现一般","表现良好"})</f>
        <v>表现良好</v>
      </c>
      <c r="H4" s="7" t="s">
        <v>967</v>
      </c>
      <c r="I4" s="452" t="str">
        <f>LOOKUP(E8,{0,1,2},{"无法响应指令","可防御","可防御/闪避"})</f>
        <v>无法响应指令</v>
      </c>
      <c r="J4" s="453"/>
      <c r="L4" s="33" t="s">
        <v>964</v>
      </c>
      <c r="M4" s="11">
        <f>O4/5</f>
        <v>28</v>
      </c>
      <c r="N4" s="34" t="s">
        <v>965</v>
      </c>
      <c r="O4" s="9">
        <v>140</v>
      </c>
      <c r="P4" s="7" t="s">
        <v>966</v>
      </c>
      <c r="Q4" s="11" t="str">
        <f>LOOKUP(M8,{0,1,2},{"表现较差","表现一般","表现良好"})</f>
        <v>表现一般</v>
      </c>
      <c r="R4" s="7" t="s">
        <v>967</v>
      </c>
      <c r="S4" s="452" t="str">
        <f>LOOKUP(O8,{0,1,2},{"无法响应指令","可防御","可防御/闪避"})</f>
        <v>可防御/闪避</v>
      </c>
      <c r="T4" s="453"/>
    </row>
    <row r="5" spans="2:20" ht="12" customHeight="1" x14ac:dyDescent="0.15">
      <c r="B5" s="33" t="s">
        <v>968</v>
      </c>
      <c r="C5" s="11">
        <f>ROUNDDOWN(E5/5,0.1)</f>
        <v>25</v>
      </c>
      <c r="D5" s="34" t="s">
        <v>969</v>
      </c>
      <c r="E5" s="9">
        <v>125</v>
      </c>
      <c r="F5" s="7" t="s">
        <v>970</v>
      </c>
      <c r="G5" s="35" t="str">
        <f>LOOKUP(E8,{0,1,2},{"较慢","一般","较快"})</f>
        <v>较慢</v>
      </c>
      <c r="H5" s="7" t="s">
        <v>971</v>
      </c>
      <c r="I5" s="452" t="str">
        <f>LOOKUP(E7,{0,1,2},{"无防护措施","半封闭式防护","全封闭式防护"})</f>
        <v>全封闭式防护</v>
      </c>
      <c r="J5" s="453"/>
      <c r="L5" s="33" t="s">
        <v>968</v>
      </c>
      <c r="M5" s="11">
        <f>ROUNDDOWN(O5/5,0.1)</f>
        <v>50</v>
      </c>
      <c r="N5" s="34" t="s">
        <v>969</v>
      </c>
      <c r="O5" s="9">
        <v>250</v>
      </c>
      <c r="P5" s="7" t="s">
        <v>970</v>
      </c>
      <c r="Q5" s="35" t="str">
        <f>LOOKUP(O8,{0,1,2},{"较慢","一般","较快"})</f>
        <v>较快</v>
      </c>
      <c r="R5" s="7" t="s">
        <v>971</v>
      </c>
      <c r="S5" s="452" t="str">
        <f>LOOKUP(O7,{0,1,2},{"无防护措施","半封闭式防护","全封闭式防护"})</f>
        <v>无防护措施</v>
      </c>
      <c r="T5" s="453"/>
    </row>
    <row r="6" spans="2:20" ht="12" customHeight="1" x14ac:dyDescent="0.15">
      <c r="B6" s="33" t="s">
        <v>972</v>
      </c>
      <c r="C6" s="11">
        <f>E6</f>
        <v>200</v>
      </c>
      <c r="D6" s="34" t="s">
        <v>973</v>
      </c>
      <c r="E6" s="9">
        <v>200</v>
      </c>
      <c r="F6" s="7" t="s">
        <v>974</v>
      </c>
      <c r="G6" s="36" t="s">
        <v>975</v>
      </c>
      <c r="H6" s="37" t="s">
        <v>976</v>
      </c>
      <c r="I6" s="452" t="str">
        <f>LOOKUP(E9,{0,1,2},{"约10分钟","约1分钟/战斗中3个回合","“永远准时”"})</f>
        <v>约1分钟/战斗中3个回合</v>
      </c>
      <c r="J6" s="453"/>
      <c r="L6" s="33" t="s">
        <v>972</v>
      </c>
      <c r="M6" s="11">
        <f>O6</f>
        <v>260</v>
      </c>
      <c r="N6" s="34" t="s">
        <v>973</v>
      </c>
      <c r="O6" s="9">
        <v>260</v>
      </c>
      <c r="P6" s="7" t="s">
        <v>974</v>
      </c>
      <c r="Q6" s="36" t="s">
        <v>977</v>
      </c>
      <c r="R6" s="37" t="s">
        <v>976</v>
      </c>
      <c r="S6" s="452" t="str">
        <f>LOOKUP(O9,{0,1,2},{"约10分钟","约1分钟/战斗3回合","“永远准时”"})</f>
        <v>约1分钟/战斗3回合</v>
      </c>
      <c r="T6" s="453"/>
    </row>
    <row r="7" spans="2:20" ht="12" customHeight="1" x14ac:dyDescent="0.15">
      <c r="B7" s="5" t="s">
        <v>978</v>
      </c>
      <c r="C7" s="38">
        <v>0</v>
      </c>
      <c r="D7" s="7" t="s">
        <v>979</v>
      </c>
      <c r="E7" s="38">
        <v>2</v>
      </c>
      <c r="F7" s="7" t="s">
        <v>980</v>
      </c>
      <c r="G7" s="35">
        <f>ROUNDDOWN(1+(E14-80)/100,0.1)</f>
        <v>5</v>
      </c>
      <c r="H7" s="37" t="s">
        <v>981</v>
      </c>
      <c r="I7" s="452">
        <f>E13+E12</f>
        <v>1850</v>
      </c>
      <c r="J7" s="453"/>
      <c r="L7" s="5" t="s">
        <v>978</v>
      </c>
      <c r="M7" s="38">
        <v>2</v>
      </c>
      <c r="N7" s="7" t="s">
        <v>979</v>
      </c>
      <c r="O7" s="38">
        <v>0</v>
      </c>
      <c r="P7" s="7" t="s">
        <v>980</v>
      </c>
      <c r="Q7" s="35">
        <f>ROUNDDOWN(1+(O14-80)/100,0.1)</f>
        <v>1</v>
      </c>
      <c r="R7" s="37" t="s">
        <v>981</v>
      </c>
      <c r="S7" s="452">
        <f>O13+O12</f>
        <v>620</v>
      </c>
      <c r="T7" s="453"/>
    </row>
    <row r="8" spans="2:20" ht="12" customHeight="1" x14ac:dyDescent="0.15">
      <c r="B8" s="5" t="s">
        <v>982</v>
      </c>
      <c r="C8" s="38">
        <v>2</v>
      </c>
      <c r="D8" s="7" t="s">
        <v>983</v>
      </c>
      <c r="E8" s="38">
        <v>0</v>
      </c>
      <c r="F8" s="460" t="s">
        <v>984</v>
      </c>
      <c r="G8" s="461"/>
      <c r="H8" s="461"/>
      <c r="I8" s="461"/>
      <c r="J8" s="266"/>
      <c r="L8" s="5" t="s">
        <v>982</v>
      </c>
      <c r="M8" s="38">
        <v>1</v>
      </c>
      <c r="N8" s="7" t="s">
        <v>983</v>
      </c>
      <c r="O8" s="38">
        <v>2</v>
      </c>
      <c r="P8" s="460" t="s">
        <v>985</v>
      </c>
      <c r="Q8" s="461"/>
      <c r="R8" s="461"/>
      <c r="S8" s="461"/>
      <c r="T8" s="266"/>
    </row>
    <row r="9" spans="2:20" ht="12" customHeight="1" x14ac:dyDescent="0.15">
      <c r="B9" s="5" t="s">
        <v>986</v>
      </c>
      <c r="C9" s="38">
        <v>1</v>
      </c>
      <c r="D9" s="7" t="s">
        <v>987</v>
      </c>
      <c r="E9" s="38">
        <v>1</v>
      </c>
      <c r="F9" s="462"/>
      <c r="G9" s="259"/>
      <c r="H9" s="259"/>
      <c r="I9" s="259"/>
      <c r="J9" s="260"/>
      <c r="L9" s="5" t="s">
        <v>986</v>
      </c>
      <c r="M9" s="38">
        <v>0</v>
      </c>
      <c r="N9" s="7" t="s">
        <v>987</v>
      </c>
      <c r="O9" s="38">
        <v>1</v>
      </c>
      <c r="P9" s="462"/>
      <c r="Q9" s="259"/>
      <c r="R9" s="259"/>
      <c r="S9" s="259"/>
      <c r="T9" s="260"/>
    </row>
    <row r="10" spans="2:20" ht="12" customHeight="1" x14ac:dyDescent="0.15">
      <c r="B10" s="5" t="s">
        <v>988</v>
      </c>
      <c r="C10" s="8">
        <f>IF(E7&lt;1,C3,IF(E7=1,C3+2,IF(E7&gt;1,C3+4,0)))</f>
        <v>6</v>
      </c>
      <c r="D10" s="7" t="s">
        <v>989</v>
      </c>
      <c r="E10" s="8">
        <f>IF(E7&lt;1,0,IF(E7=1,C10*20,C10*40))</f>
        <v>240</v>
      </c>
      <c r="F10" s="462"/>
      <c r="G10" s="259"/>
      <c r="H10" s="259"/>
      <c r="I10" s="259"/>
      <c r="J10" s="260"/>
      <c r="L10" s="5" t="s">
        <v>988</v>
      </c>
      <c r="M10" s="8" t="str">
        <f>IF(O7&lt;1,M3,IF(O7=1,M3+2,IF(O7&gt;1,M3+4,0)))</f>
        <v>2</v>
      </c>
      <c r="N10" s="7" t="s">
        <v>989</v>
      </c>
      <c r="O10" s="8">
        <f>IF(O7&lt;1,0,IF(O7=1,M10*20,M10*40))</f>
        <v>0</v>
      </c>
      <c r="P10" s="462"/>
      <c r="Q10" s="259"/>
      <c r="R10" s="259"/>
      <c r="S10" s="259"/>
      <c r="T10" s="260"/>
    </row>
    <row r="11" spans="2:20" ht="12" customHeight="1" x14ac:dyDescent="0.15">
      <c r="B11" s="33" t="s">
        <v>990</v>
      </c>
      <c r="C11" s="11">
        <f>IF(C7=0,C5,IF(C7=1,C5*2,IF(C7=2,C5*3,0)))</f>
        <v>25</v>
      </c>
      <c r="D11" s="37" t="s">
        <v>991</v>
      </c>
      <c r="E11" s="11">
        <f>(C11*3)</f>
        <v>75</v>
      </c>
      <c r="F11" s="462"/>
      <c r="G11" s="259"/>
      <c r="H11" s="259"/>
      <c r="I11" s="259"/>
      <c r="J11" s="260"/>
      <c r="L11" s="33" t="s">
        <v>990</v>
      </c>
      <c r="M11" s="11">
        <f>IF(M7=0,M5,IF(M7=1,M5*2,IF(M7=2,M5*3,0)))</f>
        <v>150</v>
      </c>
      <c r="N11" s="37" t="s">
        <v>991</v>
      </c>
      <c r="O11" s="11">
        <f>(M11*3)</f>
        <v>450</v>
      </c>
      <c r="P11" s="462"/>
      <c r="Q11" s="259"/>
      <c r="R11" s="259"/>
      <c r="S11" s="259"/>
      <c r="T11" s="260"/>
    </row>
    <row r="12" spans="2:20" ht="12" customHeight="1" x14ac:dyDescent="0.15">
      <c r="B12" s="33" t="s">
        <v>992</v>
      </c>
      <c r="C12" s="11">
        <f>ROUND((E3+E4+E5+D23)/20,0.1)*(IF(C9=0,2,IF(C9=1,1.5,IF(C9=2,1,0))))</f>
        <v>36</v>
      </c>
      <c r="D12" s="7" t="s">
        <v>993</v>
      </c>
      <c r="E12" s="8">
        <f>IF(C8=0,C4*10+C3*25,IF(C8=1,C4*15+C3*25,IF(C8=2,C4*20+C3*25,0)))</f>
        <v>850</v>
      </c>
      <c r="F12" s="462"/>
      <c r="G12" s="259"/>
      <c r="H12" s="259"/>
      <c r="I12" s="259"/>
      <c r="J12" s="260"/>
      <c r="L12" s="33" t="s">
        <v>992</v>
      </c>
      <c r="M12" s="11">
        <f>ROUNDDOWN((O3+O4+O5+N23)/20,0.1)*(IF(M9=0,2,IF(M9=1,1.5,IF(M9=2,1,0))))</f>
        <v>64</v>
      </c>
      <c r="N12" s="7" t="s">
        <v>993</v>
      </c>
      <c r="O12" s="8">
        <f>IF(M8=0,M4*10+M3*25,IF(M8=1,M4*15+M3*25,IF(M8=2,M4*20+M3*25,0)))</f>
        <v>470</v>
      </c>
      <c r="P12" s="462"/>
      <c r="Q12" s="259"/>
      <c r="R12" s="259"/>
      <c r="S12" s="259"/>
      <c r="T12" s="260"/>
    </row>
    <row r="13" spans="2:20" ht="12" customHeight="1" x14ac:dyDescent="0.15">
      <c r="B13" s="5" t="s">
        <v>290</v>
      </c>
      <c r="C13" s="39" t="str">
        <f>LOOKUP(C14,{0,201,401,601,901,1201,1501;"黑色","绿色","蓝色","紫色","红色","橙色","金色"})</f>
        <v>紫色</v>
      </c>
      <c r="D13" s="7" t="s">
        <v>292</v>
      </c>
      <c r="E13" s="10">
        <v>1000</v>
      </c>
      <c r="F13" s="462"/>
      <c r="G13" s="259"/>
      <c r="H13" s="259"/>
      <c r="I13" s="259"/>
      <c r="J13" s="260"/>
      <c r="L13" s="5" t="s">
        <v>290</v>
      </c>
      <c r="M13" s="39" t="str">
        <f>LOOKUP(M14,{0,201,401,601,901,1201,1501;"黑色","绿色","蓝色","紫色","红色","橙色","金色"})</f>
        <v>紫色</v>
      </c>
      <c r="N13" s="7" t="s">
        <v>292</v>
      </c>
      <c r="O13" s="10">
        <v>150</v>
      </c>
      <c r="P13" s="462"/>
      <c r="Q13" s="259"/>
      <c r="R13" s="259"/>
      <c r="S13" s="259"/>
      <c r="T13" s="260"/>
    </row>
    <row r="14" spans="2:20" ht="12" customHeight="1" x14ac:dyDescent="0.15">
      <c r="B14" s="5" t="s">
        <v>994</v>
      </c>
      <c r="C14" s="11">
        <f>D23++E3+E4+E5+E6</f>
        <v>675</v>
      </c>
      <c r="D14" s="7" t="s">
        <v>296</v>
      </c>
      <c r="E14" s="10">
        <v>480</v>
      </c>
      <c r="F14" s="462"/>
      <c r="G14" s="259"/>
      <c r="H14" s="259"/>
      <c r="I14" s="259"/>
      <c r="J14" s="260"/>
      <c r="L14" s="5" t="s">
        <v>994</v>
      </c>
      <c r="M14" s="11">
        <f>N23++O3+O4+O5+O6</f>
        <v>900</v>
      </c>
      <c r="N14" s="7" t="s">
        <v>296</v>
      </c>
      <c r="O14" s="10">
        <v>120</v>
      </c>
      <c r="P14" s="462"/>
      <c r="Q14" s="259"/>
      <c r="R14" s="259"/>
      <c r="S14" s="259"/>
      <c r="T14" s="260"/>
    </row>
    <row r="15" spans="2:20" ht="12" customHeight="1" x14ac:dyDescent="0.15">
      <c r="B15" s="5" t="s">
        <v>302</v>
      </c>
      <c r="C15" s="11">
        <f>C14*20</f>
        <v>13500</v>
      </c>
      <c r="D15" s="7" t="s">
        <v>995</v>
      </c>
      <c r="E15" s="11">
        <f>C14</f>
        <v>675</v>
      </c>
      <c r="F15" s="463"/>
      <c r="G15" s="464"/>
      <c r="H15" s="464"/>
      <c r="I15" s="464"/>
      <c r="J15" s="465"/>
      <c r="L15" s="5" t="s">
        <v>302</v>
      </c>
      <c r="M15" s="11">
        <f>M14*20</f>
        <v>18000</v>
      </c>
      <c r="N15" s="7" t="s">
        <v>995</v>
      </c>
      <c r="O15" s="11">
        <f>M14</f>
        <v>900</v>
      </c>
      <c r="P15" s="463"/>
      <c r="Q15" s="464"/>
      <c r="R15" s="464"/>
      <c r="S15" s="464"/>
      <c r="T15" s="465"/>
    </row>
    <row r="16" spans="2:20" ht="12" customHeight="1" x14ac:dyDescent="0.15">
      <c r="B16" s="255" t="s">
        <v>1756</v>
      </c>
      <c r="C16" s="466"/>
      <c r="D16" s="466"/>
      <c r="E16" s="466"/>
      <c r="F16" s="468"/>
      <c r="G16" s="468"/>
      <c r="H16" s="468"/>
      <c r="I16" s="468"/>
      <c r="J16" s="469"/>
      <c r="L16" s="255" t="s">
        <v>997</v>
      </c>
      <c r="M16" s="466"/>
      <c r="N16" s="466"/>
      <c r="O16" s="466"/>
      <c r="P16" s="468" t="s">
        <v>998</v>
      </c>
      <c r="Q16" s="468"/>
      <c r="R16" s="468"/>
      <c r="S16" s="468"/>
      <c r="T16" s="469"/>
    </row>
    <row r="17" spans="2:20" ht="12" customHeight="1" x14ac:dyDescent="0.15">
      <c r="B17" s="467"/>
      <c r="C17" s="466"/>
      <c r="D17" s="466"/>
      <c r="E17" s="466"/>
      <c r="F17" s="468"/>
      <c r="G17" s="468"/>
      <c r="H17" s="468"/>
      <c r="I17" s="468"/>
      <c r="J17" s="469"/>
      <c r="L17" s="467"/>
      <c r="M17" s="466"/>
      <c r="N17" s="466"/>
      <c r="O17" s="466"/>
      <c r="P17" s="468"/>
      <c r="Q17" s="468"/>
      <c r="R17" s="468"/>
      <c r="S17" s="468"/>
      <c r="T17" s="469"/>
    </row>
    <row r="18" spans="2:20" ht="12" customHeight="1" x14ac:dyDescent="0.15">
      <c r="B18" s="467"/>
      <c r="C18" s="466"/>
      <c r="D18" s="466"/>
      <c r="E18" s="466"/>
      <c r="F18" s="468"/>
      <c r="G18" s="468"/>
      <c r="H18" s="468"/>
      <c r="I18" s="468"/>
      <c r="J18" s="469"/>
      <c r="L18" s="467"/>
      <c r="M18" s="466"/>
      <c r="N18" s="466"/>
      <c r="O18" s="466"/>
      <c r="P18" s="468"/>
      <c r="Q18" s="468"/>
      <c r="R18" s="468"/>
      <c r="S18" s="468"/>
      <c r="T18" s="469"/>
    </row>
    <row r="19" spans="2:20" ht="12" customHeight="1" x14ac:dyDescent="0.15">
      <c r="B19" s="467"/>
      <c r="C19" s="466"/>
      <c r="D19" s="466"/>
      <c r="E19" s="466"/>
      <c r="F19" s="468"/>
      <c r="G19" s="468"/>
      <c r="H19" s="468"/>
      <c r="I19" s="468"/>
      <c r="J19" s="469"/>
      <c r="L19" s="467"/>
      <c r="M19" s="466"/>
      <c r="N19" s="466"/>
      <c r="O19" s="466"/>
      <c r="P19" s="468"/>
      <c r="Q19" s="468"/>
      <c r="R19" s="468"/>
      <c r="S19" s="468"/>
      <c r="T19" s="469"/>
    </row>
    <row r="20" spans="2:20" ht="12" customHeight="1" x14ac:dyDescent="0.15">
      <c r="B20" s="467"/>
      <c r="C20" s="466"/>
      <c r="D20" s="466"/>
      <c r="E20" s="466"/>
      <c r="F20" s="468"/>
      <c r="G20" s="468"/>
      <c r="H20" s="468"/>
      <c r="I20" s="468"/>
      <c r="J20" s="469"/>
      <c r="L20" s="467"/>
      <c r="M20" s="466"/>
      <c r="N20" s="466"/>
      <c r="O20" s="466"/>
      <c r="P20" s="468"/>
      <c r="Q20" s="468"/>
      <c r="R20" s="468"/>
      <c r="S20" s="468"/>
      <c r="T20" s="469"/>
    </row>
    <row r="21" spans="2:20" ht="12" customHeight="1" x14ac:dyDescent="0.15">
      <c r="B21" s="467"/>
      <c r="C21" s="466"/>
      <c r="D21" s="466"/>
      <c r="E21" s="466"/>
      <c r="F21" s="468"/>
      <c r="G21" s="468"/>
      <c r="H21" s="468"/>
      <c r="I21" s="468"/>
      <c r="J21" s="469"/>
      <c r="L21" s="467"/>
      <c r="M21" s="466"/>
      <c r="N21" s="466"/>
      <c r="O21" s="466"/>
      <c r="P21" s="468"/>
      <c r="Q21" s="468"/>
      <c r="R21" s="468"/>
      <c r="S21" s="468"/>
      <c r="T21" s="469"/>
    </row>
    <row r="22" spans="2:20" ht="12" customHeight="1" x14ac:dyDescent="0.15">
      <c r="B22" s="467"/>
      <c r="C22" s="466"/>
      <c r="D22" s="466"/>
      <c r="E22" s="466"/>
      <c r="F22" s="468"/>
      <c r="G22" s="468"/>
      <c r="H22" s="468"/>
      <c r="I22" s="468"/>
      <c r="J22" s="469"/>
      <c r="L22" s="467"/>
      <c r="M22" s="466"/>
      <c r="N22" s="466"/>
      <c r="O22" s="466"/>
      <c r="P22" s="468"/>
      <c r="Q22" s="468"/>
      <c r="R22" s="468"/>
      <c r="S22" s="468"/>
      <c r="T22" s="469"/>
    </row>
    <row r="23" spans="2:20" ht="12" customHeight="1" x14ac:dyDescent="0.15">
      <c r="B23" s="454" t="s">
        <v>301</v>
      </c>
      <c r="C23" s="455"/>
      <c r="D23" s="456">
        <v>0</v>
      </c>
      <c r="E23" s="456"/>
      <c r="F23" s="468"/>
      <c r="G23" s="468"/>
      <c r="H23" s="468"/>
      <c r="I23" s="468"/>
      <c r="J23" s="469"/>
      <c r="L23" s="454" t="s">
        <v>301</v>
      </c>
      <c r="M23" s="455"/>
      <c r="N23" s="456">
        <v>100</v>
      </c>
      <c r="O23" s="456"/>
      <c r="P23" s="468"/>
      <c r="Q23" s="468"/>
      <c r="R23" s="468"/>
      <c r="S23" s="468"/>
      <c r="T23" s="469"/>
    </row>
    <row r="24" spans="2:20" ht="12" customHeight="1" x14ac:dyDescent="0.15">
      <c r="B24" s="457" t="s">
        <v>999</v>
      </c>
      <c r="C24" s="458"/>
      <c r="D24" s="458"/>
      <c r="E24" s="458"/>
      <c r="F24" s="458"/>
      <c r="G24" s="458"/>
      <c r="H24" s="458"/>
      <c r="I24" s="458"/>
      <c r="J24" s="459"/>
      <c r="L24" s="457" t="s">
        <v>1000</v>
      </c>
      <c r="M24" s="458"/>
      <c r="N24" s="458"/>
      <c r="O24" s="458"/>
      <c r="P24" s="458"/>
      <c r="Q24" s="458"/>
      <c r="R24" s="458"/>
      <c r="S24" s="458"/>
      <c r="T24" s="459"/>
    </row>
    <row r="27" spans="2:20" ht="12" customHeight="1" x14ac:dyDescent="0.15">
      <c r="B27" s="5" t="s">
        <v>289</v>
      </c>
      <c r="C27" s="470" t="s">
        <v>67</v>
      </c>
      <c r="D27" s="471"/>
      <c r="E27" s="472"/>
      <c r="F27" s="7" t="s">
        <v>958</v>
      </c>
      <c r="G27" s="448" t="s">
        <v>1001</v>
      </c>
      <c r="H27" s="448"/>
      <c r="I27" s="448"/>
      <c r="J27" s="449"/>
      <c r="L27" s="5" t="s">
        <v>289</v>
      </c>
      <c r="M27" s="448" t="s">
        <v>36</v>
      </c>
      <c r="N27" s="448"/>
      <c r="O27" s="448"/>
      <c r="P27" s="7" t="s">
        <v>958</v>
      </c>
      <c r="Q27" s="448" t="s">
        <v>1002</v>
      </c>
      <c r="R27" s="448"/>
      <c r="S27" s="448"/>
      <c r="T27" s="449"/>
    </row>
    <row r="28" spans="2:20" ht="12" customHeight="1" x14ac:dyDescent="0.15">
      <c r="B28" s="5" t="s">
        <v>961</v>
      </c>
      <c r="C28" s="8" t="str">
        <f>LOOKUP(E28,{0,150,300,450,600;"0","2","4","6","8"})</f>
        <v>0</v>
      </c>
      <c r="D28" s="7" t="s">
        <v>962</v>
      </c>
      <c r="E28" s="9">
        <v>0</v>
      </c>
      <c r="F28" s="450" t="s">
        <v>963</v>
      </c>
      <c r="G28" s="450"/>
      <c r="H28" s="450"/>
      <c r="I28" s="450"/>
      <c r="J28" s="451"/>
      <c r="L28" s="5" t="s">
        <v>961</v>
      </c>
      <c r="M28" s="8" t="str">
        <f>LOOKUP(O28,{0,150,300,450,600;"0","2","4","6","8"})</f>
        <v>2</v>
      </c>
      <c r="N28" s="7" t="s">
        <v>962</v>
      </c>
      <c r="O28" s="9">
        <v>150</v>
      </c>
      <c r="P28" s="450" t="s">
        <v>963</v>
      </c>
      <c r="Q28" s="450"/>
      <c r="R28" s="450"/>
      <c r="S28" s="450"/>
      <c r="T28" s="451"/>
    </row>
    <row r="29" spans="2:20" ht="12" customHeight="1" x14ac:dyDescent="0.15">
      <c r="B29" s="33" t="s">
        <v>964</v>
      </c>
      <c r="C29" s="11">
        <f>E29/5</f>
        <v>30</v>
      </c>
      <c r="D29" s="34" t="s">
        <v>965</v>
      </c>
      <c r="E29" s="9">
        <v>150</v>
      </c>
      <c r="F29" s="7" t="s">
        <v>966</v>
      </c>
      <c r="G29" s="11" t="str">
        <f>LOOKUP(C33,{0,1,2},{"表现较差","表现一般","表现良好"})</f>
        <v>表现一般</v>
      </c>
      <c r="H29" s="7" t="s">
        <v>967</v>
      </c>
      <c r="I29" s="452" t="str">
        <f>LOOKUP(E33,{0,1,2},{"无法响应指令","可防御","可防御/闪避"})</f>
        <v>可防御/闪避</v>
      </c>
      <c r="J29" s="453"/>
      <c r="L29" s="33" t="s">
        <v>964</v>
      </c>
      <c r="M29" s="11">
        <f>O29/5</f>
        <v>16</v>
      </c>
      <c r="N29" s="34" t="s">
        <v>965</v>
      </c>
      <c r="O29" s="9">
        <v>80</v>
      </c>
      <c r="P29" s="7" t="s">
        <v>966</v>
      </c>
      <c r="Q29" s="11" t="str">
        <f>LOOKUP(M33,{0,1,2},{"表现较差","表现一般","表现良好"})</f>
        <v>表现一般</v>
      </c>
      <c r="R29" s="7" t="s">
        <v>967</v>
      </c>
      <c r="S29" s="452" t="str">
        <f>LOOKUP(O33,{0,1,2},{"无法响应指令","可防御","可防御/闪避"})</f>
        <v>可防御/闪避</v>
      </c>
      <c r="T29" s="453"/>
    </row>
    <row r="30" spans="2:20" ht="12" customHeight="1" x14ac:dyDescent="0.15">
      <c r="B30" s="33" t="s">
        <v>968</v>
      </c>
      <c r="C30" s="11">
        <f>E30/5</f>
        <v>20</v>
      </c>
      <c r="D30" s="34" t="s">
        <v>969</v>
      </c>
      <c r="E30" s="9">
        <v>100</v>
      </c>
      <c r="F30" s="7" t="s">
        <v>970</v>
      </c>
      <c r="G30" s="35" t="str">
        <f>LOOKUP(E33,{0,1,2},{"较慢","一般","较快"})</f>
        <v>较快</v>
      </c>
      <c r="H30" s="7" t="s">
        <v>971</v>
      </c>
      <c r="I30" s="452" t="str">
        <f>LOOKUP(E32,{0,1,2},{"无防护措施","半封闭式防护","全封闭式防护"})</f>
        <v>无防护措施</v>
      </c>
      <c r="J30" s="453"/>
      <c r="L30" s="33" t="s">
        <v>968</v>
      </c>
      <c r="M30" s="11">
        <f>ROUNDDOWN(O30/5,0.1)</f>
        <v>20</v>
      </c>
      <c r="N30" s="34" t="s">
        <v>969</v>
      </c>
      <c r="O30" s="9">
        <v>100</v>
      </c>
      <c r="P30" s="7" t="s">
        <v>970</v>
      </c>
      <c r="Q30" s="35" t="str">
        <f>LOOKUP(O33,{0,1,2},{"较慢","一般","较快"})</f>
        <v>较快</v>
      </c>
      <c r="R30" s="7" t="s">
        <v>971</v>
      </c>
      <c r="S30" s="452" t="str">
        <f>LOOKUP(O32,{0,1,2},{"无防护措施","半封闭式防护","全封闭式防护"})</f>
        <v>无防护措施</v>
      </c>
      <c r="T30" s="453"/>
    </row>
    <row r="31" spans="2:20" ht="12" customHeight="1" x14ac:dyDescent="0.15">
      <c r="B31" s="33" t="s">
        <v>972</v>
      </c>
      <c r="C31" s="11">
        <f>E31</f>
        <v>90</v>
      </c>
      <c r="D31" s="34" t="s">
        <v>973</v>
      </c>
      <c r="E31" s="9">
        <v>90</v>
      </c>
      <c r="F31" s="7" t="s">
        <v>974</v>
      </c>
      <c r="G31" s="36" t="s">
        <v>1003</v>
      </c>
      <c r="H31" s="37" t="s">
        <v>976</v>
      </c>
      <c r="I31" s="452" t="str">
        <f>LOOKUP(E34,{0,1,2},{"约10分钟","约1分钟/战斗3回合","“永远准时”"})</f>
        <v>“永远准时”</v>
      </c>
      <c r="J31" s="453"/>
      <c r="L31" s="33" t="s">
        <v>972</v>
      </c>
      <c r="M31" s="11">
        <f>O31</f>
        <v>70</v>
      </c>
      <c r="N31" s="34" t="s">
        <v>973</v>
      </c>
      <c r="O31" s="9">
        <v>70</v>
      </c>
      <c r="P31" s="7" t="s">
        <v>974</v>
      </c>
      <c r="Q31" s="36" t="s">
        <v>975</v>
      </c>
      <c r="R31" s="37" t="s">
        <v>976</v>
      </c>
      <c r="S31" s="452" t="str">
        <f>LOOKUP(O34,{0,1,2},{"约10分钟","约1分钟/战斗3回合","“永远准时”"})</f>
        <v>约1分钟/战斗3回合</v>
      </c>
      <c r="T31" s="453"/>
    </row>
    <row r="32" spans="2:20" ht="12" customHeight="1" x14ac:dyDescent="0.15">
      <c r="B32" s="5" t="s">
        <v>978</v>
      </c>
      <c r="C32" s="38">
        <v>0</v>
      </c>
      <c r="D32" s="7" t="s">
        <v>979</v>
      </c>
      <c r="E32" s="38">
        <v>0</v>
      </c>
      <c r="F32" s="7" t="s">
        <v>980</v>
      </c>
      <c r="G32" s="35">
        <f>ROUNDDOWN(1+(E39-80)/100,0.1)</f>
        <v>1</v>
      </c>
      <c r="H32" s="37" t="s">
        <v>981</v>
      </c>
      <c r="I32" s="452">
        <f>E37+C29</f>
        <v>480</v>
      </c>
      <c r="J32" s="453"/>
      <c r="L32" s="5" t="s">
        <v>978</v>
      </c>
      <c r="M32" s="38">
        <v>1</v>
      </c>
      <c r="N32" s="7" t="s">
        <v>979</v>
      </c>
      <c r="O32" s="38">
        <v>0</v>
      </c>
      <c r="P32" s="7" t="s">
        <v>980</v>
      </c>
      <c r="Q32" s="35">
        <f>ROUNDDOWN(1+(O39-80)/100,0.1)</f>
        <v>1</v>
      </c>
      <c r="R32" s="37" t="s">
        <v>981</v>
      </c>
      <c r="S32" s="452">
        <f>O38+O37</f>
        <v>390</v>
      </c>
      <c r="T32" s="453"/>
    </row>
    <row r="33" spans="2:20" ht="12" customHeight="1" x14ac:dyDescent="0.15">
      <c r="B33" s="5" t="s">
        <v>982</v>
      </c>
      <c r="C33" s="38">
        <v>1</v>
      </c>
      <c r="D33" s="7" t="s">
        <v>983</v>
      </c>
      <c r="E33" s="38">
        <v>2</v>
      </c>
      <c r="F33" s="460" t="s">
        <v>1004</v>
      </c>
      <c r="G33" s="461"/>
      <c r="H33" s="461"/>
      <c r="I33" s="461"/>
      <c r="J33" s="266"/>
      <c r="L33" s="5" t="s">
        <v>982</v>
      </c>
      <c r="M33" s="38">
        <v>1</v>
      </c>
      <c r="N33" s="7" t="s">
        <v>983</v>
      </c>
      <c r="O33" s="38">
        <v>2</v>
      </c>
      <c r="P33" s="460" t="s">
        <v>1005</v>
      </c>
      <c r="Q33" s="461"/>
      <c r="R33" s="461"/>
      <c r="S33" s="461"/>
      <c r="T33" s="266"/>
    </row>
    <row r="34" spans="2:20" ht="12" customHeight="1" x14ac:dyDescent="0.15">
      <c r="B34" s="5" t="s">
        <v>986</v>
      </c>
      <c r="C34" s="38">
        <v>1</v>
      </c>
      <c r="D34" s="7" t="s">
        <v>987</v>
      </c>
      <c r="E34" s="38">
        <v>2</v>
      </c>
      <c r="F34" s="462"/>
      <c r="G34" s="259"/>
      <c r="H34" s="259"/>
      <c r="I34" s="259"/>
      <c r="J34" s="260"/>
      <c r="L34" s="5" t="s">
        <v>986</v>
      </c>
      <c r="M34" s="38">
        <v>1</v>
      </c>
      <c r="N34" s="7" t="s">
        <v>987</v>
      </c>
      <c r="O34" s="38">
        <v>1</v>
      </c>
      <c r="P34" s="462"/>
      <c r="Q34" s="259"/>
      <c r="R34" s="259"/>
      <c r="S34" s="259"/>
      <c r="T34" s="260"/>
    </row>
    <row r="35" spans="2:20" ht="12" customHeight="1" x14ac:dyDescent="0.15">
      <c r="B35" s="5" t="s">
        <v>988</v>
      </c>
      <c r="C35" s="8" t="str">
        <f>IF(E32&lt;1,C28,IF(E32=1,C28+2,IF(E32&gt;1,C28+4,0)))</f>
        <v>0</v>
      </c>
      <c r="D35" s="7" t="s">
        <v>989</v>
      </c>
      <c r="E35" s="8">
        <f>IF(E32&lt;1,0,IF(E32=1,C35*20,C35*40))</f>
        <v>0</v>
      </c>
      <c r="F35" s="462"/>
      <c r="G35" s="259"/>
      <c r="H35" s="259"/>
      <c r="I35" s="259"/>
      <c r="J35" s="260"/>
      <c r="L35" s="5" t="s">
        <v>988</v>
      </c>
      <c r="M35" s="8" t="str">
        <f>IF(O32&lt;1,M28,IF(O32=1,M28+2,IF(O32&gt;1,M28+4,0)))</f>
        <v>2</v>
      </c>
      <c r="N35" s="7" t="s">
        <v>989</v>
      </c>
      <c r="O35" s="8">
        <f>IF(O32&lt;1,0,IF(O32=1,M35*20,M35*40))</f>
        <v>0</v>
      </c>
      <c r="P35" s="462"/>
      <c r="Q35" s="259"/>
      <c r="R35" s="259"/>
      <c r="S35" s="259"/>
      <c r="T35" s="260"/>
    </row>
    <row r="36" spans="2:20" ht="12" customHeight="1" x14ac:dyDescent="0.15">
      <c r="B36" s="33" t="s">
        <v>990</v>
      </c>
      <c r="C36" s="11">
        <f>IF(C32=0,C30,IF(C32=1,C30*2,IF(C32=2,C30*3,0)))</f>
        <v>20</v>
      </c>
      <c r="D36" s="37" t="s">
        <v>991</v>
      </c>
      <c r="E36" s="11">
        <f>(C36*3)</f>
        <v>60</v>
      </c>
      <c r="F36" s="462"/>
      <c r="G36" s="259"/>
      <c r="H36" s="259"/>
      <c r="I36" s="259"/>
      <c r="J36" s="260"/>
      <c r="L36" s="33" t="s">
        <v>990</v>
      </c>
      <c r="M36" s="11">
        <f>IF(M32=0,M30,IF(M32=1,M30*2,IF(M32=2,M30*3,0)))</f>
        <v>40</v>
      </c>
      <c r="N36" s="37" t="s">
        <v>991</v>
      </c>
      <c r="O36" s="11">
        <f>(M36*3)</f>
        <v>120</v>
      </c>
      <c r="P36" s="462"/>
      <c r="Q36" s="259"/>
      <c r="R36" s="259"/>
      <c r="S36" s="259"/>
      <c r="T36" s="260"/>
    </row>
    <row r="37" spans="2:20" ht="12" customHeight="1" x14ac:dyDescent="0.15">
      <c r="B37" s="33" t="s">
        <v>992</v>
      </c>
      <c r="C37" s="11">
        <f>ROUND((E28+E29+E30+D48)/20,0.1)*(IF(C34=0,2,IF(C34=1,1.5,IF(C34=2,1,0))))</f>
        <v>27</v>
      </c>
      <c r="D37" s="7" t="s">
        <v>993</v>
      </c>
      <c r="E37" s="8">
        <f>IF(C33=0,C29*10+C28*25,IF(C33=1,C29*15+C28*25,IF(C33=2,C29*20+C28*25,0)))</f>
        <v>450</v>
      </c>
      <c r="F37" s="462"/>
      <c r="G37" s="259"/>
      <c r="H37" s="259"/>
      <c r="I37" s="259"/>
      <c r="J37" s="260"/>
      <c r="L37" s="33" t="s">
        <v>992</v>
      </c>
      <c r="M37" s="11">
        <f>ROUND((O28+O29+O30+N48)/20,0.1)*(IF(M34=0,2,IF(M34=1,1.5,IF(M34=2,1,0))))</f>
        <v>25.5</v>
      </c>
      <c r="N37" s="7" t="s">
        <v>993</v>
      </c>
      <c r="O37" s="8">
        <f>IF(M33=0,M29*10+M28*25,IF(M33=1,M29*15+M28*25,IF(M33=2,M29*20+M28*25,0)))</f>
        <v>290</v>
      </c>
      <c r="P37" s="462"/>
      <c r="Q37" s="259"/>
      <c r="R37" s="259"/>
      <c r="S37" s="259"/>
      <c r="T37" s="260"/>
    </row>
    <row r="38" spans="2:20" ht="12" customHeight="1" x14ac:dyDescent="0.15">
      <c r="B38" s="5" t="s">
        <v>290</v>
      </c>
      <c r="C38" s="39" t="str">
        <f>LOOKUP(C39,{0,201,401,601,901,1201,1501;"黑色","绿色","蓝色","紫色","红色","橙色","金色"})</f>
        <v>蓝色</v>
      </c>
      <c r="D38" s="7" t="s">
        <v>292</v>
      </c>
      <c r="E38" s="10">
        <v>80</v>
      </c>
      <c r="F38" s="462"/>
      <c r="G38" s="259"/>
      <c r="H38" s="259"/>
      <c r="I38" s="259"/>
      <c r="J38" s="260"/>
      <c r="L38" s="5" t="s">
        <v>290</v>
      </c>
      <c r="M38" s="39" t="str">
        <f>LOOKUP(M39,{0,201,401,601,901,1201,1501;"黑色","绿色","蓝色","紫色","红色","橙色","金色"})</f>
        <v>绿色</v>
      </c>
      <c r="N38" s="7" t="s">
        <v>292</v>
      </c>
      <c r="O38" s="10">
        <v>100</v>
      </c>
      <c r="P38" s="462"/>
      <c r="Q38" s="259"/>
      <c r="R38" s="259"/>
      <c r="S38" s="259"/>
      <c r="T38" s="260"/>
    </row>
    <row r="39" spans="2:20" ht="12" customHeight="1" x14ac:dyDescent="0.15">
      <c r="B39" s="5" t="s">
        <v>994</v>
      </c>
      <c r="C39" s="11">
        <f>D48++E28+E29+E30+E31</f>
        <v>440</v>
      </c>
      <c r="D39" s="7" t="s">
        <v>296</v>
      </c>
      <c r="E39" s="10">
        <v>80</v>
      </c>
      <c r="F39" s="462"/>
      <c r="G39" s="259"/>
      <c r="H39" s="259"/>
      <c r="I39" s="259"/>
      <c r="J39" s="260"/>
      <c r="L39" s="5" t="s">
        <v>994</v>
      </c>
      <c r="M39" s="11">
        <f>N48++O28+O29+O30+O31</f>
        <v>400</v>
      </c>
      <c r="N39" s="7" t="s">
        <v>296</v>
      </c>
      <c r="O39" s="10">
        <v>120</v>
      </c>
      <c r="P39" s="462"/>
      <c r="Q39" s="259"/>
      <c r="R39" s="259"/>
      <c r="S39" s="259"/>
      <c r="T39" s="260"/>
    </row>
    <row r="40" spans="2:20" ht="12" customHeight="1" x14ac:dyDescent="0.15">
      <c r="B40" s="5" t="s">
        <v>302</v>
      </c>
      <c r="C40" s="11">
        <f>C39*20</f>
        <v>8800</v>
      </c>
      <c r="D40" s="7" t="s">
        <v>995</v>
      </c>
      <c r="E40" s="11">
        <f>C39</f>
        <v>440</v>
      </c>
      <c r="F40" s="463"/>
      <c r="G40" s="464"/>
      <c r="H40" s="464"/>
      <c r="I40" s="464"/>
      <c r="J40" s="465"/>
      <c r="L40" s="5" t="s">
        <v>302</v>
      </c>
      <c r="M40" s="11">
        <f>M39*20</f>
        <v>8000</v>
      </c>
      <c r="N40" s="7" t="s">
        <v>995</v>
      </c>
      <c r="O40" s="11">
        <f>M39</f>
        <v>400</v>
      </c>
      <c r="P40" s="463"/>
      <c r="Q40" s="464"/>
      <c r="R40" s="464"/>
      <c r="S40" s="464"/>
      <c r="T40" s="465"/>
    </row>
    <row r="41" spans="2:20" ht="12" customHeight="1" x14ac:dyDescent="0.15">
      <c r="B41" s="255" t="s">
        <v>1006</v>
      </c>
      <c r="C41" s="466"/>
      <c r="D41" s="466"/>
      <c r="E41" s="466"/>
      <c r="F41" s="468"/>
      <c r="G41" s="468"/>
      <c r="H41" s="468"/>
      <c r="I41" s="468"/>
      <c r="J41" s="469"/>
      <c r="L41" s="467" t="s">
        <v>996</v>
      </c>
      <c r="M41" s="466"/>
      <c r="N41" s="466"/>
      <c r="O41" s="466"/>
      <c r="P41" s="468" t="s">
        <v>1007</v>
      </c>
      <c r="Q41" s="468"/>
      <c r="R41" s="468"/>
      <c r="S41" s="468"/>
      <c r="T41" s="469"/>
    </row>
    <row r="42" spans="2:20" ht="12" customHeight="1" x14ac:dyDescent="0.15">
      <c r="B42" s="467"/>
      <c r="C42" s="466"/>
      <c r="D42" s="466"/>
      <c r="E42" s="466"/>
      <c r="F42" s="468"/>
      <c r="G42" s="468"/>
      <c r="H42" s="468"/>
      <c r="I42" s="468"/>
      <c r="J42" s="469"/>
      <c r="L42" s="467"/>
      <c r="M42" s="466"/>
      <c r="N42" s="466"/>
      <c r="O42" s="466"/>
      <c r="P42" s="468"/>
      <c r="Q42" s="468"/>
      <c r="R42" s="468"/>
      <c r="S42" s="468"/>
      <c r="T42" s="469"/>
    </row>
    <row r="43" spans="2:20" ht="12" customHeight="1" x14ac:dyDescent="0.15">
      <c r="B43" s="467"/>
      <c r="C43" s="466"/>
      <c r="D43" s="466"/>
      <c r="E43" s="466"/>
      <c r="F43" s="468"/>
      <c r="G43" s="468"/>
      <c r="H43" s="468"/>
      <c r="I43" s="468"/>
      <c r="J43" s="469"/>
      <c r="L43" s="467"/>
      <c r="M43" s="466"/>
      <c r="N43" s="466"/>
      <c r="O43" s="466"/>
      <c r="P43" s="468"/>
      <c r="Q43" s="468"/>
      <c r="R43" s="468"/>
      <c r="S43" s="468"/>
      <c r="T43" s="469"/>
    </row>
    <row r="44" spans="2:20" ht="12" customHeight="1" x14ac:dyDescent="0.15">
      <c r="B44" s="467"/>
      <c r="C44" s="466"/>
      <c r="D44" s="466"/>
      <c r="E44" s="466"/>
      <c r="F44" s="468"/>
      <c r="G44" s="468"/>
      <c r="H44" s="468"/>
      <c r="I44" s="468"/>
      <c r="J44" s="469"/>
      <c r="L44" s="467"/>
      <c r="M44" s="466"/>
      <c r="N44" s="466"/>
      <c r="O44" s="466"/>
      <c r="P44" s="468"/>
      <c r="Q44" s="468"/>
      <c r="R44" s="468"/>
      <c r="S44" s="468"/>
      <c r="T44" s="469"/>
    </row>
    <row r="45" spans="2:20" ht="12" customHeight="1" x14ac:dyDescent="0.15">
      <c r="B45" s="467"/>
      <c r="C45" s="466"/>
      <c r="D45" s="466"/>
      <c r="E45" s="466"/>
      <c r="F45" s="468"/>
      <c r="G45" s="468"/>
      <c r="H45" s="468"/>
      <c r="I45" s="468"/>
      <c r="J45" s="469"/>
      <c r="L45" s="467"/>
      <c r="M45" s="466"/>
      <c r="N45" s="466"/>
      <c r="O45" s="466"/>
      <c r="P45" s="468"/>
      <c r="Q45" s="468"/>
      <c r="R45" s="468"/>
      <c r="S45" s="468"/>
      <c r="T45" s="469"/>
    </row>
    <row r="46" spans="2:20" ht="12" customHeight="1" x14ac:dyDescent="0.15">
      <c r="B46" s="467"/>
      <c r="C46" s="466"/>
      <c r="D46" s="466"/>
      <c r="E46" s="466"/>
      <c r="F46" s="468"/>
      <c r="G46" s="468"/>
      <c r="H46" s="468"/>
      <c r="I46" s="468"/>
      <c r="J46" s="469"/>
      <c r="L46" s="467"/>
      <c r="M46" s="466"/>
      <c r="N46" s="466"/>
      <c r="O46" s="466"/>
      <c r="P46" s="468"/>
      <c r="Q46" s="468"/>
      <c r="R46" s="468"/>
      <c r="S46" s="468"/>
      <c r="T46" s="469"/>
    </row>
    <row r="47" spans="2:20" ht="12" customHeight="1" x14ac:dyDescent="0.15">
      <c r="B47" s="467"/>
      <c r="C47" s="466"/>
      <c r="D47" s="466"/>
      <c r="E47" s="466"/>
      <c r="F47" s="468"/>
      <c r="G47" s="468"/>
      <c r="H47" s="468"/>
      <c r="I47" s="468"/>
      <c r="J47" s="469"/>
      <c r="L47" s="467"/>
      <c r="M47" s="466"/>
      <c r="N47" s="466"/>
      <c r="O47" s="466"/>
      <c r="P47" s="468"/>
      <c r="Q47" s="468"/>
      <c r="R47" s="468"/>
      <c r="S47" s="468"/>
      <c r="T47" s="469"/>
    </row>
    <row r="48" spans="2:20" ht="12" customHeight="1" x14ac:dyDescent="0.15">
      <c r="B48" s="454" t="s">
        <v>301</v>
      </c>
      <c r="C48" s="455"/>
      <c r="D48" s="456">
        <v>100</v>
      </c>
      <c r="E48" s="456"/>
      <c r="F48" s="468"/>
      <c r="G48" s="468"/>
      <c r="H48" s="468"/>
      <c r="I48" s="468"/>
      <c r="J48" s="469"/>
      <c r="L48" s="454" t="s">
        <v>301</v>
      </c>
      <c r="M48" s="455"/>
      <c r="N48" s="456">
        <v>0</v>
      </c>
      <c r="O48" s="456"/>
      <c r="P48" s="468"/>
      <c r="Q48" s="468"/>
      <c r="R48" s="468"/>
      <c r="S48" s="468"/>
      <c r="T48" s="469"/>
    </row>
    <row r="49" spans="2:20" ht="12" customHeight="1" x14ac:dyDescent="0.15">
      <c r="B49" s="457" t="s">
        <v>1008</v>
      </c>
      <c r="C49" s="458"/>
      <c r="D49" s="458"/>
      <c r="E49" s="458"/>
      <c r="F49" s="458"/>
      <c r="G49" s="458"/>
      <c r="H49" s="458"/>
      <c r="I49" s="458"/>
      <c r="J49" s="459"/>
      <c r="L49" s="457" t="s">
        <v>1009</v>
      </c>
      <c r="M49" s="458"/>
      <c r="N49" s="458"/>
      <c r="O49" s="458"/>
      <c r="P49" s="458"/>
      <c r="Q49" s="458"/>
      <c r="R49" s="458"/>
      <c r="S49" s="458"/>
      <c r="T49" s="459"/>
    </row>
    <row r="52" spans="2:20" ht="12" customHeight="1" x14ac:dyDescent="0.15">
      <c r="B52" s="5" t="s">
        <v>289</v>
      </c>
      <c r="C52" s="448" t="s">
        <v>188</v>
      </c>
      <c r="D52" s="448"/>
      <c r="E52" s="448"/>
      <c r="F52" s="7" t="s">
        <v>958</v>
      </c>
      <c r="G52" s="448" t="s">
        <v>1010</v>
      </c>
      <c r="H52" s="448"/>
      <c r="I52" s="448"/>
      <c r="J52" s="449"/>
      <c r="L52" s="5" t="s">
        <v>289</v>
      </c>
      <c r="M52" s="448" t="s">
        <v>43</v>
      </c>
      <c r="N52" s="448"/>
      <c r="O52" s="448"/>
      <c r="P52" s="7" t="s">
        <v>958</v>
      </c>
      <c r="Q52" s="448" t="s">
        <v>960</v>
      </c>
      <c r="R52" s="448"/>
      <c r="S52" s="448"/>
      <c r="T52" s="449"/>
    </row>
    <row r="53" spans="2:20" ht="12" customHeight="1" x14ac:dyDescent="0.15">
      <c r="B53" s="5" t="s">
        <v>961</v>
      </c>
      <c r="C53" s="8" t="str">
        <f>LOOKUP(E53,{0,150,300,450,600;"0","2","4","6","8"})</f>
        <v>4</v>
      </c>
      <c r="D53" s="7" t="s">
        <v>962</v>
      </c>
      <c r="E53" s="9">
        <v>300</v>
      </c>
      <c r="F53" s="450" t="s">
        <v>963</v>
      </c>
      <c r="G53" s="450"/>
      <c r="H53" s="450"/>
      <c r="I53" s="450"/>
      <c r="J53" s="451"/>
      <c r="L53" s="5" t="s">
        <v>961</v>
      </c>
      <c r="M53" s="8" t="str">
        <f>LOOKUP(O53,{0,150,300,450,600;"0","2","4","6","8"})</f>
        <v>0</v>
      </c>
      <c r="N53" s="7" t="s">
        <v>962</v>
      </c>
      <c r="O53" s="9">
        <v>0</v>
      </c>
      <c r="P53" s="450" t="s">
        <v>963</v>
      </c>
      <c r="Q53" s="450"/>
      <c r="R53" s="450"/>
      <c r="S53" s="450"/>
      <c r="T53" s="451"/>
    </row>
    <row r="54" spans="2:20" ht="12" customHeight="1" x14ac:dyDescent="0.15">
      <c r="B54" s="33" t="s">
        <v>964</v>
      </c>
      <c r="C54" s="11">
        <f>E54/5</f>
        <v>60</v>
      </c>
      <c r="D54" s="40" t="s">
        <v>965</v>
      </c>
      <c r="E54" s="9">
        <v>300</v>
      </c>
      <c r="F54" s="7" t="s">
        <v>966</v>
      </c>
      <c r="G54" s="11" t="str">
        <f>LOOKUP(C58,{0,1,2},{"表现较差","表现一般","表现良好"})</f>
        <v>表现一般</v>
      </c>
      <c r="H54" s="7" t="s">
        <v>967</v>
      </c>
      <c r="I54" s="452" t="str">
        <f>LOOKUP(E58,{0,1,2},{"无法响应指令","可防御","可防御/闪避"})</f>
        <v>可防御</v>
      </c>
      <c r="J54" s="453"/>
      <c r="L54" s="33" t="s">
        <v>964</v>
      </c>
      <c r="M54" s="11">
        <f>O54/5</f>
        <v>20</v>
      </c>
      <c r="N54" s="40" t="s">
        <v>965</v>
      </c>
      <c r="O54" s="9">
        <v>100</v>
      </c>
      <c r="P54" s="7" t="s">
        <v>966</v>
      </c>
      <c r="Q54" s="11" t="str">
        <f>LOOKUP(M58,{0,1,2},{"表现较差","表现一般","表现良好"})</f>
        <v>表现较差</v>
      </c>
      <c r="R54" s="7" t="s">
        <v>967</v>
      </c>
      <c r="S54" s="452" t="str">
        <f>LOOKUP(O58,{0,1,2},{"无法响应指令","可防御","可防御/闪避"})</f>
        <v>可防御</v>
      </c>
      <c r="T54" s="453"/>
    </row>
    <row r="55" spans="2:20" ht="12" customHeight="1" x14ac:dyDescent="0.15">
      <c r="B55" s="33" t="s">
        <v>968</v>
      </c>
      <c r="C55" s="11">
        <f>ROUNDDOWN(E55/5,0.1)</f>
        <v>60</v>
      </c>
      <c r="D55" s="40" t="s">
        <v>969</v>
      </c>
      <c r="E55" s="9">
        <v>300</v>
      </c>
      <c r="F55" s="7" t="s">
        <v>970</v>
      </c>
      <c r="G55" s="35" t="str">
        <f>LOOKUP(E58,{0,1,2},{"较慢","一般","较快"})</f>
        <v>一般</v>
      </c>
      <c r="H55" s="7" t="s">
        <v>971</v>
      </c>
      <c r="I55" s="452" t="str">
        <f>LOOKUP(E57,{0,1,2},{"无防护措施","半封闭式防护","全封闭式防护"})</f>
        <v>全封闭式防护</v>
      </c>
      <c r="J55" s="453"/>
      <c r="L55" s="33" t="s">
        <v>968</v>
      </c>
      <c r="M55" s="11">
        <f>ROUNDDOWN(O55/5,0.1)</f>
        <v>20</v>
      </c>
      <c r="N55" s="40" t="s">
        <v>969</v>
      </c>
      <c r="O55" s="9">
        <v>100</v>
      </c>
      <c r="P55" s="7" t="s">
        <v>970</v>
      </c>
      <c r="Q55" s="35" t="str">
        <f>LOOKUP(O58,{0,1,2},{"较慢","一般","较快"})</f>
        <v>一般</v>
      </c>
      <c r="R55" s="7" t="s">
        <v>971</v>
      </c>
      <c r="S55" s="452" t="str">
        <f>LOOKUP(O57,{0,1,2},{"无防护措施","半封闭式防护","全封闭式防护"})</f>
        <v>半封闭式防护</v>
      </c>
      <c r="T55" s="453"/>
    </row>
    <row r="56" spans="2:20" ht="12" customHeight="1" x14ac:dyDescent="0.15">
      <c r="B56" s="33" t="s">
        <v>972</v>
      </c>
      <c r="C56" s="11">
        <f>E56</f>
        <v>300</v>
      </c>
      <c r="D56" s="40" t="s">
        <v>973</v>
      </c>
      <c r="E56" s="9">
        <v>300</v>
      </c>
      <c r="F56" s="7" t="s">
        <v>974</v>
      </c>
      <c r="G56" s="41" t="s">
        <v>1011</v>
      </c>
      <c r="H56" s="37" t="s">
        <v>976</v>
      </c>
      <c r="I56" s="452" t="str">
        <f>LOOKUP(E59,{0,1,2},{"约10分钟","约1分钟/战斗3回合","“永远准时”"})</f>
        <v>约10分钟</v>
      </c>
      <c r="J56" s="453"/>
      <c r="L56" s="33" t="s">
        <v>972</v>
      </c>
      <c r="M56" s="11">
        <f>O56</f>
        <v>100</v>
      </c>
      <c r="N56" s="40" t="s">
        <v>973</v>
      </c>
      <c r="O56" s="9">
        <v>100</v>
      </c>
      <c r="P56" s="7" t="s">
        <v>974</v>
      </c>
      <c r="Q56" s="41" t="s">
        <v>1012</v>
      </c>
      <c r="R56" s="37" t="s">
        <v>976</v>
      </c>
      <c r="S56" s="452" t="str">
        <f>LOOKUP(O59,{0,1,2},{"约10分钟","约1分钟/战斗3回合","“永远准时”"})</f>
        <v>约10分钟</v>
      </c>
      <c r="T56" s="453"/>
    </row>
    <row r="57" spans="2:20" ht="12" customHeight="1" x14ac:dyDescent="0.15">
      <c r="B57" s="5" t="s">
        <v>978</v>
      </c>
      <c r="C57" s="38">
        <v>1</v>
      </c>
      <c r="D57" s="7" t="s">
        <v>979</v>
      </c>
      <c r="E57" s="38">
        <v>2</v>
      </c>
      <c r="F57" s="7" t="s">
        <v>980</v>
      </c>
      <c r="G57" s="35">
        <f>ROUNDDOWN(1+(E64-80)/100,0.1)</f>
        <v>30</v>
      </c>
      <c r="H57" s="37" t="s">
        <v>981</v>
      </c>
      <c r="I57" s="452">
        <f>E63+E62</f>
        <v>4000</v>
      </c>
      <c r="J57" s="453"/>
      <c r="L57" s="5" t="s">
        <v>978</v>
      </c>
      <c r="M57" s="38">
        <v>2</v>
      </c>
      <c r="N57" s="7" t="s">
        <v>979</v>
      </c>
      <c r="O57" s="38">
        <v>1</v>
      </c>
      <c r="P57" s="7" t="s">
        <v>980</v>
      </c>
      <c r="Q57" s="35">
        <f>ROUNDDOWN(1+(O64-80)/100,0.1)</f>
        <v>4</v>
      </c>
      <c r="R57" s="37" t="s">
        <v>981</v>
      </c>
      <c r="S57" s="452">
        <f>O63+O62</f>
        <v>600</v>
      </c>
      <c r="T57" s="453"/>
    </row>
    <row r="58" spans="2:20" ht="12" customHeight="1" x14ac:dyDescent="0.15">
      <c r="B58" s="5" t="s">
        <v>982</v>
      </c>
      <c r="C58" s="38">
        <v>1</v>
      </c>
      <c r="D58" s="7" t="s">
        <v>983</v>
      </c>
      <c r="E58" s="38">
        <v>1</v>
      </c>
      <c r="F58" s="460" t="s">
        <v>1013</v>
      </c>
      <c r="G58" s="461"/>
      <c r="H58" s="461"/>
      <c r="I58" s="461"/>
      <c r="J58" s="266"/>
      <c r="L58" s="5" t="s">
        <v>982</v>
      </c>
      <c r="M58" s="38">
        <v>0</v>
      </c>
      <c r="N58" s="7" t="s">
        <v>983</v>
      </c>
      <c r="O58" s="38">
        <v>1</v>
      </c>
      <c r="P58" s="460" t="s">
        <v>1014</v>
      </c>
      <c r="Q58" s="461"/>
      <c r="R58" s="461"/>
      <c r="S58" s="461"/>
      <c r="T58" s="266"/>
    </row>
    <row r="59" spans="2:20" ht="12" customHeight="1" x14ac:dyDescent="0.15">
      <c r="B59" s="5" t="s">
        <v>986</v>
      </c>
      <c r="C59" s="38">
        <v>1</v>
      </c>
      <c r="D59" s="7" t="s">
        <v>987</v>
      </c>
      <c r="E59" s="38">
        <v>0</v>
      </c>
      <c r="F59" s="462"/>
      <c r="G59" s="259"/>
      <c r="H59" s="259"/>
      <c r="I59" s="259"/>
      <c r="J59" s="260"/>
      <c r="L59" s="5" t="s">
        <v>986</v>
      </c>
      <c r="M59" s="38">
        <v>2</v>
      </c>
      <c r="N59" s="7" t="s">
        <v>987</v>
      </c>
      <c r="O59" s="38">
        <v>0</v>
      </c>
      <c r="P59" s="462"/>
      <c r="Q59" s="259"/>
      <c r="R59" s="259"/>
      <c r="S59" s="259"/>
      <c r="T59" s="260"/>
    </row>
    <row r="60" spans="2:20" ht="12" customHeight="1" x14ac:dyDescent="0.15">
      <c r="B60" s="5" t="s">
        <v>988</v>
      </c>
      <c r="C60" s="8">
        <f>IF(E57&lt;1,C53,IF(E57=1,C53+2,IF(E57&gt;1,C53+4,0)))</f>
        <v>8</v>
      </c>
      <c r="D60" s="7" t="s">
        <v>989</v>
      </c>
      <c r="E60" s="8">
        <f>IF(E57&lt;1,0,IF(E57=1,C60*20,C60*40))</f>
        <v>320</v>
      </c>
      <c r="F60" s="462"/>
      <c r="G60" s="259"/>
      <c r="H60" s="259"/>
      <c r="I60" s="259"/>
      <c r="J60" s="260"/>
      <c r="L60" s="5" t="s">
        <v>988</v>
      </c>
      <c r="M60" s="8">
        <f>IF(O57&lt;1,M53,IF(O57=1,M53+2,IF(O57&gt;1,M53+4,0)))</f>
        <v>2</v>
      </c>
      <c r="N60" s="7" t="s">
        <v>989</v>
      </c>
      <c r="O60" s="8">
        <f>IF(O57&lt;1,0,IF(O57=1,M60*20,M60*40))</f>
        <v>40</v>
      </c>
      <c r="P60" s="462"/>
      <c r="Q60" s="259"/>
      <c r="R60" s="259"/>
      <c r="S60" s="259"/>
      <c r="T60" s="260"/>
    </row>
    <row r="61" spans="2:20" ht="12" customHeight="1" x14ac:dyDescent="0.15">
      <c r="B61" s="33" t="s">
        <v>990</v>
      </c>
      <c r="C61" s="11">
        <f>IF(C57=0,C55,IF(C57=1,C55*2,IF(C57=2,C55*3,0)))</f>
        <v>120</v>
      </c>
      <c r="D61" s="37" t="s">
        <v>991</v>
      </c>
      <c r="E61" s="11">
        <f>(C61*3)</f>
        <v>360</v>
      </c>
      <c r="F61" s="462"/>
      <c r="G61" s="259"/>
      <c r="H61" s="259"/>
      <c r="I61" s="259"/>
      <c r="J61" s="260"/>
      <c r="L61" s="33" t="s">
        <v>990</v>
      </c>
      <c r="M61" s="11">
        <f>IF(M57=0,M55,IF(M57=1,M55*2,IF(M57=2,M55*3,0)))</f>
        <v>60</v>
      </c>
      <c r="N61" s="37" t="s">
        <v>991</v>
      </c>
      <c r="O61" s="11">
        <f>(M61*3)</f>
        <v>180</v>
      </c>
      <c r="P61" s="462"/>
      <c r="Q61" s="259"/>
      <c r="R61" s="259"/>
      <c r="S61" s="259"/>
      <c r="T61" s="260"/>
    </row>
    <row r="62" spans="2:20" ht="12" customHeight="1" x14ac:dyDescent="0.15">
      <c r="B62" s="33" t="s">
        <v>992</v>
      </c>
      <c r="C62" s="11">
        <f>ROUND((E53+E54+E55+D73)/20,0.1)*(IF(C59=0,2,IF(C59=1,1.5,IF(C59=2,1,0))))</f>
        <v>112.5</v>
      </c>
      <c r="D62" s="7" t="s">
        <v>993</v>
      </c>
      <c r="E62" s="8">
        <f>IF(C58=0,C54*10+C53*25,IF(C58=1,C54*15+C53*25,IF(C58=2,C54*20+C53*25,0)))</f>
        <v>1000</v>
      </c>
      <c r="F62" s="462"/>
      <c r="G62" s="259"/>
      <c r="H62" s="259"/>
      <c r="I62" s="259"/>
      <c r="J62" s="260"/>
      <c r="L62" s="33" t="s">
        <v>992</v>
      </c>
      <c r="M62" s="11">
        <f>ROUND((O53+O54+O55+N73)/20,0.1)*(IF(M59=0,2,IF(M59=1,1.5,IF(M59=2,1,0))))</f>
        <v>15</v>
      </c>
      <c r="N62" s="7" t="s">
        <v>993</v>
      </c>
      <c r="O62" s="8">
        <f>IF(M58=0,M54*10+M53*25,IF(M58=1,M54*15+M53*25,IF(M58=2,M54*20+M53*25,0)))</f>
        <v>200</v>
      </c>
      <c r="P62" s="462"/>
      <c r="Q62" s="259"/>
      <c r="R62" s="259"/>
      <c r="S62" s="259"/>
      <c r="T62" s="260"/>
    </row>
    <row r="63" spans="2:20" ht="12" customHeight="1" x14ac:dyDescent="0.15">
      <c r="B63" s="5" t="s">
        <v>290</v>
      </c>
      <c r="C63" s="39" t="str">
        <f>LOOKUP(C64,{0,201,401,601,901,1201,1501;"黑色","绿色","蓝色","紫色","红色","橙色","金色"})</f>
        <v>金色</v>
      </c>
      <c r="D63" s="7" t="s">
        <v>292</v>
      </c>
      <c r="E63" s="10">
        <v>3000</v>
      </c>
      <c r="F63" s="462"/>
      <c r="G63" s="259"/>
      <c r="H63" s="259"/>
      <c r="I63" s="259"/>
      <c r="J63" s="260"/>
      <c r="L63" s="5" t="s">
        <v>290</v>
      </c>
      <c r="M63" s="39" t="str">
        <f>LOOKUP(M64,{0,201,401,601,901,1201,1501;"黑色","绿色","蓝色","紫色","红色","橙色","金色"})</f>
        <v>绿色</v>
      </c>
      <c r="N63" s="7" t="s">
        <v>292</v>
      </c>
      <c r="O63" s="10">
        <v>400</v>
      </c>
      <c r="P63" s="462"/>
      <c r="Q63" s="259"/>
      <c r="R63" s="259"/>
      <c r="S63" s="259"/>
      <c r="T63" s="260"/>
    </row>
    <row r="64" spans="2:20" ht="12" customHeight="1" x14ac:dyDescent="0.15">
      <c r="B64" s="5" t="s">
        <v>994</v>
      </c>
      <c r="C64" s="11">
        <f>D73++E53+E54+E55+E56</f>
        <v>1800</v>
      </c>
      <c r="D64" s="7" t="s">
        <v>296</v>
      </c>
      <c r="E64" s="10">
        <v>3000</v>
      </c>
      <c r="F64" s="462"/>
      <c r="G64" s="259"/>
      <c r="H64" s="259"/>
      <c r="I64" s="259"/>
      <c r="J64" s="260"/>
      <c r="L64" s="5" t="s">
        <v>994</v>
      </c>
      <c r="M64" s="11">
        <f>N73++O53+O54+O55+O56</f>
        <v>400</v>
      </c>
      <c r="N64" s="7" t="s">
        <v>296</v>
      </c>
      <c r="O64" s="10">
        <v>400</v>
      </c>
      <c r="P64" s="462"/>
      <c r="Q64" s="259"/>
      <c r="R64" s="259"/>
      <c r="S64" s="259"/>
      <c r="T64" s="260"/>
    </row>
    <row r="65" spans="2:20" ht="12" customHeight="1" x14ac:dyDescent="0.15">
      <c r="B65" s="5" t="s">
        <v>302</v>
      </c>
      <c r="C65" s="11">
        <f>C64*20</f>
        <v>36000</v>
      </c>
      <c r="D65" s="7" t="s">
        <v>995</v>
      </c>
      <c r="E65" s="11">
        <f>C64</f>
        <v>1800</v>
      </c>
      <c r="F65" s="463"/>
      <c r="G65" s="464"/>
      <c r="H65" s="464"/>
      <c r="I65" s="464"/>
      <c r="J65" s="465"/>
      <c r="L65" s="5" t="s">
        <v>302</v>
      </c>
      <c r="M65" s="11">
        <f>M64*20</f>
        <v>8000</v>
      </c>
      <c r="N65" s="7" t="s">
        <v>995</v>
      </c>
      <c r="O65" s="11">
        <f>M64</f>
        <v>400</v>
      </c>
      <c r="P65" s="463"/>
      <c r="Q65" s="464"/>
      <c r="R65" s="464"/>
      <c r="S65" s="464"/>
      <c r="T65" s="465"/>
    </row>
    <row r="66" spans="2:20" ht="12" customHeight="1" x14ac:dyDescent="0.15">
      <c r="B66" s="255" t="s">
        <v>1015</v>
      </c>
      <c r="C66" s="466"/>
      <c r="D66" s="466"/>
      <c r="E66" s="466"/>
      <c r="F66" s="468" t="s">
        <v>1016</v>
      </c>
      <c r="G66" s="468"/>
      <c r="H66" s="468"/>
      <c r="I66" s="468"/>
      <c r="J66" s="469"/>
      <c r="L66" s="255" t="s">
        <v>1017</v>
      </c>
      <c r="M66" s="466"/>
      <c r="N66" s="466"/>
      <c r="O66" s="466"/>
      <c r="P66" s="468" t="s">
        <v>1018</v>
      </c>
      <c r="Q66" s="468"/>
      <c r="R66" s="468"/>
      <c r="S66" s="468"/>
      <c r="T66" s="469"/>
    </row>
    <row r="67" spans="2:20" ht="12" customHeight="1" x14ac:dyDescent="0.15">
      <c r="B67" s="467"/>
      <c r="C67" s="466"/>
      <c r="D67" s="466"/>
      <c r="E67" s="466"/>
      <c r="F67" s="468"/>
      <c r="G67" s="468"/>
      <c r="H67" s="468"/>
      <c r="I67" s="468"/>
      <c r="J67" s="469"/>
      <c r="L67" s="467"/>
      <c r="M67" s="466"/>
      <c r="N67" s="466"/>
      <c r="O67" s="466"/>
      <c r="P67" s="468"/>
      <c r="Q67" s="468"/>
      <c r="R67" s="468"/>
      <c r="S67" s="468"/>
      <c r="T67" s="469"/>
    </row>
    <row r="68" spans="2:20" ht="12" customHeight="1" x14ac:dyDescent="0.15">
      <c r="B68" s="467"/>
      <c r="C68" s="466"/>
      <c r="D68" s="466"/>
      <c r="E68" s="466"/>
      <c r="F68" s="468"/>
      <c r="G68" s="468"/>
      <c r="H68" s="468"/>
      <c r="I68" s="468"/>
      <c r="J68" s="469"/>
      <c r="L68" s="467"/>
      <c r="M68" s="466"/>
      <c r="N68" s="466"/>
      <c r="O68" s="466"/>
      <c r="P68" s="468"/>
      <c r="Q68" s="468"/>
      <c r="R68" s="468"/>
      <c r="S68" s="468"/>
      <c r="T68" s="469"/>
    </row>
    <row r="69" spans="2:20" ht="12" customHeight="1" x14ac:dyDescent="0.15">
      <c r="B69" s="467"/>
      <c r="C69" s="466"/>
      <c r="D69" s="466"/>
      <c r="E69" s="466"/>
      <c r="F69" s="468"/>
      <c r="G69" s="468"/>
      <c r="H69" s="468"/>
      <c r="I69" s="468"/>
      <c r="J69" s="469"/>
      <c r="L69" s="467"/>
      <c r="M69" s="466"/>
      <c r="N69" s="466"/>
      <c r="O69" s="466"/>
      <c r="P69" s="468"/>
      <c r="Q69" s="468"/>
      <c r="R69" s="468"/>
      <c r="S69" s="468"/>
      <c r="T69" s="469"/>
    </row>
    <row r="70" spans="2:20" ht="12" customHeight="1" x14ac:dyDescent="0.15">
      <c r="B70" s="467"/>
      <c r="C70" s="466"/>
      <c r="D70" s="466"/>
      <c r="E70" s="466"/>
      <c r="F70" s="468"/>
      <c r="G70" s="468"/>
      <c r="H70" s="468"/>
      <c r="I70" s="468"/>
      <c r="J70" s="469"/>
      <c r="L70" s="467"/>
      <c r="M70" s="466"/>
      <c r="N70" s="466"/>
      <c r="O70" s="466"/>
      <c r="P70" s="468"/>
      <c r="Q70" s="468"/>
      <c r="R70" s="468"/>
      <c r="S70" s="468"/>
      <c r="T70" s="469"/>
    </row>
    <row r="71" spans="2:20" ht="12" customHeight="1" x14ac:dyDescent="0.15">
      <c r="B71" s="467"/>
      <c r="C71" s="466"/>
      <c r="D71" s="466"/>
      <c r="E71" s="466"/>
      <c r="F71" s="468"/>
      <c r="G71" s="468"/>
      <c r="H71" s="468"/>
      <c r="I71" s="468"/>
      <c r="J71" s="469"/>
      <c r="L71" s="467"/>
      <c r="M71" s="466"/>
      <c r="N71" s="466"/>
      <c r="O71" s="466"/>
      <c r="P71" s="468"/>
      <c r="Q71" s="468"/>
      <c r="R71" s="468"/>
      <c r="S71" s="468"/>
      <c r="T71" s="469"/>
    </row>
    <row r="72" spans="2:20" ht="12" customHeight="1" x14ac:dyDescent="0.15">
      <c r="B72" s="467"/>
      <c r="C72" s="466"/>
      <c r="D72" s="466"/>
      <c r="E72" s="466"/>
      <c r="F72" s="468"/>
      <c r="G72" s="468"/>
      <c r="H72" s="468"/>
      <c r="I72" s="468"/>
      <c r="J72" s="469"/>
      <c r="L72" s="467"/>
      <c r="M72" s="466"/>
      <c r="N72" s="466"/>
      <c r="O72" s="466"/>
      <c r="P72" s="468"/>
      <c r="Q72" s="468"/>
      <c r="R72" s="468"/>
      <c r="S72" s="468"/>
      <c r="T72" s="469"/>
    </row>
    <row r="73" spans="2:20" ht="12" customHeight="1" x14ac:dyDescent="0.15">
      <c r="B73" s="454" t="s">
        <v>301</v>
      </c>
      <c r="C73" s="455"/>
      <c r="D73" s="456">
        <v>600</v>
      </c>
      <c r="E73" s="456"/>
      <c r="F73" s="468"/>
      <c r="G73" s="468"/>
      <c r="H73" s="468"/>
      <c r="I73" s="468"/>
      <c r="J73" s="469"/>
      <c r="L73" s="454" t="s">
        <v>301</v>
      </c>
      <c r="M73" s="455"/>
      <c r="N73" s="456">
        <v>100</v>
      </c>
      <c r="O73" s="456"/>
      <c r="P73" s="468"/>
      <c r="Q73" s="468"/>
      <c r="R73" s="468"/>
      <c r="S73" s="468"/>
      <c r="T73" s="469"/>
    </row>
    <row r="74" spans="2:20" ht="12" customHeight="1" x14ac:dyDescent="0.15">
      <c r="B74" s="457" t="s">
        <v>346</v>
      </c>
      <c r="C74" s="458"/>
      <c r="D74" s="458"/>
      <c r="E74" s="458"/>
      <c r="F74" s="458"/>
      <c r="G74" s="458"/>
      <c r="H74" s="458"/>
      <c r="I74" s="458"/>
      <c r="J74" s="459"/>
      <c r="L74" s="457" t="s">
        <v>346</v>
      </c>
      <c r="M74" s="458"/>
      <c r="N74" s="458"/>
      <c r="O74" s="458"/>
      <c r="P74" s="458"/>
      <c r="Q74" s="458"/>
      <c r="R74" s="458"/>
      <c r="S74" s="458"/>
      <c r="T74" s="459"/>
    </row>
    <row r="77" spans="2:20" ht="12" customHeight="1" x14ac:dyDescent="0.15">
      <c r="B77" s="42" t="s">
        <v>289</v>
      </c>
      <c r="C77" s="448" t="s">
        <v>216</v>
      </c>
      <c r="D77" s="448"/>
      <c r="E77" s="448"/>
      <c r="F77" s="43" t="s">
        <v>958</v>
      </c>
      <c r="G77" s="448" t="s">
        <v>1010</v>
      </c>
      <c r="H77" s="448"/>
      <c r="I77" s="448"/>
      <c r="J77" s="449"/>
      <c r="L77" s="42" t="s">
        <v>289</v>
      </c>
      <c r="M77" s="448" t="s">
        <v>200</v>
      </c>
      <c r="N77" s="448"/>
      <c r="O77" s="448"/>
      <c r="P77" s="43" t="s">
        <v>958</v>
      </c>
      <c r="Q77" s="448" t="s">
        <v>1019</v>
      </c>
      <c r="R77" s="448"/>
      <c r="S77" s="448"/>
      <c r="T77" s="449"/>
    </row>
    <row r="78" spans="2:20" ht="12" customHeight="1" x14ac:dyDescent="0.15">
      <c r="B78" s="42" t="s">
        <v>961</v>
      </c>
      <c r="C78" s="8" t="str">
        <f>LOOKUP(E78,{0,150,300,450,600;"0","2","4","6","8"})</f>
        <v>8</v>
      </c>
      <c r="D78" s="43" t="s">
        <v>962</v>
      </c>
      <c r="E78" s="44">
        <v>600</v>
      </c>
      <c r="F78" s="450" t="s">
        <v>963</v>
      </c>
      <c r="G78" s="450"/>
      <c r="H78" s="450"/>
      <c r="I78" s="450"/>
      <c r="J78" s="451"/>
      <c r="L78" s="42" t="s">
        <v>961</v>
      </c>
      <c r="M78" s="8" t="str">
        <f>LOOKUP(O78,{0,150,300,450,600;"0","2","4","6","8"})</f>
        <v>8</v>
      </c>
      <c r="N78" s="43" t="s">
        <v>962</v>
      </c>
      <c r="O78" s="44">
        <v>600</v>
      </c>
      <c r="P78" s="450" t="s">
        <v>963</v>
      </c>
      <c r="Q78" s="450"/>
      <c r="R78" s="450"/>
      <c r="S78" s="450"/>
      <c r="T78" s="451"/>
    </row>
    <row r="79" spans="2:20" ht="12" customHeight="1" x14ac:dyDescent="0.15">
      <c r="B79" s="45" t="s">
        <v>964</v>
      </c>
      <c r="C79" s="46">
        <f>E79/5</f>
        <v>300</v>
      </c>
      <c r="D79" s="47" t="s">
        <v>965</v>
      </c>
      <c r="E79" s="44">
        <v>1500</v>
      </c>
      <c r="F79" s="43" t="s">
        <v>966</v>
      </c>
      <c r="G79" s="46" t="str">
        <f>LOOKUP(C83,{0,1,2},{"表现较差","表现一般","表现良好"})</f>
        <v>表现良好</v>
      </c>
      <c r="H79" s="43" t="s">
        <v>967</v>
      </c>
      <c r="I79" s="452" t="str">
        <f>LOOKUP(E83,{0,1,2},{"无法响应指令","可防御","可防御/闪避"})</f>
        <v>无法响应指令</v>
      </c>
      <c r="J79" s="453"/>
      <c r="L79" s="45" t="s">
        <v>964</v>
      </c>
      <c r="M79" s="46">
        <f>O79/5</f>
        <v>120</v>
      </c>
      <c r="N79" s="67" t="s">
        <v>965</v>
      </c>
      <c r="O79" s="44">
        <v>600</v>
      </c>
      <c r="P79" s="43" t="s">
        <v>966</v>
      </c>
      <c r="Q79" s="46" t="str">
        <f>LOOKUP(M83,{0,1,2},{"表现较差","表现一般","表现良好"})</f>
        <v>表现良好</v>
      </c>
      <c r="R79" s="43" t="s">
        <v>967</v>
      </c>
      <c r="S79" s="452" t="str">
        <f>LOOKUP(O83,{0,1,2},{"无法响应指令","可防御","可防御/闪避"})</f>
        <v>可防御/闪避</v>
      </c>
      <c r="T79" s="453"/>
    </row>
    <row r="80" spans="2:20" ht="12" customHeight="1" x14ac:dyDescent="0.15">
      <c r="B80" s="45" t="s">
        <v>968</v>
      </c>
      <c r="C80" s="46">
        <f>ROUNDDOWN(E80/5,0.1)</f>
        <v>300</v>
      </c>
      <c r="D80" s="47" t="s">
        <v>969</v>
      </c>
      <c r="E80" s="44">
        <v>1500</v>
      </c>
      <c r="F80" s="43" t="s">
        <v>970</v>
      </c>
      <c r="G80" s="35" t="str">
        <f>LOOKUP(E83,{0,1,2},{"较慢","一般","较快"})</f>
        <v>较慢</v>
      </c>
      <c r="H80" s="43" t="s">
        <v>971</v>
      </c>
      <c r="I80" s="452" t="str">
        <f>LOOKUP(E82,{0,1,2},{"无防护措施","半封闭式防护","全封闭式防护"})</f>
        <v>全封闭式防护</v>
      </c>
      <c r="J80" s="453"/>
      <c r="L80" s="45" t="s">
        <v>968</v>
      </c>
      <c r="M80" s="46">
        <f>ROUNDDOWN(O80/5,0.1)</f>
        <v>200</v>
      </c>
      <c r="N80" s="67" t="s">
        <v>969</v>
      </c>
      <c r="O80" s="44">
        <v>1000</v>
      </c>
      <c r="P80" s="43" t="s">
        <v>970</v>
      </c>
      <c r="Q80" s="35" t="str">
        <f>LOOKUP(O83,{0,1,2},{"较慢","一般","较快"})</f>
        <v>较快</v>
      </c>
      <c r="R80" s="43" t="s">
        <v>971</v>
      </c>
      <c r="S80" s="452" t="str">
        <f>LOOKUP(O82,{0,1,2},{"无防护措施","半封闭式防护","全封闭式防护"})</f>
        <v>全封闭式防护</v>
      </c>
      <c r="T80" s="453"/>
    </row>
    <row r="81" spans="2:20" ht="12" customHeight="1" x14ac:dyDescent="0.15">
      <c r="B81" s="45" t="s">
        <v>972</v>
      </c>
      <c r="C81" s="46">
        <f>E81</f>
        <v>1500</v>
      </c>
      <c r="D81" s="47" t="s">
        <v>973</v>
      </c>
      <c r="E81" s="44">
        <v>1500</v>
      </c>
      <c r="F81" s="43" t="s">
        <v>974</v>
      </c>
      <c r="G81" s="48" t="s">
        <v>1011</v>
      </c>
      <c r="H81" s="49" t="s">
        <v>976</v>
      </c>
      <c r="I81" s="452" t="str">
        <f>LOOKUP(E84,{0,1,2},{"约10分钟","约1分钟/战斗3回合","“永远准时”"})</f>
        <v>约10分钟</v>
      </c>
      <c r="J81" s="453"/>
      <c r="L81" s="45" t="s">
        <v>972</v>
      </c>
      <c r="M81" s="46">
        <f>O81</f>
        <v>540</v>
      </c>
      <c r="N81" s="67" t="s">
        <v>973</v>
      </c>
      <c r="O81" s="44">
        <v>540</v>
      </c>
      <c r="P81" s="43" t="s">
        <v>974</v>
      </c>
      <c r="Q81" s="48" t="s">
        <v>1003</v>
      </c>
      <c r="R81" s="49" t="s">
        <v>976</v>
      </c>
      <c r="S81" s="452" t="str">
        <f>LOOKUP(O84,{0,1,2},{"约10分钟","约1分钟/战斗3回合","“永远准时”"})</f>
        <v>约10分钟</v>
      </c>
      <c r="T81" s="453"/>
    </row>
    <row r="82" spans="2:20" ht="12" customHeight="1" x14ac:dyDescent="0.15">
      <c r="B82" s="42" t="s">
        <v>978</v>
      </c>
      <c r="C82" s="50">
        <v>0</v>
      </c>
      <c r="D82" s="43" t="s">
        <v>979</v>
      </c>
      <c r="E82" s="50">
        <v>2</v>
      </c>
      <c r="F82" s="43" t="s">
        <v>980</v>
      </c>
      <c r="G82" s="35">
        <f>ROUNDDOWN(1+(E89-80)/100,0.1)</f>
        <v>800</v>
      </c>
      <c r="H82" s="49" t="s">
        <v>981</v>
      </c>
      <c r="I82" s="452">
        <f>E88+E87</f>
        <v>306200</v>
      </c>
      <c r="J82" s="453"/>
      <c r="L82" s="42" t="s">
        <v>978</v>
      </c>
      <c r="M82" s="50">
        <v>0</v>
      </c>
      <c r="N82" s="43" t="s">
        <v>979</v>
      </c>
      <c r="O82" s="50">
        <v>2</v>
      </c>
      <c r="P82" s="43" t="s">
        <v>980</v>
      </c>
      <c r="Q82" s="35">
        <f>ROUNDDOWN(1+(O89-80)/100,0.1)</f>
        <v>80</v>
      </c>
      <c r="R82" s="49" t="s">
        <v>981</v>
      </c>
      <c r="S82" s="452">
        <f>O88+O87</f>
        <v>32600</v>
      </c>
      <c r="T82" s="453"/>
    </row>
    <row r="83" spans="2:20" ht="12" customHeight="1" x14ac:dyDescent="0.15">
      <c r="B83" s="42" t="s">
        <v>982</v>
      </c>
      <c r="C83" s="50">
        <v>2</v>
      </c>
      <c r="D83" s="43" t="s">
        <v>983</v>
      </c>
      <c r="E83" s="50">
        <v>0</v>
      </c>
      <c r="F83" s="460" t="s">
        <v>1020</v>
      </c>
      <c r="G83" s="461"/>
      <c r="H83" s="461"/>
      <c r="I83" s="461"/>
      <c r="J83" s="266"/>
      <c r="L83" s="42" t="s">
        <v>982</v>
      </c>
      <c r="M83" s="50">
        <v>2</v>
      </c>
      <c r="N83" s="43" t="s">
        <v>983</v>
      </c>
      <c r="O83" s="50">
        <v>2</v>
      </c>
      <c r="P83" s="460" t="s">
        <v>1021</v>
      </c>
      <c r="Q83" s="461"/>
      <c r="R83" s="461"/>
      <c r="S83" s="461"/>
      <c r="T83" s="266"/>
    </row>
    <row r="84" spans="2:20" ht="12" customHeight="1" x14ac:dyDescent="0.15">
      <c r="B84" s="42" t="s">
        <v>986</v>
      </c>
      <c r="C84" s="50">
        <v>2</v>
      </c>
      <c r="D84" s="43" t="s">
        <v>987</v>
      </c>
      <c r="E84" s="50">
        <v>0</v>
      </c>
      <c r="F84" s="462"/>
      <c r="G84" s="259"/>
      <c r="H84" s="259"/>
      <c r="I84" s="259"/>
      <c r="J84" s="260"/>
      <c r="L84" s="42" t="s">
        <v>986</v>
      </c>
      <c r="M84" s="50">
        <v>0</v>
      </c>
      <c r="N84" s="43" t="s">
        <v>987</v>
      </c>
      <c r="O84" s="50">
        <v>0</v>
      </c>
      <c r="P84" s="462"/>
      <c r="Q84" s="259"/>
      <c r="R84" s="259"/>
      <c r="S84" s="259"/>
      <c r="T84" s="260"/>
    </row>
    <row r="85" spans="2:20" ht="12" customHeight="1" x14ac:dyDescent="0.15">
      <c r="B85" s="42" t="s">
        <v>988</v>
      </c>
      <c r="C85" s="8">
        <f>IF(E82&lt;1,C78,IF(E82=1,C78+2,IF(E82&gt;1,C78+4,0)))</f>
        <v>12</v>
      </c>
      <c r="D85" s="43" t="s">
        <v>989</v>
      </c>
      <c r="E85" s="8">
        <f>IF(E82&lt;1,0,IF(E82=1,C85*20,C85*40))</f>
        <v>480</v>
      </c>
      <c r="F85" s="462"/>
      <c r="G85" s="259"/>
      <c r="H85" s="259"/>
      <c r="I85" s="259"/>
      <c r="J85" s="260"/>
      <c r="L85" s="42" t="s">
        <v>988</v>
      </c>
      <c r="M85" s="8">
        <f>IF(O82&lt;1,M78,IF(O82=1,M78+2,IF(O82&gt;1,M78+4,0)))</f>
        <v>12</v>
      </c>
      <c r="N85" s="43" t="s">
        <v>989</v>
      </c>
      <c r="O85" s="8">
        <f>IF(O82&lt;1,0,IF(O82=1,M85*20,M85*40))</f>
        <v>480</v>
      </c>
      <c r="P85" s="462"/>
      <c r="Q85" s="259"/>
      <c r="R85" s="259"/>
      <c r="S85" s="259"/>
      <c r="T85" s="260"/>
    </row>
    <row r="86" spans="2:20" ht="12" customHeight="1" x14ac:dyDescent="0.15">
      <c r="B86" s="45" t="s">
        <v>990</v>
      </c>
      <c r="C86" s="46">
        <f>IF(C82=0,C80,IF(C82=1,C80*2,IF(C82=2,C80*3,0)))</f>
        <v>300</v>
      </c>
      <c r="D86" s="49" t="s">
        <v>991</v>
      </c>
      <c r="E86" s="46">
        <f>(C86*3)</f>
        <v>900</v>
      </c>
      <c r="F86" s="462"/>
      <c r="G86" s="259"/>
      <c r="H86" s="259"/>
      <c r="I86" s="259"/>
      <c r="J86" s="260"/>
      <c r="L86" s="45" t="s">
        <v>990</v>
      </c>
      <c r="M86" s="46">
        <f>IF(M82=0,M80*0.5,IF(M82=1,M80*1,IF(M82=2,M80*2,0)))</f>
        <v>100</v>
      </c>
      <c r="N86" s="49" t="s">
        <v>991</v>
      </c>
      <c r="O86" s="46">
        <f>(M86*3)</f>
        <v>300</v>
      </c>
      <c r="P86" s="462"/>
      <c r="Q86" s="259"/>
      <c r="R86" s="259"/>
      <c r="S86" s="259"/>
      <c r="T86" s="260"/>
    </row>
    <row r="87" spans="2:20" ht="12" customHeight="1" x14ac:dyDescent="0.15">
      <c r="B87" s="45" t="s">
        <v>992</v>
      </c>
      <c r="C87" s="46">
        <f>ROUND((E78+E79+E80+D98)/20,0.1)*(IF(C84=0,2,IF(C84=1,1.5,IF(C84=2,1,0))))</f>
        <v>260</v>
      </c>
      <c r="D87" s="43" t="s">
        <v>993</v>
      </c>
      <c r="E87" s="8">
        <f>IF(C83=0,C79*10+C78*25,IF(C83=1,C79*15+C78*25,IF(C83=2,C79*20+C78*25,0)))</f>
        <v>6200</v>
      </c>
      <c r="F87" s="462"/>
      <c r="G87" s="259"/>
      <c r="H87" s="259"/>
      <c r="I87" s="259"/>
      <c r="J87" s="260"/>
      <c r="L87" s="45" t="s">
        <v>992</v>
      </c>
      <c r="M87" s="46">
        <f>ROUND((O78+O79+O80+N98)/20,0.1)*(IF(M84=0,2,IF(M84=1,1.5,IF(M84=2,1,0))))</f>
        <v>270</v>
      </c>
      <c r="N87" s="43" t="s">
        <v>993</v>
      </c>
      <c r="O87" s="8">
        <f>IF(M83=0,M79*10+M78*25,IF(M83=1,M79*15+M78*25,IF(M83=2,M79*20+M78*25,0)))</f>
        <v>2600</v>
      </c>
      <c r="P87" s="462"/>
      <c r="Q87" s="259"/>
      <c r="R87" s="259"/>
      <c r="S87" s="259"/>
      <c r="T87" s="260"/>
    </row>
    <row r="88" spans="2:20" ht="12" customHeight="1" x14ac:dyDescent="0.15">
      <c r="B88" s="42" t="s">
        <v>290</v>
      </c>
      <c r="C88" s="39" t="str">
        <f>LOOKUP(C89,{0,201,401,601,901,1201,1501;"黑色","绿色","蓝色","紫色","红色","橙色","金色"})</f>
        <v>金色</v>
      </c>
      <c r="D88" s="43" t="s">
        <v>292</v>
      </c>
      <c r="E88" s="10">
        <v>300000</v>
      </c>
      <c r="F88" s="462"/>
      <c r="G88" s="259"/>
      <c r="H88" s="259"/>
      <c r="I88" s="259"/>
      <c r="J88" s="260"/>
      <c r="L88" s="42" t="s">
        <v>290</v>
      </c>
      <c r="M88" s="39" t="str">
        <f>LOOKUP(M89,{0,201,401,601,901,1201,1501;"黑色","绿色","蓝色","紫色","红色","橙色","金色"})</f>
        <v>金色</v>
      </c>
      <c r="N88" s="43" t="s">
        <v>292</v>
      </c>
      <c r="O88" s="10">
        <v>30000</v>
      </c>
      <c r="P88" s="462"/>
      <c r="Q88" s="259"/>
      <c r="R88" s="259"/>
      <c r="S88" s="259"/>
      <c r="T88" s="260"/>
    </row>
    <row r="89" spans="2:20" ht="12" customHeight="1" x14ac:dyDescent="0.15">
      <c r="B89" s="42" t="s">
        <v>994</v>
      </c>
      <c r="C89" s="46">
        <f>D98++E78+E79+E80+E81</f>
        <v>6700</v>
      </c>
      <c r="D89" s="43" t="s">
        <v>296</v>
      </c>
      <c r="E89" s="10">
        <v>80000</v>
      </c>
      <c r="F89" s="462"/>
      <c r="G89" s="259"/>
      <c r="H89" s="259"/>
      <c r="I89" s="259"/>
      <c r="J89" s="260"/>
      <c r="L89" s="42" t="s">
        <v>994</v>
      </c>
      <c r="M89" s="46">
        <f>N98++O78+O79+O80+O81</f>
        <v>3240</v>
      </c>
      <c r="N89" s="43" t="s">
        <v>296</v>
      </c>
      <c r="O89" s="10">
        <v>8000</v>
      </c>
      <c r="P89" s="462"/>
      <c r="Q89" s="259"/>
      <c r="R89" s="259"/>
      <c r="S89" s="259"/>
      <c r="T89" s="260"/>
    </row>
    <row r="90" spans="2:20" ht="12" customHeight="1" x14ac:dyDescent="0.15">
      <c r="B90" s="42" t="s">
        <v>302</v>
      </c>
      <c r="C90" s="46">
        <f>C89*20</f>
        <v>134000</v>
      </c>
      <c r="D90" s="43" t="s">
        <v>995</v>
      </c>
      <c r="E90" s="46">
        <f>C89</f>
        <v>6700</v>
      </c>
      <c r="F90" s="463"/>
      <c r="G90" s="464"/>
      <c r="H90" s="464"/>
      <c r="I90" s="464"/>
      <c r="J90" s="465"/>
      <c r="L90" s="42" t="s">
        <v>302</v>
      </c>
      <c r="M90" s="46">
        <f>M89*20</f>
        <v>64800</v>
      </c>
      <c r="N90" s="43" t="s">
        <v>995</v>
      </c>
      <c r="O90" s="46">
        <f>M89</f>
        <v>3240</v>
      </c>
      <c r="P90" s="463"/>
      <c r="Q90" s="464"/>
      <c r="R90" s="464"/>
      <c r="S90" s="464"/>
      <c r="T90" s="465"/>
    </row>
    <row r="91" spans="2:20" ht="12" customHeight="1" x14ac:dyDescent="0.15">
      <c r="B91" s="255" t="s">
        <v>1022</v>
      </c>
      <c r="C91" s="466"/>
      <c r="D91" s="466"/>
      <c r="E91" s="466"/>
      <c r="F91" s="468" t="s">
        <v>1023</v>
      </c>
      <c r="G91" s="468"/>
      <c r="H91" s="468"/>
      <c r="I91" s="468"/>
      <c r="J91" s="469"/>
      <c r="L91" s="255" t="s">
        <v>1024</v>
      </c>
      <c r="M91" s="466"/>
      <c r="N91" s="466"/>
      <c r="O91" s="466"/>
      <c r="P91" s="468" t="s">
        <v>341</v>
      </c>
      <c r="Q91" s="468"/>
      <c r="R91" s="468"/>
      <c r="S91" s="468"/>
      <c r="T91" s="469"/>
    </row>
    <row r="92" spans="2:20" ht="12" customHeight="1" x14ac:dyDescent="0.15">
      <c r="B92" s="467"/>
      <c r="C92" s="466"/>
      <c r="D92" s="466"/>
      <c r="E92" s="466"/>
      <c r="F92" s="468"/>
      <c r="G92" s="468"/>
      <c r="H92" s="468"/>
      <c r="I92" s="468"/>
      <c r="J92" s="469"/>
      <c r="L92" s="467"/>
      <c r="M92" s="466"/>
      <c r="N92" s="466"/>
      <c r="O92" s="466"/>
      <c r="P92" s="468"/>
      <c r="Q92" s="468"/>
      <c r="R92" s="468"/>
      <c r="S92" s="468"/>
      <c r="T92" s="469"/>
    </row>
    <row r="93" spans="2:20" ht="12" customHeight="1" x14ac:dyDescent="0.15">
      <c r="B93" s="467"/>
      <c r="C93" s="466"/>
      <c r="D93" s="466"/>
      <c r="E93" s="466"/>
      <c r="F93" s="468"/>
      <c r="G93" s="468"/>
      <c r="H93" s="468"/>
      <c r="I93" s="468"/>
      <c r="J93" s="469"/>
      <c r="L93" s="467"/>
      <c r="M93" s="466"/>
      <c r="N93" s="466"/>
      <c r="O93" s="466"/>
      <c r="P93" s="468"/>
      <c r="Q93" s="468"/>
      <c r="R93" s="468"/>
      <c r="S93" s="468"/>
      <c r="T93" s="469"/>
    </row>
    <row r="94" spans="2:20" ht="12" customHeight="1" x14ac:dyDescent="0.15">
      <c r="B94" s="467"/>
      <c r="C94" s="466"/>
      <c r="D94" s="466"/>
      <c r="E94" s="466"/>
      <c r="F94" s="468"/>
      <c r="G94" s="468"/>
      <c r="H94" s="468"/>
      <c r="I94" s="468"/>
      <c r="J94" s="469"/>
      <c r="L94" s="467"/>
      <c r="M94" s="466"/>
      <c r="N94" s="466"/>
      <c r="O94" s="466"/>
      <c r="P94" s="468"/>
      <c r="Q94" s="468"/>
      <c r="R94" s="468"/>
      <c r="S94" s="468"/>
      <c r="T94" s="469"/>
    </row>
    <row r="95" spans="2:20" ht="12" customHeight="1" x14ac:dyDescent="0.15">
      <c r="B95" s="467"/>
      <c r="C95" s="466"/>
      <c r="D95" s="466"/>
      <c r="E95" s="466"/>
      <c r="F95" s="468"/>
      <c r="G95" s="468"/>
      <c r="H95" s="468"/>
      <c r="I95" s="468"/>
      <c r="J95" s="469"/>
      <c r="L95" s="467"/>
      <c r="M95" s="466"/>
      <c r="N95" s="466"/>
      <c r="O95" s="466"/>
      <c r="P95" s="468"/>
      <c r="Q95" s="468"/>
      <c r="R95" s="468"/>
      <c r="S95" s="468"/>
      <c r="T95" s="469"/>
    </row>
    <row r="96" spans="2:20" ht="12" customHeight="1" x14ac:dyDescent="0.15">
      <c r="B96" s="467"/>
      <c r="C96" s="466"/>
      <c r="D96" s="466"/>
      <c r="E96" s="466"/>
      <c r="F96" s="468"/>
      <c r="G96" s="468"/>
      <c r="H96" s="468"/>
      <c r="I96" s="468"/>
      <c r="J96" s="469"/>
      <c r="L96" s="467"/>
      <c r="M96" s="466"/>
      <c r="N96" s="466"/>
      <c r="O96" s="466"/>
      <c r="P96" s="468"/>
      <c r="Q96" s="468"/>
      <c r="R96" s="468"/>
      <c r="S96" s="468"/>
      <c r="T96" s="469"/>
    </row>
    <row r="97" spans="2:20" ht="12" customHeight="1" x14ac:dyDescent="0.15">
      <c r="B97" s="467"/>
      <c r="C97" s="466"/>
      <c r="D97" s="466"/>
      <c r="E97" s="466"/>
      <c r="F97" s="468"/>
      <c r="G97" s="468"/>
      <c r="H97" s="468"/>
      <c r="I97" s="468"/>
      <c r="J97" s="469"/>
      <c r="L97" s="467"/>
      <c r="M97" s="466"/>
      <c r="N97" s="466"/>
      <c r="O97" s="466"/>
      <c r="P97" s="468"/>
      <c r="Q97" s="468"/>
      <c r="R97" s="468"/>
      <c r="S97" s="468"/>
      <c r="T97" s="469"/>
    </row>
    <row r="98" spans="2:20" ht="12" customHeight="1" x14ac:dyDescent="0.15">
      <c r="B98" s="454" t="s">
        <v>301</v>
      </c>
      <c r="C98" s="455"/>
      <c r="D98" s="456">
        <v>1600</v>
      </c>
      <c r="E98" s="456"/>
      <c r="F98" s="468"/>
      <c r="G98" s="468"/>
      <c r="H98" s="468"/>
      <c r="I98" s="468"/>
      <c r="J98" s="469"/>
      <c r="L98" s="454" t="s">
        <v>301</v>
      </c>
      <c r="M98" s="455"/>
      <c r="N98" s="456">
        <v>500</v>
      </c>
      <c r="O98" s="456"/>
      <c r="P98" s="468"/>
      <c r="Q98" s="468"/>
      <c r="R98" s="468"/>
      <c r="S98" s="468"/>
      <c r="T98" s="469"/>
    </row>
    <row r="99" spans="2:20" ht="12" customHeight="1" x14ac:dyDescent="0.15">
      <c r="B99" s="457" t="s">
        <v>346</v>
      </c>
      <c r="C99" s="458"/>
      <c r="D99" s="458"/>
      <c r="E99" s="458"/>
      <c r="F99" s="458"/>
      <c r="G99" s="458"/>
      <c r="H99" s="458"/>
      <c r="I99" s="458"/>
      <c r="J99" s="459"/>
      <c r="L99" s="457" t="s">
        <v>1025</v>
      </c>
      <c r="M99" s="458"/>
      <c r="N99" s="458"/>
      <c r="O99" s="458"/>
      <c r="P99" s="458"/>
      <c r="Q99" s="458"/>
      <c r="R99" s="458"/>
      <c r="S99" s="458"/>
      <c r="T99" s="459"/>
    </row>
    <row r="101" spans="2:20" ht="12" customHeight="1" x14ac:dyDescent="0.15">
      <c r="B101" s="51" t="s">
        <v>289</v>
      </c>
      <c r="C101" s="52" t="s">
        <v>172</v>
      </c>
      <c r="D101" s="53" t="s">
        <v>1026</v>
      </c>
      <c r="E101" s="54" t="s">
        <v>1027</v>
      </c>
      <c r="G101" s="55" t="s">
        <v>289</v>
      </c>
      <c r="H101" s="56" t="s">
        <v>145</v>
      </c>
      <c r="I101" s="68" t="s">
        <v>1028</v>
      </c>
      <c r="J101" s="21" t="str">
        <f>J102</f>
        <v>矛枪</v>
      </c>
      <c r="L101" s="42" t="s">
        <v>289</v>
      </c>
      <c r="M101" s="69" t="s">
        <v>204</v>
      </c>
      <c r="N101" s="43" t="s">
        <v>1028</v>
      </c>
      <c r="O101" s="28" t="str">
        <f>O102</f>
        <v>弩炮</v>
      </c>
      <c r="Q101" s="55" t="s">
        <v>289</v>
      </c>
      <c r="R101" s="56" t="s">
        <v>49</v>
      </c>
      <c r="S101" s="68" t="s">
        <v>1028</v>
      </c>
      <c r="T101" s="21" t="str">
        <f>T102</f>
        <v>剑</v>
      </c>
    </row>
    <row r="102" spans="2:20" ht="12" customHeight="1" x14ac:dyDescent="0.15">
      <c r="B102" s="42" t="s">
        <v>1029</v>
      </c>
      <c r="C102" s="57" t="str">
        <f>IF(E102/15&lt;1,"",E102/15&amp;"D5")&amp;IF(E103/5&lt;1,"","+"&amp;INT(E103/5))</f>
        <v>30D5</v>
      </c>
      <c r="D102" s="43" t="s">
        <v>1030</v>
      </c>
      <c r="E102" s="58">
        <v>450</v>
      </c>
      <c r="G102" s="42" t="s">
        <v>1031</v>
      </c>
      <c r="H102" s="15" t="s">
        <v>1032</v>
      </c>
      <c r="I102" s="15" t="s">
        <v>1033</v>
      </c>
      <c r="J102" s="23" t="s">
        <v>1034</v>
      </c>
      <c r="L102" s="42" t="s">
        <v>1031</v>
      </c>
      <c r="M102" s="15" t="s">
        <v>1035</v>
      </c>
      <c r="N102" s="15" t="s">
        <v>1036</v>
      </c>
      <c r="O102" s="23" t="s">
        <v>1037</v>
      </c>
      <c r="Q102" s="42" t="s">
        <v>1031</v>
      </c>
      <c r="R102" s="15" t="s">
        <v>1032</v>
      </c>
      <c r="S102" s="15" t="s">
        <v>1038</v>
      </c>
      <c r="T102" s="23" t="s">
        <v>1039</v>
      </c>
    </row>
    <row r="103" spans="2:20" ht="12" customHeight="1" x14ac:dyDescent="0.15">
      <c r="B103" s="42" t="s">
        <v>290</v>
      </c>
      <c r="C103" s="46" t="str">
        <f>LOOKUP(C104,{0,201,401,601,901,1201,1501;"黑色","绿色","蓝色","紫色","红色","橙色","金色"})</f>
        <v>橙色</v>
      </c>
      <c r="D103" s="43" t="s">
        <v>292</v>
      </c>
      <c r="E103" s="59">
        <v>0</v>
      </c>
      <c r="G103" s="42" t="s">
        <v>1040</v>
      </c>
      <c r="H103" s="57" t="str">
        <f>IF(J103/10&lt;1,"",J103/10&amp;"D5")&amp;IF(J104/5&lt;1,"","+"&amp;INT(J104/5))</f>
        <v>50D5</v>
      </c>
      <c r="I103" s="43" t="s">
        <v>1041</v>
      </c>
      <c r="J103" s="58">
        <v>500</v>
      </c>
      <c r="L103" s="42" t="s">
        <v>1040</v>
      </c>
      <c r="M103" s="46" t="str">
        <f>IF(O103/10&lt;1,"",O103/10&amp;"D5")</f>
        <v>50D5</v>
      </c>
      <c r="N103" s="43" t="s">
        <v>1041</v>
      </c>
      <c r="O103" s="58">
        <v>500</v>
      </c>
      <c r="Q103" s="42" t="s">
        <v>1040</v>
      </c>
      <c r="R103" s="57" t="str">
        <f>IF(T103/10&lt;1,"",T103/10&amp;"D5")&amp;IF(T104/5&lt;1,"","+"&amp;INT(T104/5))</f>
        <v>+1000</v>
      </c>
      <c r="S103" s="43" t="s">
        <v>1041</v>
      </c>
      <c r="T103" s="58">
        <v>0</v>
      </c>
    </row>
    <row r="104" spans="2:20" ht="12" customHeight="1" x14ac:dyDescent="0.15">
      <c r="B104" s="42" t="s">
        <v>994</v>
      </c>
      <c r="C104" s="46">
        <f>C112+E102</f>
        <v>1450</v>
      </c>
      <c r="D104" s="43" t="s">
        <v>296</v>
      </c>
      <c r="E104" s="59">
        <v>500</v>
      </c>
      <c r="G104" s="42" t="s">
        <v>290</v>
      </c>
      <c r="H104" s="46" t="str">
        <f>LOOKUP(H105,{0,201,401,601,901,1201,1501;"黑色","绿色","蓝色","紫色","红色","橙色","金色"})</f>
        <v>红色</v>
      </c>
      <c r="I104" s="43" t="s">
        <v>292</v>
      </c>
      <c r="J104" s="59">
        <v>0</v>
      </c>
      <c r="L104" s="42" t="s">
        <v>1042</v>
      </c>
      <c r="M104" s="46">
        <f>O104/50+1</f>
        <v>1</v>
      </c>
      <c r="N104" s="42" t="s">
        <v>1043</v>
      </c>
      <c r="O104" s="58">
        <v>0</v>
      </c>
      <c r="Q104" s="42" t="s">
        <v>290</v>
      </c>
      <c r="R104" s="46" t="str">
        <f>LOOKUP(R105,{0,201,401,601,901,1201,1501;"黑色","绿色","蓝色","紫色","红色","橙色","金色"})</f>
        <v>绿色</v>
      </c>
      <c r="S104" s="43" t="s">
        <v>292</v>
      </c>
      <c r="T104" s="59">
        <v>5000</v>
      </c>
    </row>
    <row r="105" spans="2:20" ht="12" customHeight="1" x14ac:dyDescent="0.15">
      <c r="B105" s="60" t="s">
        <v>302</v>
      </c>
      <c r="C105" s="61">
        <f>C104*20</f>
        <v>29000</v>
      </c>
      <c r="D105" s="62" t="s">
        <v>1044</v>
      </c>
      <c r="E105" s="63">
        <f>C104</f>
        <v>1450</v>
      </c>
      <c r="G105" s="42" t="s">
        <v>994</v>
      </c>
      <c r="H105" s="46">
        <f>H113+J103</f>
        <v>1100</v>
      </c>
      <c r="I105" s="43" t="s">
        <v>296</v>
      </c>
      <c r="J105" s="59">
        <v>150</v>
      </c>
      <c r="L105" s="42" t="s">
        <v>1045</v>
      </c>
      <c r="M105" s="46">
        <f>O105*5</f>
        <v>10000</v>
      </c>
      <c r="N105" s="43" t="s">
        <v>1046</v>
      </c>
      <c r="O105" s="58">
        <v>2000</v>
      </c>
      <c r="Q105" s="42" t="s">
        <v>994</v>
      </c>
      <c r="R105" s="46">
        <f>R113+T103</f>
        <v>400</v>
      </c>
      <c r="S105" s="43" t="s">
        <v>296</v>
      </c>
      <c r="T105" s="59">
        <v>1000</v>
      </c>
    </row>
    <row r="106" spans="2:20" ht="12" customHeight="1" x14ac:dyDescent="0.15">
      <c r="B106" s="261" t="s">
        <v>1047</v>
      </c>
      <c r="C106" s="260"/>
      <c r="D106" s="261" t="s">
        <v>1048</v>
      </c>
      <c r="E106" s="260"/>
      <c r="G106" s="60" t="s">
        <v>302</v>
      </c>
      <c r="H106" s="61">
        <f>H105*20</f>
        <v>22000</v>
      </c>
      <c r="I106" s="62" t="s">
        <v>1044</v>
      </c>
      <c r="J106" s="63">
        <f>H105</f>
        <v>1100</v>
      </c>
      <c r="L106" s="42" t="s">
        <v>290</v>
      </c>
      <c r="M106" s="70" t="str">
        <f>LOOKUP(M107,{0,201,401,601,901,1201,1501;"黑色","绿色","蓝色","紫色","红色","橙色","金色"})</f>
        <v>金色</v>
      </c>
      <c r="N106" s="43" t="s">
        <v>292</v>
      </c>
      <c r="O106" s="59">
        <v>10000</v>
      </c>
      <c r="Q106" s="60" t="s">
        <v>302</v>
      </c>
      <c r="R106" s="61">
        <f>R105*20</f>
        <v>8000</v>
      </c>
      <c r="S106" s="62" t="s">
        <v>1044</v>
      </c>
      <c r="T106" s="63">
        <f>R105</f>
        <v>400</v>
      </c>
    </row>
    <row r="107" spans="2:20" ht="12" customHeight="1" x14ac:dyDescent="0.15">
      <c r="B107" s="261"/>
      <c r="C107" s="260"/>
      <c r="D107" s="261"/>
      <c r="E107" s="260"/>
      <c r="G107" s="261" t="s">
        <v>1049</v>
      </c>
      <c r="H107" s="259"/>
      <c r="I107" s="259" t="s">
        <v>1050</v>
      </c>
      <c r="J107" s="260"/>
      <c r="L107" s="42" t="s">
        <v>994</v>
      </c>
      <c r="M107" s="46">
        <f>O103+O104+O105+M115+IF(N102="全自动枪",LOOKUP((O103+O104+O105+M115),{0,201,401,601,901,1201,1501;0,100,200,300,400,500,600}),0)</f>
        <v>3700</v>
      </c>
      <c r="N107" s="43" t="s">
        <v>296</v>
      </c>
      <c r="O107" s="59">
        <v>1200</v>
      </c>
      <c r="Q107" s="261" t="s">
        <v>1051</v>
      </c>
      <c r="R107" s="259"/>
      <c r="S107" s="259" t="s">
        <v>1052</v>
      </c>
      <c r="T107" s="260"/>
    </row>
    <row r="108" spans="2:20" ht="12" customHeight="1" x14ac:dyDescent="0.15">
      <c r="B108" s="261"/>
      <c r="C108" s="260"/>
      <c r="D108" s="261"/>
      <c r="E108" s="260"/>
      <c r="G108" s="261"/>
      <c r="H108" s="259"/>
      <c r="I108" s="259"/>
      <c r="J108" s="260"/>
      <c r="L108" s="42" t="s">
        <v>302</v>
      </c>
      <c r="M108" s="46">
        <f>M107*20</f>
        <v>74000</v>
      </c>
      <c r="N108" s="43" t="s">
        <v>1044</v>
      </c>
      <c r="O108" s="71">
        <f>M107</f>
        <v>3700</v>
      </c>
      <c r="Q108" s="261"/>
      <c r="R108" s="259"/>
      <c r="S108" s="259"/>
      <c r="T108" s="260"/>
    </row>
    <row r="109" spans="2:20" ht="12" customHeight="1" x14ac:dyDescent="0.15">
      <c r="B109" s="261"/>
      <c r="C109" s="260"/>
      <c r="D109" s="261"/>
      <c r="E109" s="260"/>
      <c r="G109" s="261"/>
      <c r="H109" s="259"/>
      <c r="I109" s="259"/>
      <c r="J109" s="260"/>
      <c r="L109" s="255" t="s">
        <v>1053</v>
      </c>
      <c r="M109" s="486"/>
      <c r="N109" s="460" t="s">
        <v>1054</v>
      </c>
      <c r="O109" s="266"/>
      <c r="Q109" s="261"/>
      <c r="R109" s="259"/>
      <c r="S109" s="259"/>
      <c r="T109" s="260"/>
    </row>
    <row r="110" spans="2:20" ht="12" customHeight="1" x14ac:dyDescent="0.15">
      <c r="B110" s="261"/>
      <c r="C110" s="260"/>
      <c r="D110" s="261"/>
      <c r="E110" s="260"/>
      <c r="G110" s="261"/>
      <c r="H110" s="259"/>
      <c r="I110" s="259"/>
      <c r="J110" s="260"/>
      <c r="L110" s="255"/>
      <c r="M110" s="486"/>
      <c r="N110" s="462"/>
      <c r="O110" s="260"/>
      <c r="Q110" s="261"/>
      <c r="R110" s="259"/>
      <c r="S110" s="259"/>
      <c r="T110" s="260"/>
    </row>
    <row r="111" spans="2:20" ht="12" customHeight="1" x14ac:dyDescent="0.15">
      <c r="B111" s="480"/>
      <c r="C111" s="465"/>
      <c r="D111" s="261"/>
      <c r="E111" s="260"/>
      <c r="G111" s="261"/>
      <c r="H111" s="259"/>
      <c r="I111" s="259"/>
      <c r="J111" s="260"/>
      <c r="L111" s="255"/>
      <c r="M111" s="486"/>
      <c r="N111" s="462"/>
      <c r="O111" s="260"/>
      <c r="Q111" s="261"/>
      <c r="R111" s="259"/>
      <c r="S111" s="259"/>
      <c r="T111" s="260"/>
    </row>
    <row r="112" spans="2:20" ht="12" customHeight="1" x14ac:dyDescent="0.15">
      <c r="B112" s="60" t="s">
        <v>301</v>
      </c>
      <c r="C112" s="64">
        <v>1000</v>
      </c>
      <c r="D112" s="267"/>
      <c r="E112" s="268"/>
      <c r="G112" s="480"/>
      <c r="H112" s="464"/>
      <c r="I112" s="259"/>
      <c r="J112" s="260"/>
      <c r="L112" s="255"/>
      <c r="M112" s="486"/>
      <c r="N112" s="462"/>
      <c r="O112" s="260"/>
      <c r="Q112" s="480"/>
      <c r="R112" s="464"/>
      <c r="S112" s="259"/>
      <c r="T112" s="260"/>
    </row>
    <row r="113" spans="2:20" ht="12" customHeight="1" x14ac:dyDescent="0.15">
      <c r="B113" s="481" t="s">
        <v>1055</v>
      </c>
      <c r="C113" s="482"/>
      <c r="D113" s="482"/>
      <c r="E113" s="483"/>
      <c r="G113" s="60" t="s">
        <v>301</v>
      </c>
      <c r="H113" s="65">
        <v>600</v>
      </c>
      <c r="I113" s="464"/>
      <c r="J113" s="465"/>
      <c r="L113" s="255"/>
      <c r="M113" s="486"/>
      <c r="N113" s="462"/>
      <c r="O113" s="260"/>
      <c r="Q113" s="60" t="s">
        <v>301</v>
      </c>
      <c r="R113" s="65">
        <v>400</v>
      </c>
      <c r="S113" s="464"/>
      <c r="T113" s="465"/>
    </row>
    <row r="114" spans="2:20" ht="12" customHeight="1" x14ac:dyDescent="0.15">
      <c r="B114" s="247"/>
      <c r="C114" s="248"/>
      <c r="D114" s="248"/>
      <c r="E114" s="249"/>
      <c r="G114" s="481" t="s">
        <v>1056</v>
      </c>
      <c r="H114" s="482"/>
      <c r="I114" s="482"/>
      <c r="J114" s="483"/>
      <c r="L114" s="255"/>
      <c r="M114" s="486"/>
      <c r="N114" s="462"/>
      <c r="O114" s="260"/>
      <c r="Q114" s="481" t="s">
        <v>341</v>
      </c>
      <c r="R114" s="482"/>
      <c r="S114" s="482"/>
      <c r="T114" s="483"/>
    </row>
    <row r="115" spans="2:20" ht="12" customHeight="1" x14ac:dyDescent="0.15">
      <c r="B115" s="247"/>
      <c r="C115" s="248"/>
      <c r="D115" s="248"/>
      <c r="E115" s="249"/>
      <c r="G115" s="247"/>
      <c r="H115" s="248"/>
      <c r="I115" s="248"/>
      <c r="J115" s="249"/>
      <c r="L115" s="72" t="s">
        <v>301</v>
      </c>
      <c r="M115" s="73">
        <v>1200</v>
      </c>
      <c r="N115" s="462"/>
      <c r="O115" s="260"/>
      <c r="Q115" s="247"/>
      <c r="R115" s="248"/>
      <c r="S115" s="248"/>
      <c r="T115" s="249"/>
    </row>
    <row r="116" spans="2:20" ht="12" customHeight="1" x14ac:dyDescent="0.15">
      <c r="B116" s="247"/>
      <c r="C116" s="248"/>
      <c r="D116" s="248"/>
      <c r="E116" s="249"/>
      <c r="G116" s="247"/>
      <c r="H116" s="248"/>
      <c r="I116" s="248"/>
      <c r="J116" s="249"/>
      <c r="L116" s="247" t="s">
        <v>1057</v>
      </c>
      <c r="M116" s="248"/>
      <c r="N116" s="248"/>
      <c r="O116" s="249"/>
      <c r="Q116" s="247"/>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4" t="s">
        <v>346</v>
      </c>
      <c r="C124" s="245"/>
      <c r="D124" s="245"/>
      <c r="E124" s="246"/>
      <c r="G124" s="244" t="s">
        <v>346</v>
      </c>
      <c r="H124" s="245"/>
      <c r="I124" s="245"/>
      <c r="J124" s="246"/>
      <c r="L124" s="457" t="s">
        <v>346</v>
      </c>
      <c r="M124" s="473"/>
      <c r="N124" s="473"/>
      <c r="O124" s="474"/>
      <c r="Q124" s="244" t="s">
        <v>1025</v>
      </c>
      <c r="R124" s="245"/>
      <c r="S124" s="245"/>
      <c r="T124" s="246"/>
    </row>
    <row r="127" spans="2:20" ht="12" customHeight="1" x14ac:dyDescent="0.15">
      <c r="B127" s="42" t="s">
        <v>289</v>
      </c>
      <c r="C127" s="475" t="s">
        <v>28</v>
      </c>
      <c r="D127" s="475"/>
      <c r="E127" s="475"/>
      <c r="F127" s="43" t="s">
        <v>958</v>
      </c>
      <c r="G127" s="475" t="s">
        <v>1058</v>
      </c>
      <c r="H127" s="475"/>
      <c r="I127" s="475"/>
      <c r="J127" s="476"/>
      <c r="L127" s="42" t="s">
        <v>289</v>
      </c>
      <c r="M127" s="475" t="s">
        <v>160</v>
      </c>
      <c r="N127" s="475"/>
      <c r="O127" s="475"/>
      <c r="P127" s="43" t="s">
        <v>958</v>
      </c>
      <c r="Q127" s="475" t="s">
        <v>1059</v>
      </c>
      <c r="R127" s="475"/>
      <c r="S127" s="475"/>
      <c r="T127" s="476"/>
    </row>
    <row r="128" spans="2:20" ht="12" customHeight="1" x14ac:dyDescent="0.15">
      <c r="B128" s="42" t="s">
        <v>961</v>
      </c>
      <c r="C128" s="8" t="str">
        <f>LOOKUP(E128,{0,150,300,450,600;"0","2","4","6","8"})</f>
        <v>0</v>
      </c>
      <c r="D128" s="43" t="s">
        <v>962</v>
      </c>
      <c r="E128" s="66">
        <v>0</v>
      </c>
      <c r="F128" s="450" t="s">
        <v>963</v>
      </c>
      <c r="G128" s="450"/>
      <c r="H128" s="450"/>
      <c r="I128" s="450"/>
      <c r="J128" s="451"/>
      <c r="L128" s="42" t="s">
        <v>961</v>
      </c>
      <c r="M128" s="8" t="str">
        <f>LOOKUP(O128,{0,150,300,450,600;"0","2","4","6","8"})</f>
        <v>0</v>
      </c>
      <c r="N128" s="43" t="s">
        <v>962</v>
      </c>
      <c r="O128" s="66">
        <v>0</v>
      </c>
      <c r="P128" s="450" t="s">
        <v>963</v>
      </c>
      <c r="Q128" s="450"/>
      <c r="R128" s="450"/>
      <c r="S128" s="450"/>
      <c r="T128" s="451"/>
    </row>
    <row r="129" spans="2:20" ht="12" customHeight="1" x14ac:dyDescent="0.15">
      <c r="B129" s="45" t="s">
        <v>964</v>
      </c>
      <c r="C129" s="46">
        <f>E129/5</f>
        <v>8</v>
      </c>
      <c r="D129" s="74" t="s">
        <v>965</v>
      </c>
      <c r="E129" s="66">
        <v>40</v>
      </c>
      <c r="F129" s="43" t="s">
        <v>966</v>
      </c>
      <c r="G129" s="46" t="str">
        <f>LOOKUP(C133,{0,1,2},{"表现较差","表现一般","表现良好"})</f>
        <v>表现较差</v>
      </c>
      <c r="H129" s="43" t="s">
        <v>967</v>
      </c>
      <c r="I129" s="452" t="str">
        <f>LOOKUP(E133,{0,1,2},{"无法响应指令","可防御","可防御/闪避"})</f>
        <v>可防御</v>
      </c>
      <c r="J129" s="453"/>
      <c r="L129" s="45" t="s">
        <v>964</v>
      </c>
      <c r="M129" s="46">
        <f>O129/5</f>
        <v>50</v>
      </c>
      <c r="N129" s="74" t="s">
        <v>965</v>
      </c>
      <c r="O129" s="66">
        <v>250</v>
      </c>
      <c r="P129" s="43" t="s">
        <v>966</v>
      </c>
      <c r="Q129" s="46" t="str">
        <f>LOOKUP(M133,{0,1,2},{"表现较差","表现一般","表现良好"})</f>
        <v>表现良好</v>
      </c>
      <c r="R129" s="43" t="s">
        <v>967</v>
      </c>
      <c r="S129" s="452" t="str">
        <f>LOOKUP(O133,{0,1,2},{"无法响应指令","可防御","可防御/闪避"})</f>
        <v>可防御</v>
      </c>
      <c r="T129" s="453"/>
    </row>
    <row r="130" spans="2:20" ht="12" customHeight="1" x14ac:dyDescent="0.15">
      <c r="B130" s="45" t="s">
        <v>968</v>
      </c>
      <c r="C130" s="46">
        <f>ROUNDDOWN(E130/5,0.1)</f>
        <v>2</v>
      </c>
      <c r="D130" s="74" t="s">
        <v>969</v>
      </c>
      <c r="E130" s="66">
        <v>10</v>
      </c>
      <c r="F130" s="43" t="s">
        <v>970</v>
      </c>
      <c r="G130" s="35" t="str">
        <f>LOOKUP(E133,{0,1,2},{"较慢","一般","较快"})</f>
        <v>一般</v>
      </c>
      <c r="H130" s="43" t="s">
        <v>971</v>
      </c>
      <c r="I130" s="452" t="str">
        <f>LOOKUP(E132,{0,1,2},{"无防护措施","半封闭式防护","全封闭式防护"})</f>
        <v>无防护措施</v>
      </c>
      <c r="J130" s="453"/>
      <c r="L130" s="45" t="s">
        <v>968</v>
      </c>
      <c r="M130" s="46">
        <f>ROUNDDOWN(O130/5,0.1)</f>
        <v>60</v>
      </c>
      <c r="N130" s="74" t="s">
        <v>969</v>
      </c>
      <c r="O130" s="66">
        <v>300</v>
      </c>
      <c r="P130" s="43" t="s">
        <v>970</v>
      </c>
      <c r="Q130" s="35" t="str">
        <f>LOOKUP(O133,{0,1,2},{"较慢","一般","较快"})</f>
        <v>一般</v>
      </c>
      <c r="R130" s="43" t="s">
        <v>971</v>
      </c>
      <c r="S130" s="452" t="str">
        <f>LOOKUP(O132,{0,1,2},{"无防护措施","半封闭式防护","全封闭式防护"})</f>
        <v>半封闭式防护</v>
      </c>
      <c r="T130" s="453"/>
    </row>
    <row r="131" spans="2:20" ht="12" customHeight="1" x14ac:dyDescent="0.15">
      <c r="B131" s="45" t="s">
        <v>972</v>
      </c>
      <c r="C131" s="46">
        <f>E131</f>
        <v>50</v>
      </c>
      <c r="D131" s="74" t="s">
        <v>973</v>
      </c>
      <c r="E131" s="66">
        <v>50</v>
      </c>
      <c r="F131" s="43" t="s">
        <v>974</v>
      </c>
      <c r="G131" s="48" t="s">
        <v>1011</v>
      </c>
      <c r="H131" s="49" t="s">
        <v>976</v>
      </c>
      <c r="I131" s="452" t="str">
        <f>LOOKUP(E134,{0,1,2},{"约10分钟","约1分钟/战斗3回合","“永远准时”"})</f>
        <v>“永远准时”</v>
      </c>
      <c r="J131" s="453"/>
      <c r="L131" s="45" t="s">
        <v>972</v>
      </c>
      <c r="M131" s="46">
        <f>O131</f>
        <v>250</v>
      </c>
      <c r="N131" s="74" t="s">
        <v>973</v>
      </c>
      <c r="O131" s="66">
        <v>250</v>
      </c>
      <c r="P131" s="43" t="s">
        <v>974</v>
      </c>
      <c r="Q131" s="48" t="s">
        <v>1011</v>
      </c>
      <c r="R131" s="49" t="s">
        <v>976</v>
      </c>
      <c r="S131" s="452" t="str">
        <f>LOOKUP(O134,{0,1,2},{"约10分钟","约1分钟/战斗3回合","“永远准时”"})</f>
        <v>约10分钟</v>
      </c>
      <c r="T131" s="453"/>
    </row>
    <row r="132" spans="2:20" ht="12" customHeight="1" x14ac:dyDescent="0.15">
      <c r="B132" s="42" t="s">
        <v>978</v>
      </c>
      <c r="C132" s="75">
        <v>2</v>
      </c>
      <c r="D132" s="43" t="s">
        <v>979</v>
      </c>
      <c r="E132" s="75">
        <v>0</v>
      </c>
      <c r="F132" s="43" t="s">
        <v>980</v>
      </c>
      <c r="G132" s="35">
        <f>ROUNDDOWN(1+(E139-80)/100,0.1)</f>
        <v>1</v>
      </c>
      <c r="H132" s="49" t="s">
        <v>981</v>
      </c>
      <c r="I132" s="452">
        <f>E138+E137</f>
        <v>180</v>
      </c>
      <c r="J132" s="453"/>
      <c r="L132" s="42" t="s">
        <v>978</v>
      </c>
      <c r="M132" s="50">
        <v>1</v>
      </c>
      <c r="N132" s="43" t="s">
        <v>979</v>
      </c>
      <c r="O132" s="75">
        <v>1</v>
      </c>
      <c r="P132" s="43" t="s">
        <v>980</v>
      </c>
      <c r="Q132" s="35">
        <f>ROUNDDOWN(1+(O139-80)/100,0.1)</f>
        <v>80</v>
      </c>
      <c r="R132" s="49" t="s">
        <v>981</v>
      </c>
      <c r="S132" s="452">
        <f>O138+O137</f>
        <v>6000</v>
      </c>
      <c r="T132" s="453"/>
    </row>
    <row r="133" spans="2:20" ht="12" customHeight="1" x14ac:dyDescent="0.15">
      <c r="B133" s="42" t="s">
        <v>982</v>
      </c>
      <c r="C133" s="75">
        <v>0</v>
      </c>
      <c r="D133" s="43" t="s">
        <v>983</v>
      </c>
      <c r="E133" s="75">
        <v>1</v>
      </c>
      <c r="F133" s="460" t="s">
        <v>1060</v>
      </c>
      <c r="G133" s="461"/>
      <c r="H133" s="461"/>
      <c r="I133" s="461"/>
      <c r="J133" s="266"/>
      <c r="L133" s="42" t="s">
        <v>982</v>
      </c>
      <c r="M133" s="50">
        <v>2</v>
      </c>
      <c r="N133" s="43" t="s">
        <v>983</v>
      </c>
      <c r="O133" s="75">
        <v>1</v>
      </c>
      <c r="P133" s="460" t="s">
        <v>1061</v>
      </c>
      <c r="Q133" s="461"/>
      <c r="R133" s="461"/>
      <c r="S133" s="461"/>
      <c r="T133" s="266"/>
    </row>
    <row r="134" spans="2:20" ht="12" customHeight="1" x14ac:dyDescent="0.15">
      <c r="B134" s="42" t="s">
        <v>986</v>
      </c>
      <c r="C134" s="75">
        <v>1</v>
      </c>
      <c r="D134" s="43" t="s">
        <v>987</v>
      </c>
      <c r="E134" s="75">
        <v>2</v>
      </c>
      <c r="F134" s="462"/>
      <c r="G134" s="259"/>
      <c r="H134" s="259"/>
      <c r="I134" s="259"/>
      <c r="J134" s="260"/>
      <c r="L134" s="42" t="s">
        <v>986</v>
      </c>
      <c r="M134" s="50">
        <v>1</v>
      </c>
      <c r="N134" s="43" t="s">
        <v>987</v>
      </c>
      <c r="O134" s="75">
        <v>0</v>
      </c>
      <c r="P134" s="462"/>
      <c r="Q134" s="259"/>
      <c r="R134" s="259"/>
      <c r="S134" s="259"/>
      <c r="T134" s="260"/>
    </row>
    <row r="135" spans="2:20" ht="12" customHeight="1" x14ac:dyDescent="0.15">
      <c r="B135" s="42" t="s">
        <v>988</v>
      </c>
      <c r="C135" s="8" t="str">
        <f>IF(E132&lt;1,C128,IF(E132=1,C128+2,IF(E132&gt;1,C128+4,0)))</f>
        <v>0</v>
      </c>
      <c r="D135" s="43" t="s">
        <v>989</v>
      </c>
      <c r="E135" s="8">
        <f>IF(E132&lt;1,0,IF(E132=1,C135*20,C135*40))</f>
        <v>0</v>
      </c>
      <c r="F135" s="462"/>
      <c r="G135" s="259"/>
      <c r="H135" s="259"/>
      <c r="I135" s="259"/>
      <c r="J135" s="260"/>
      <c r="L135" s="42" t="s">
        <v>988</v>
      </c>
      <c r="M135" s="8">
        <f>IF(O132&lt;1,M128,IF(O132=1,M128+2,IF(O132&gt;1,M128+4,0)))</f>
        <v>2</v>
      </c>
      <c r="N135" s="43" t="s">
        <v>989</v>
      </c>
      <c r="O135" s="8">
        <f>IF(O132&lt;1,0,IF(O132=1,M135*20,M135*40))</f>
        <v>40</v>
      </c>
      <c r="P135" s="462"/>
      <c r="Q135" s="259"/>
      <c r="R135" s="259"/>
      <c r="S135" s="259"/>
      <c r="T135" s="260"/>
    </row>
    <row r="136" spans="2:20" ht="12" customHeight="1" x14ac:dyDescent="0.15">
      <c r="B136" s="45" t="s">
        <v>990</v>
      </c>
      <c r="C136" s="46">
        <f>IF(C132=0,C130,IF(C132=1,C130*2,IF(C132=2,C130*3,0)))</f>
        <v>6</v>
      </c>
      <c r="D136" s="49" t="s">
        <v>991</v>
      </c>
      <c r="E136" s="46">
        <f>(C136*3)</f>
        <v>18</v>
      </c>
      <c r="F136" s="462"/>
      <c r="G136" s="259"/>
      <c r="H136" s="259"/>
      <c r="I136" s="259"/>
      <c r="J136" s="260"/>
      <c r="L136" s="45" t="s">
        <v>990</v>
      </c>
      <c r="M136" s="46">
        <f>IF(M132=0,M130,IF(M132=1,M130*2,IF(M132=2,M130*3,0)))</f>
        <v>120</v>
      </c>
      <c r="N136" s="49" t="s">
        <v>991</v>
      </c>
      <c r="O136" s="46">
        <f>(M136*3)</f>
        <v>360</v>
      </c>
      <c r="P136" s="462"/>
      <c r="Q136" s="259"/>
      <c r="R136" s="259"/>
      <c r="S136" s="259"/>
      <c r="T136" s="260"/>
    </row>
    <row r="137" spans="2:20" ht="12" customHeight="1" x14ac:dyDescent="0.15">
      <c r="B137" s="45" t="s">
        <v>992</v>
      </c>
      <c r="C137" s="46">
        <f>ROUND((E128+E129+E130+D148)/20,0.1)*(IF(C134=0,2,IF(C134=1,1.5,IF(C134=2,1,0))))</f>
        <v>19.5</v>
      </c>
      <c r="D137" s="43" t="s">
        <v>993</v>
      </c>
      <c r="E137" s="8">
        <f>IF(C133=0,C129*10+C128*25,IF(C133=1,C129*15+C128*25,IF(C133=2,C129*20+C128*25,0)))</f>
        <v>80</v>
      </c>
      <c r="F137" s="462"/>
      <c r="G137" s="259"/>
      <c r="H137" s="259"/>
      <c r="I137" s="259"/>
      <c r="J137" s="260"/>
      <c r="L137" s="45" t="s">
        <v>992</v>
      </c>
      <c r="M137" s="46">
        <f>ROUND((O128+O129+O130+N148)/20,0.1)*(IF(M134=0,2,IF(M134=1,1.5,IF(M134=2,1,0))))</f>
        <v>72</v>
      </c>
      <c r="N137" s="43" t="s">
        <v>993</v>
      </c>
      <c r="O137" s="8">
        <f>IF(M133=0,M129*10+M128*25,IF(M133=1,M129*15+M128*25,IF(M133=2,M129*20+M128*25,0)))</f>
        <v>1000</v>
      </c>
      <c r="P137" s="462"/>
      <c r="Q137" s="259"/>
      <c r="R137" s="259"/>
      <c r="S137" s="259"/>
      <c r="T137" s="260"/>
    </row>
    <row r="138" spans="2:20" ht="12" customHeight="1" x14ac:dyDescent="0.15">
      <c r="B138" s="42" t="s">
        <v>290</v>
      </c>
      <c r="C138" s="39" t="str">
        <f>LOOKUP(C139,{0,201,401,601,901,1201,1501;"黑色","绿色","蓝色","紫色","红色","橙色","金色"})</f>
        <v>绿色</v>
      </c>
      <c r="D138" s="43" t="s">
        <v>292</v>
      </c>
      <c r="E138" s="10">
        <v>100</v>
      </c>
      <c r="F138" s="462"/>
      <c r="G138" s="259"/>
      <c r="H138" s="259"/>
      <c r="I138" s="259"/>
      <c r="J138" s="260"/>
      <c r="L138" s="42" t="s">
        <v>290</v>
      </c>
      <c r="M138" s="39" t="str">
        <f>LOOKUP(M139,{0,201,401,601,901,1201,1501;"黑色","绿色","蓝色","紫色","红色","橙色","金色"})</f>
        <v>红色</v>
      </c>
      <c r="N138" s="43" t="s">
        <v>292</v>
      </c>
      <c r="O138" s="76">
        <v>5000</v>
      </c>
      <c r="P138" s="462"/>
      <c r="Q138" s="259"/>
      <c r="R138" s="259"/>
      <c r="S138" s="259"/>
      <c r="T138" s="260"/>
    </row>
    <row r="139" spans="2:20" ht="12" customHeight="1" x14ac:dyDescent="0.15">
      <c r="B139" s="42" t="s">
        <v>994</v>
      </c>
      <c r="C139" s="46">
        <f>D148++E128+E129+E130+E131</f>
        <v>300</v>
      </c>
      <c r="D139" s="43" t="s">
        <v>296</v>
      </c>
      <c r="E139" s="10">
        <v>100</v>
      </c>
      <c r="F139" s="462"/>
      <c r="G139" s="259"/>
      <c r="H139" s="259"/>
      <c r="I139" s="259"/>
      <c r="J139" s="260"/>
      <c r="L139" s="42" t="s">
        <v>994</v>
      </c>
      <c r="M139" s="46">
        <f>N148++O128+O129+O130+O131</f>
        <v>1200</v>
      </c>
      <c r="N139" s="43" t="s">
        <v>296</v>
      </c>
      <c r="O139" s="76">
        <v>8000</v>
      </c>
      <c r="P139" s="462"/>
      <c r="Q139" s="259"/>
      <c r="R139" s="259"/>
      <c r="S139" s="259"/>
      <c r="T139" s="260"/>
    </row>
    <row r="140" spans="2:20" ht="12" customHeight="1" x14ac:dyDescent="0.15">
      <c r="B140" s="42" t="s">
        <v>302</v>
      </c>
      <c r="C140" s="46">
        <f>C139*20</f>
        <v>6000</v>
      </c>
      <c r="D140" s="43" t="s">
        <v>995</v>
      </c>
      <c r="E140" s="46">
        <f>C139</f>
        <v>300</v>
      </c>
      <c r="F140" s="463"/>
      <c r="G140" s="464"/>
      <c r="H140" s="464"/>
      <c r="I140" s="464"/>
      <c r="J140" s="465"/>
      <c r="L140" s="42" t="s">
        <v>302</v>
      </c>
      <c r="M140" s="46">
        <f>M139*20</f>
        <v>24000</v>
      </c>
      <c r="N140" s="43" t="s">
        <v>995</v>
      </c>
      <c r="O140" s="46">
        <f>M139</f>
        <v>1200</v>
      </c>
      <c r="P140" s="463"/>
      <c r="Q140" s="464"/>
      <c r="R140" s="464"/>
      <c r="S140" s="464"/>
      <c r="T140" s="465"/>
    </row>
    <row r="141" spans="2:20" ht="12" customHeight="1" x14ac:dyDescent="0.15">
      <c r="B141" s="255" t="s">
        <v>1062</v>
      </c>
      <c r="C141" s="466"/>
      <c r="D141" s="466"/>
      <c r="E141" s="466"/>
      <c r="F141" s="468" t="s">
        <v>1063</v>
      </c>
      <c r="G141" s="468"/>
      <c r="H141" s="468"/>
      <c r="I141" s="468"/>
      <c r="J141" s="469"/>
      <c r="L141" s="255" t="s">
        <v>1064</v>
      </c>
      <c r="M141" s="466"/>
      <c r="N141" s="466"/>
      <c r="O141" s="466"/>
      <c r="P141" s="468" t="s">
        <v>1065</v>
      </c>
      <c r="Q141" s="468"/>
      <c r="R141" s="468"/>
      <c r="S141" s="468"/>
      <c r="T141" s="469"/>
    </row>
    <row r="142" spans="2:20" ht="12" customHeight="1" x14ac:dyDescent="0.15">
      <c r="B142" s="467"/>
      <c r="C142" s="466"/>
      <c r="D142" s="466"/>
      <c r="E142" s="466"/>
      <c r="F142" s="468"/>
      <c r="G142" s="468"/>
      <c r="H142" s="468"/>
      <c r="I142" s="468"/>
      <c r="J142" s="469"/>
      <c r="L142" s="467"/>
      <c r="M142" s="466"/>
      <c r="N142" s="466"/>
      <c r="O142" s="466"/>
      <c r="P142" s="468"/>
      <c r="Q142" s="468"/>
      <c r="R142" s="468"/>
      <c r="S142" s="468"/>
      <c r="T142" s="469"/>
    </row>
    <row r="143" spans="2:20" ht="12" customHeight="1" x14ac:dyDescent="0.15">
      <c r="B143" s="467"/>
      <c r="C143" s="466"/>
      <c r="D143" s="466"/>
      <c r="E143" s="466"/>
      <c r="F143" s="468"/>
      <c r="G143" s="468"/>
      <c r="H143" s="468"/>
      <c r="I143" s="468"/>
      <c r="J143" s="469"/>
      <c r="L143" s="467"/>
      <c r="M143" s="466"/>
      <c r="N143" s="466"/>
      <c r="O143" s="466"/>
      <c r="P143" s="468"/>
      <c r="Q143" s="468"/>
      <c r="R143" s="468"/>
      <c r="S143" s="468"/>
      <c r="T143" s="469"/>
    </row>
    <row r="144" spans="2:20" ht="12" customHeight="1" x14ac:dyDescent="0.15">
      <c r="B144" s="467"/>
      <c r="C144" s="466"/>
      <c r="D144" s="466"/>
      <c r="E144" s="466"/>
      <c r="F144" s="468"/>
      <c r="G144" s="468"/>
      <c r="H144" s="468"/>
      <c r="I144" s="468"/>
      <c r="J144" s="469"/>
      <c r="L144" s="467"/>
      <c r="M144" s="466"/>
      <c r="N144" s="466"/>
      <c r="O144" s="466"/>
      <c r="P144" s="468"/>
      <c r="Q144" s="468"/>
      <c r="R144" s="468"/>
      <c r="S144" s="468"/>
      <c r="T144" s="469"/>
    </row>
    <row r="145" spans="2:20" ht="12" customHeight="1" x14ac:dyDescent="0.15">
      <c r="B145" s="467"/>
      <c r="C145" s="466"/>
      <c r="D145" s="466"/>
      <c r="E145" s="466"/>
      <c r="F145" s="468"/>
      <c r="G145" s="468"/>
      <c r="H145" s="468"/>
      <c r="I145" s="468"/>
      <c r="J145" s="469"/>
      <c r="L145" s="467"/>
      <c r="M145" s="466"/>
      <c r="N145" s="466"/>
      <c r="O145" s="466"/>
      <c r="P145" s="468"/>
      <c r="Q145" s="468"/>
      <c r="R145" s="468"/>
      <c r="S145" s="468"/>
      <c r="T145" s="469"/>
    </row>
    <row r="146" spans="2:20" ht="12" customHeight="1" x14ac:dyDescent="0.15">
      <c r="B146" s="467"/>
      <c r="C146" s="466"/>
      <c r="D146" s="466"/>
      <c r="E146" s="466"/>
      <c r="F146" s="468"/>
      <c r="G146" s="468"/>
      <c r="H146" s="468"/>
      <c r="I146" s="468"/>
      <c r="J146" s="469"/>
      <c r="L146" s="467"/>
      <c r="M146" s="466"/>
      <c r="N146" s="466"/>
      <c r="O146" s="466"/>
      <c r="P146" s="468"/>
      <c r="Q146" s="468"/>
      <c r="R146" s="468"/>
      <c r="S146" s="468"/>
      <c r="T146" s="469"/>
    </row>
    <row r="147" spans="2:20" ht="12" customHeight="1" x14ac:dyDescent="0.15">
      <c r="B147" s="467"/>
      <c r="C147" s="466"/>
      <c r="D147" s="466"/>
      <c r="E147" s="466"/>
      <c r="F147" s="468"/>
      <c r="G147" s="468"/>
      <c r="H147" s="468"/>
      <c r="I147" s="468"/>
      <c r="J147" s="469"/>
      <c r="L147" s="467"/>
      <c r="M147" s="466"/>
      <c r="N147" s="466"/>
      <c r="O147" s="466"/>
      <c r="P147" s="468"/>
      <c r="Q147" s="468"/>
      <c r="R147" s="468"/>
      <c r="S147" s="468"/>
      <c r="T147" s="469"/>
    </row>
    <row r="148" spans="2:20" ht="12" customHeight="1" x14ac:dyDescent="0.15">
      <c r="B148" s="454" t="s">
        <v>301</v>
      </c>
      <c r="C148" s="455"/>
      <c r="D148" s="456">
        <v>200</v>
      </c>
      <c r="E148" s="456"/>
      <c r="F148" s="468"/>
      <c r="G148" s="468"/>
      <c r="H148" s="468"/>
      <c r="I148" s="468"/>
      <c r="J148" s="469"/>
      <c r="L148" s="454" t="s">
        <v>301</v>
      </c>
      <c r="M148" s="455"/>
      <c r="N148" s="456">
        <v>400</v>
      </c>
      <c r="O148" s="456"/>
      <c r="P148" s="468"/>
      <c r="Q148" s="468"/>
      <c r="R148" s="468"/>
      <c r="S148" s="468"/>
      <c r="T148" s="469"/>
    </row>
    <row r="149" spans="2:20" ht="12" customHeight="1" x14ac:dyDescent="0.15">
      <c r="B149" s="477" t="s">
        <v>1066</v>
      </c>
      <c r="C149" s="478"/>
      <c r="D149" s="478"/>
      <c r="E149" s="478"/>
      <c r="F149" s="478"/>
      <c r="G149" s="478"/>
      <c r="H149" s="478"/>
      <c r="I149" s="478"/>
      <c r="J149" s="479"/>
      <c r="L149" s="477" t="s">
        <v>794</v>
      </c>
      <c r="M149" s="478"/>
      <c r="N149" s="478"/>
      <c r="O149" s="478"/>
      <c r="P149" s="478"/>
      <c r="Q149" s="478"/>
      <c r="R149" s="478"/>
      <c r="S149" s="478"/>
      <c r="T149" s="479"/>
    </row>
    <row r="152" spans="2:20" ht="12" customHeight="1" x14ac:dyDescent="0.15">
      <c r="B152" s="42" t="s">
        <v>289</v>
      </c>
      <c r="C152" s="448" t="s">
        <v>220</v>
      </c>
      <c r="D152" s="448"/>
      <c r="E152" s="448"/>
      <c r="F152" s="43" t="s">
        <v>958</v>
      </c>
      <c r="G152" s="448" t="s">
        <v>1019</v>
      </c>
      <c r="H152" s="448"/>
      <c r="I152" s="448"/>
      <c r="J152" s="449"/>
      <c r="L152" s="42" t="s">
        <v>289</v>
      </c>
      <c r="M152" s="448" t="s">
        <v>224</v>
      </c>
      <c r="N152" s="448"/>
      <c r="O152" s="448"/>
      <c r="P152" s="43" t="s">
        <v>958</v>
      </c>
      <c r="Q152" s="448" t="s">
        <v>1019</v>
      </c>
      <c r="R152" s="448"/>
      <c r="S152" s="448"/>
      <c r="T152" s="449"/>
    </row>
    <row r="153" spans="2:20" ht="12" customHeight="1" x14ac:dyDescent="0.15">
      <c r="B153" s="42" t="s">
        <v>961</v>
      </c>
      <c r="C153" s="8" t="str">
        <f>LOOKUP(E153,{0,150,300,450,600;"0","2","4","6","8"})</f>
        <v>8</v>
      </c>
      <c r="D153" s="43" t="s">
        <v>962</v>
      </c>
      <c r="E153" s="44">
        <v>600</v>
      </c>
      <c r="F153" s="450" t="s">
        <v>963</v>
      </c>
      <c r="G153" s="450"/>
      <c r="H153" s="450"/>
      <c r="I153" s="450"/>
      <c r="J153" s="451"/>
      <c r="L153" s="42" t="s">
        <v>961</v>
      </c>
      <c r="M153" s="8" t="str">
        <f>LOOKUP(O153,{0,150,300,450,600;"0","2","4","6","8"})</f>
        <v>8</v>
      </c>
      <c r="N153" s="43" t="s">
        <v>962</v>
      </c>
      <c r="O153" s="44">
        <v>600</v>
      </c>
      <c r="P153" s="450" t="s">
        <v>963</v>
      </c>
      <c r="Q153" s="450"/>
      <c r="R153" s="450"/>
      <c r="S153" s="450"/>
      <c r="T153" s="451"/>
    </row>
    <row r="154" spans="2:20" ht="12" customHeight="1" x14ac:dyDescent="0.15">
      <c r="B154" s="45" t="s">
        <v>964</v>
      </c>
      <c r="C154" s="46">
        <f>E154/5</f>
        <v>200</v>
      </c>
      <c r="D154" s="74" t="s">
        <v>965</v>
      </c>
      <c r="E154" s="44">
        <v>1000</v>
      </c>
      <c r="F154" s="43" t="s">
        <v>966</v>
      </c>
      <c r="G154" s="46" t="str">
        <f>LOOKUP(C158,{0,1,2},{"表现较差","表现一般","表现良好"})</f>
        <v>表现较差</v>
      </c>
      <c r="H154" s="43" t="s">
        <v>967</v>
      </c>
      <c r="I154" s="452" t="str">
        <f>LOOKUP(E158,{0,1,2},{"无法响应指令","可防御","可防御/闪避"})</f>
        <v>可防御/闪避</v>
      </c>
      <c r="J154" s="453"/>
      <c r="L154" s="45" t="s">
        <v>964</v>
      </c>
      <c r="M154" s="46">
        <f>O154/5</f>
        <v>600</v>
      </c>
      <c r="N154" s="74" t="s">
        <v>965</v>
      </c>
      <c r="O154" s="44">
        <v>3000</v>
      </c>
      <c r="P154" s="43" t="s">
        <v>966</v>
      </c>
      <c r="Q154" s="46" t="str">
        <f>LOOKUP(M158,{0,1,2},{"表现较差","表现一般","表现良好"})</f>
        <v>表现良好</v>
      </c>
      <c r="R154" s="43" t="s">
        <v>967</v>
      </c>
      <c r="S154" s="452" t="str">
        <f>LOOKUP(O158,{0,1,2},{"无法响应指令","可防御","可防御/闪避"})</f>
        <v>无法响应指令</v>
      </c>
      <c r="T154" s="453"/>
    </row>
    <row r="155" spans="2:20" ht="12" customHeight="1" x14ac:dyDescent="0.15">
      <c r="B155" s="45" t="s">
        <v>968</v>
      </c>
      <c r="C155" s="46">
        <f>ROUNDDOWN(E155/5,0.1)</f>
        <v>600</v>
      </c>
      <c r="D155" s="74" t="s">
        <v>969</v>
      </c>
      <c r="E155" s="44">
        <v>3000</v>
      </c>
      <c r="F155" s="43" t="s">
        <v>970</v>
      </c>
      <c r="G155" s="35" t="str">
        <f>LOOKUP(E158,{0,1,2},{"较慢","一般","较快"})</f>
        <v>较快</v>
      </c>
      <c r="H155" s="43" t="s">
        <v>971</v>
      </c>
      <c r="I155" s="452" t="str">
        <f>LOOKUP(E157,{0,1,2},{"无防护措施","半封闭式防护","全封闭式防护"})</f>
        <v>全封闭式防护</v>
      </c>
      <c r="J155" s="453"/>
      <c r="L155" s="45" t="s">
        <v>968</v>
      </c>
      <c r="M155" s="46">
        <f>ROUNDDOWN(O155/5,0.1)</f>
        <v>400</v>
      </c>
      <c r="N155" s="74" t="s">
        <v>969</v>
      </c>
      <c r="O155" s="44">
        <v>2000</v>
      </c>
      <c r="P155" s="43" t="s">
        <v>970</v>
      </c>
      <c r="Q155" s="35" t="str">
        <f>LOOKUP(O158,{0,1,2},{"较慢","一般","较快"})</f>
        <v>较慢</v>
      </c>
      <c r="R155" s="43" t="s">
        <v>971</v>
      </c>
      <c r="S155" s="452" t="str">
        <f>LOOKUP(O157,{0,1,2},{"无防护措施","半封闭式防护","全封闭式防护"})</f>
        <v>全封闭式防护</v>
      </c>
      <c r="T155" s="453"/>
    </row>
    <row r="156" spans="2:20" ht="12" customHeight="1" x14ac:dyDescent="0.15">
      <c r="B156" s="45" t="s">
        <v>972</v>
      </c>
      <c r="C156" s="46">
        <f>E156</f>
        <v>1500</v>
      </c>
      <c r="D156" s="74" t="s">
        <v>973</v>
      </c>
      <c r="E156" s="44">
        <v>1500</v>
      </c>
      <c r="F156" s="43" t="s">
        <v>974</v>
      </c>
      <c r="G156" s="48" t="s">
        <v>977</v>
      </c>
      <c r="H156" s="49" t="s">
        <v>976</v>
      </c>
      <c r="I156" s="452" t="str">
        <f>LOOKUP(E159,{0,1,2},{"约10分钟","约1分钟/战斗3回合","“永远准时”"})</f>
        <v>约10分钟</v>
      </c>
      <c r="J156" s="453"/>
      <c r="L156" s="45" t="s">
        <v>972</v>
      </c>
      <c r="M156" s="46">
        <f>O156</f>
        <v>1000</v>
      </c>
      <c r="N156" s="74" t="s">
        <v>973</v>
      </c>
      <c r="O156" s="44">
        <v>1000</v>
      </c>
      <c r="P156" s="43" t="s">
        <v>974</v>
      </c>
      <c r="Q156" s="48" t="s">
        <v>977</v>
      </c>
      <c r="R156" s="49" t="s">
        <v>976</v>
      </c>
      <c r="S156" s="452" t="str">
        <f>LOOKUP(O159,{0,1,2},{"约10分钟","约1分钟/战斗3回合","“永远准时”"})</f>
        <v>约10分钟</v>
      </c>
      <c r="T156" s="453"/>
    </row>
    <row r="157" spans="2:20" ht="12" customHeight="1" x14ac:dyDescent="0.15">
      <c r="B157" s="42" t="s">
        <v>978</v>
      </c>
      <c r="C157" s="50">
        <v>2</v>
      </c>
      <c r="D157" s="43" t="s">
        <v>979</v>
      </c>
      <c r="E157" s="50">
        <v>2</v>
      </c>
      <c r="F157" s="43" t="s">
        <v>980</v>
      </c>
      <c r="G157" s="35">
        <f>ROUNDDOWN(1+(E164-80)/100,0.1)</f>
        <v>15</v>
      </c>
      <c r="H157" s="49" t="s">
        <v>981</v>
      </c>
      <c r="I157" s="452">
        <f>E163+E162</f>
        <v>42200</v>
      </c>
      <c r="J157" s="453"/>
      <c r="L157" s="42" t="s">
        <v>978</v>
      </c>
      <c r="M157" s="50">
        <v>0</v>
      </c>
      <c r="N157" s="43" t="s">
        <v>979</v>
      </c>
      <c r="O157" s="50">
        <v>2</v>
      </c>
      <c r="P157" s="43" t="s">
        <v>980</v>
      </c>
      <c r="Q157" s="35">
        <f>ROUNDDOWN(1+(O164-80)/100,0.1)</f>
        <v>15</v>
      </c>
      <c r="R157" s="49" t="s">
        <v>981</v>
      </c>
      <c r="S157" s="452">
        <f>O163+O162</f>
        <v>92200</v>
      </c>
      <c r="T157" s="453"/>
    </row>
    <row r="158" spans="2:20" ht="12" customHeight="1" x14ac:dyDescent="0.15">
      <c r="B158" s="42" t="s">
        <v>982</v>
      </c>
      <c r="C158" s="50">
        <v>0</v>
      </c>
      <c r="D158" s="43" t="s">
        <v>983</v>
      </c>
      <c r="E158" s="50">
        <v>2</v>
      </c>
      <c r="F158" s="460" t="s">
        <v>1067</v>
      </c>
      <c r="G158" s="461"/>
      <c r="H158" s="461"/>
      <c r="I158" s="461"/>
      <c r="J158" s="266"/>
      <c r="L158" s="42" t="s">
        <v>982</v>
      </c>
      <c r="M158" s="50">
        <v>2</v>
      </c>
      <c r="N158" s="43" t="s">
        <v>983</v>
      </c>
      <c r="O158" s="50">
        <v>0</v>
      </c>
      <c r="P158" s="460" t="s">
        <v>1067</v>
      </c>
      <c r="Q158" s="461"/>
      <c r="R158" s="461"/>
      <c r="S158" s="461"/>
      <c r="T158" s="266"/>
    </row>
    <row r="159" spans="2:20" ht="12" customHeight="1" x14ac:dyDescent="0.15">
      <c r="B159" s="42" t="s">
        <v>986</v>
      </c>
      <c r="C159" s="50">
        <v>0</v>
      </c>
      <c r="D159" s="43" t="s">
        <v>987</v>
      </c>
      <c r="E159" s="50">
        <v>0</v>
      </c>
      <c r="F159" s="462"/>
      <c r="G159" s="259"/>
      <c r="H159" s="259"/>
      <c r="I159" s="259"/>
      <c r="J159" s="260"/>
      <c r="L159" s="42" t="s">
        <v>986</v>
      </c>
      <c r="M159" s="50">
        <v>2</v>
      </c>
      <c r="N159" s="43" t="s">
        <v>987</v>
      </c>
      <c r="O159" s="50">
        <v>0</v>
      </c>
      <c r="P159" s="462"/>
      <c r="Q159" s="259"/>
      <c r="R159" s="259"/>
      <c r="S159" s="259"/>
      <c r="T159" s="260"/>
    </row>
    <row r="160" spans="2:20" ht="12" customHeight="1" x14ac:dyDescent="0.15">
      <c r="B160" s="42" t="s">
        <v>988</v>
      </c>
      <c r="C160" s="8">
        <f>IF(E157&lt;1,C153,IF(E157=1,C153+2,IF(E157&gt;1,C153+4,0)))</f>
        <v>12</v>
      </c>
      <c r="D160" s="43" t="s">
        <v>989</v>
      </c>
      <c r="E160" s="8">
        <f>IF(E157&lt;1,0,IF(E157=1,C160*20,C160*40))</f>
        <v>480</v>
      </c>
      <c r="F160" s="462"/>
      <c r="G160" s="259"/>
      <c r="H160" s="259"/>
      <c r="I160" s="259"/>
      <c r="J160" s="260"/>
      <c r="L160" s="42" t="s">
        <v>988</v>
      </c>
      <c r="M160" s="8">
        <f>IF(O157&lt;1,M153,IF(O157=1,M153+2,IF(O157&gt;1,M153+4,0)))</f>
        <v>12</v>
      </c>
      <c r="N160" s="43" t="s">
        <v>989</v>
      </c>
      <c r="O160" s="8">
        <f>IF(O157&lt;1,0,IF(O157=1,M160*20,M160*40))</f>
        <v>480</v>
      </c>
      <c r="P160" s="462"/>
      <c r="Q160" s="259"/>
      <c r="R160" s="259"/>
      <c r="S160" s="259"/>
      <c r="T160" s="260"/>
    </row>
    <row r="161" spans="2:20" ht="12" customHeight="1" x14ac:dyDescent="0.15">
      <c r="B161" s="45" t="s">
        <v>990</v>
      </c>
      <c r="C161" s="46">
        <f>IF(C157=0,C155,IF(C157=1,C155*2,IF(C157=2,C155*3,0)))</f>
        <v>1800</v>
      </c>
      <c r="D161" s="49" t="s">
        <v>991</v>
      </c>
      <c r="E161" s="46">
        <f>(C161*3)</f>
        <v>5400</v>
      </c>
      <c r="F161" s="462"/>
      <c r="G161" s="259"/>
      <c r="H161" s="259"/>
      <c r="I161" s="259"/>
      <c r="J161" s="260"/>
      <c r="L161" s="45" t="s">
        <v>990</v>
      </c>
      <c r="M161" s="46">
        <f>IF(M157=0,M155,IF(M157=1,M155*2,IF(M157=2,M155*3,0)))</f>
        <v>400</v>
      </c>
      <c r="N161" s="49" t="s">
        <v>991</v>
      </c>
      <c r="O161" s="46">
        <f>(M161*3)</f>
        <v>1200</v>
      </c>
      <c r="P161" s="462"/>
      <c r="Q161" s="259"/>
      <c r="R161" s="259"/>
      <c r="S161" s="259"/>
      <c r="T161" s="260"/>
    </row>
    <row r="162" spans="2:20" ht="12" customHeight="1" x14ac:dyDescent="0.15">
      <c r="B162" s="45" t="s">
        <v>992</v>
      </c>
      <c r="C162" s="46">
        <f>ROUND((E153+E154+E155+D173)/20,0.1)*(IF(C159=0,2,IF(C159=1,1.5,IF(C159=2,1,0))))</f>
        <v>560</v>
      </c>
      <c r="D162" s="43" t="s">
        <v>993</v>
      </c>
      <c r="E162" s="8">
        <f>IF(C158=0,C154*10+C153*25,IF(C158=1,C154*15+C153*25,IF(C158=2,C154*20+C153*25,0)))</f>
        <v>2200</v>
      </c>
      <c r="F162" s="462"/>
      <c r="G162" s="259"/>
      <c r="H162" s="259"/>
      <c r="I162" s="259"/>
      <c r="J162" s="260"/>
      <c r="L162" s="45" t="s">
        <v>992</v>
      </c>
      <c r="M162" s="46">
        <f>ROUND((O153+O154+O155+N173)/20,0.1)*(IF(M159=0,2,IF(M159=1,1.5,IF(M159=2,1,0))))</f>
        <v>330</v>
      </c>
      <c r="N162" s="43" t="s">
        <v>993</v>
      </c>
      <c r="O162" s="8">
        <f>IF(M158=0,M154*10+M153*25,IF(M158=1,M154*15+M153*25,IF(M158=2,M154*20+M153*25,0)))</f>
        <v>12200</v>
      </c>
      <c r="P162" s="462"/>
      <c r="Q162" s="259"/>
      <c r="R162" s="259"/>
      <c r="S162" s="259"/>
      <c r="T162" s="260"/>
    </row>
    <row r="163" spans="2:20" ht="12" customHeight="1" x14ac:dyDescent="0.15">
      <c r="B163" s="42" t="s">
        <v>290</v>
      </c>
      <c r="C163" s="39" t="str">
        <f>LOOKUP(C164,{0,201,401,601,901,1201,1501;"黑色","绿色","蓝色","紫色","红色","橙色","金色"})</f>
        <v>金色</v>
      </c>
      <c r="D163" s="43" t="s">
        <v>292</v>
      </c>
      <c r="E163" s="10">
        <v>40000</v>
      </c>
      <c r="F163" s="462"/>
      <c r="G163" s="259"/>
      <c r="H163" s="259"/>
      <c r="I163" s="259"/>
      <c r="J163" s="260"/>
      <c r="L163" s="42" t="s">
        <v>290</v>
      </c>
      <c r="M163" s="39" t="str">
        <f>LOOKUP(M164,{0,201,401,601,901,1201,1501;"黑色","绿色","蓝色","紫色","红色","橙色","金色"})</f>
        <v>金色</v>
      </c>
      <c r="N163" s="43" t="s">
        <v>292</v>
      </c>
      <c r="O163" s="10">
        <v>80000</v>
      </c>
      <c r="P163" s="462"/>
      <c r="Q163" s="259"/>
      <c r="R163" s="259"/>
      <c r="S163" s="259"/>
      <c r="T163" s="260"/>
    </row>
    <row r="164" spans="2:20" ht="12" customHeight="1" x14ac:dyDescent="0.15">
      <c r="B164" s="42" t="s">
        <v>994</v>
      </c>
      <c r="C164" s="46">
        <f>D173++E153+E154+E155+E156</f>
        <v>7100</v>
      </c>
      <c r="D164" s="43" t="s">
        <v>296</v>
      </c>
      <c r="E164" s="10">
        <v>1500</v>
      </c>
      <c r="F164" s="462"/>
      <c r="G164" s="259"/>
      <c r="H164" s="259"/>
      <c r="I164" s="259"/>
      <c r="J164" s="260"/>
      <c r="L164" s="42" t="s">
        <v>994</v>
      </c>
      <c r="M164" s="46">
        <f>N173++O153+O154+O155+O156</f>
        <v>7600</v>
      </c>
      <c r="N164" s="43" t="s">
        <v>296</v>
      </c>
      <c r="O164" s="10">
        <v>1500</v>
      </c>
      <c r="P164" s="462"/>
      <c r="Q164" s="259"/>
      <c r="R164" s="259"/>
      <c r="S164" s="259"/>
      <c r="T164" s="260"/>
    </row>
    <row r="165" spans="2:20" ht="12" customHeight="1" x14ac:dyDescent="0.15">
      <c r="B165" s="42" t="s">
        <v>302</v>
      </c>
      <c r="C165" s="46">
        <f>C164*20</f>
        <v>142000</v>
      </c>
      <c r="D165" s="43" t="s">
        <v>995</v>
      </c>
      <c r="E165" s="46">
        <f>C164</f>
        <v>7100</v>
      </c>
      <c r="F165" s="463"/>
      <c r="G165" s="464"/>
      <c r="H165" s="464"/>
      <c r="I165" s="464"/>
      <c r="J165" s="465"/>
      <c r="L165" s="42" t="s">
        <v>302</v>
      </c>
      <c r="M165" s="46">
        <f>M164*20</f>
        <v>152000</v>
      </c>
      <c r="N165" s="43" t="s">
        <v>995</v>
      </c>
      <c r="O165" s="46">
        <f>M164</f>
        <v>7600</v>
      </c>
      <c r="P165" s="463"/>
      <c r="Q165" s="464"/>
      <c r="R165" s="464"/>
      <c r="S165" s="464"/>
      <c r="T165" s="465"/>
    </row>
    <row r="166" spans="2:20" ht="12" customHeight="1" x14ac:dyDescent="0.15">
      <c r="B166" s="255" t="s">
        <v>1068</v>
      </c>
      <c r="C166" s="466"/>
      <c r="D166" s="466"/>
      <c r="E166" s="466"/>
      <c r="F166" s="468" t="s">
        <v>1069</v>
      </c>
      <c r="G166" s="468"/>
      <c r="H166" s="468"/>
      <c r="I166" s="468"/>
      <c r="J166" s="469"/>
      <c r="L166" s="255" t="s">
        <v>1068</v>
      </c>
      <c r="M166" s="466"/>
      <c r="N166" s="466"/>
      <c r="O166" s="466"/>
      <c r="P166" s="468" t="s">
        <v>1070</v>
      </c>
      <c r="Q166" s="468"/>
      <c r="R166" s="468"/>
      <c r="S166" s="468"/>
      <c r="T166" s="469"/>
    </row>
    <row r="167" spans="2:20" ht="12" customHeight="1" x14ac:dyDescent="0.15">
      <c r="B167" s="467"/>
      <c r="C167" s="466"/>
      <c r="D167" s="466"/>
      <c r="E167" s="466"/>
      <c r="F167" s="468"/>
      <c r="G167" s="468"/>
      <c r="H167" s="468"/>
      <c r="I167" s="468"/>
      <c r="J167" s="469"/>
      <c r="L167" s="467"/>
      <c r="M167" s="466"/>
      <c r="N167" s="466"/>
      <c r="O167" s="466"/>
      <c r="P167" s="468"/>
      <c r="Q167" s="468"/>
      <c r="R167" s="468"/>
      <c r="S167" s="468"/>
      <c r="T167" s="469"/>
    </row>
    <row r="168" spans="2:20" ht="12" customHeight="1" x14ac:dyDescent="0.15">
      <c r="B168" s="467"/>
      <c r="C168" s="466"/>
      <c r="D168" s="466"/>
      <c r="E168" s="466"/>
      <c r="F168" s="468"/>
      <c r="G168" s="468"/>
      <c r="H168" s="468"/>
      <c r="I168" s="468"/>
      <c r="J168" s="469"/>
      <c r="L168" s="467"/>
      <c r="M168" s="466"/>
      <c r="N168" s="466"/>
      <c r="O168" s="466"/>
      <c r="P168" s="468"/>
      <c r="Q168" s="468"/>
      <c r="R168" s="468"/>
      <c r="S168" s="468"/>
      <c r="T168" s="469"/>
    </row>
    <row r="169" spans="2:20" ht="12" customHeight="1" x14ac:dyDescent="0.15">
      <c r="B169" s="467"/>
      <c r="C169" s="466"/>
      <c r="D169" s="466"/>
      <c r="E169" s="466"/>
      <c r="F169" s="468"/>
      <c r="G169" s="468"/>
      <c r="H169" s="468"/>
      <c r="I169" s="468"/>
      <c r="J169" s="469"/>
      <c r="L169" s="467"/>
      <c r="M169" s="466"/>
      <c r="N169" s="466"/>
      <c r="O169" s="466"/>
      <c r="P169" s="468"/>
      <c r="Q169" s="468"/>
      <c r="R169" s="468"/>
      <c r="S169" s="468"/>
      <c r="T169" s="469"/>
    </row>
    <row r="170" spans="2:20" ht="12" customHeight="1" x14ac:dyDescent="0.15">
      <c r="B170" s="467"/>
      <c r="C170" s="466"/>
      <c r="D170" s="466"/>
      <c r="E170" s="466"/>
      <c r="F170" s="468"/>
      <c r="G170" s="468"/>
      <c r="H170" s="468"/>
      <c r="I170" s="468"/>
      <c r="J170" s="469"/>
      <c r="L170" s="467"/>
      <c r="M170" s="466"/>
      <c r="N170" s="466"/>
      <c r="O170" s="466"/>
      <c r="P170" s="468"/>
      <c r="Q170" s="468"/>
      <c r="R170" s="468"/>
      <c r="S170" s="468"/>
      <c r="T170" s="469"/>
    </row>
    <row r="171" spans="2:20" ht="12" customHeight="1" x14ac:dyDescent="0.15">
      <c r="B171" s="467"/>
      <c r="C171" s="466"/>
      <c r="D171" s="466"/>
      <c r="E171" s="466"/>
      <c r="F171" s="468"/>
      <c r="G171" s="468"/>
      <c r="H171" s="468"/>
      <c r="I171" s="468"/>
      <c r="J171" s="469"/>
      <c r="L171" s="467"/>
      <c r="M171" s="466"/>
      <c r="N171" s="466"/>
      <c r="O171" s="466"/>
      <c r="P171" s="468"/>
      <c r="Q171" s="468"/>
      <c r="R171" s="468"/>
      <c r="S171" s="468"/>
      <c r="T171" s="469"/>
    </row>
    <row r="172" spans="2:20" ht="12" customHeight="1" x14ac:dyDescent="0.15">
      <c r="B172" s="467"/>
      <c r="C172" s="466"/>
      <c r="D172" s="466"/>
      <c r="E172" s="466"/>
      <c r="F172" s="468"/>
      <c r="G172" s="468"/>
      <c r="H172" s="468"/>
      <c r="I172" s="468"/>
      <c r="J172" s="469"/>
      <c r="L172" s="467"/>
      <c r="M172" s="466"/>
      <c r="N172" s="466"/>
      <c r="O172" s="466"/>
      <c r="P172" s="468"/>
      <c r="Q172" s="468"/>
      <c r="R172" s="468"/>
      <c r="S172" s="468"/>
      <c r="T172" s="469"/>
    </row>
    <row r="173" spans="2:20" ht="12" customHeight="1" x14ac:dyDescent="0.15">
      <c r="B173" s="454" t="s">
        <v>301</v>
      </c>
      <c r="C173" s="455"/>
      <c r="D173" s="456">
        <v>1000</v>
      </c>
      <c r="E173" s="456"/>
      <c r="F173" s="468"/>
      <c r="G173" s="468"/>
      <c r="H173" s="468"/>
      <c r="I173" s="468"/>
      <c r="J173" s="469"/>
      <c r="L173" s="454" t="s">
        <v>301</v>
      </c>
      <c r="M173" s="455"/>
      <c r="N173" s="456">
        <v>1000</v>
      </c>
      <c r="O173" s="456"/>
      <c r="P173" s="468"/>
      <c r="Q173" s="468"/>
      <c r="R173" s="468"/>
      <c r="S173" s="468"/>
      <c r="T173" s="469"/>
    </row>
    <row r="174" spans="2:20" ht="12" customHeight="1" x14ac:dyDescent="0.15">
      <c r="B174" s="457" t="s">
        <v>346</v>
      </c>
      <c r="C174" s="458"/>
      <c r="D174" s="458"/>
      <c r="E174" s="458"/>
      <c r="F174" s="458"/>
      <c r="G174" s="458"/>
      <c r="H174" s="458"/>
      <c r="I174" s="458"/>
      <c r="J174" s="459"/>
      <c r="L174" s="457" t="s">
        <v>346</v>
      </c>
      <c r="M174" s="458"/>
      <c r="N174" s="458"/>
      <c r="O174" s="458"/>
      <c r="P174" s="458"/>
      <c r="Q174" s="458"/>
      <c r="R174" s="458"/>
      <c r="S174" s="458"/>
      <c r="T174" s="459"/>
    </row>
    <row r="176" spans="2:20" ht="12" customHeight="1" x14ac:dyDescent="0.15">
      <c r="B176" s="55" t="s">
        <v>289</v>
      </c>
      <c r="C176" s="56" t="s">
        <v>55</v>
      </c>
      <c r="D176" s="68" t="s">
        <v>1028</v>
      </c>
      <c r="E176" s="21" t="str">
        <f>E177</f>
        <v>矛枪</v>
      </c>
      <c r="G176" s="51" t="s">
        <v>289</v>
      </c>
      <c r="H176" s="52" t="s">
        <v>61</v>
      </c>
      <c r="I176" s="53" t="s">
        <v>1026</v>
      </c>
      <c r="J176" s="54" t="s">
        <v>1071</v>
      </c>
    </row>
    <row r="177" spans="2:20" ht="12" customHeight="1" x14ac:dyDescent="0.15">
      <c r="B177" s="42" t="s">
        <v>1031</v>
      </c>
      <c r="C177" s="15" t="s">
        <v>1032</v>
      </c>
      <c r="D177" s="15" t="s">
        <v>1033</v>
      </c>
      <c r="E177" s="23" t="s">
        <v>1034</v>
      </c>
      <c r="G177" s="42" t="s">
        <v>1029</v>
      </c>
      <c r="H177" s="57" t="str">
        <f>IF(J177/15&lt;1,"",J177/15&amp;"D5")&amp;IF(J178/5&lt;1,"","+"&amp;INT(J178/5))</f>
        <v>+3000</v>
      </c>
      <c r="I177" s="43" t="s">
        <v>1030</v>
      </c>
      <c r="J177" s="58">
        <v>0</v>
      </c>
      <c r="L177" s="42" t="s">
        <v>289</v>
      </c>
      <c r="M177" s="448" t="s">
        <v>196</v>
      </c>
      <c r="N177" s="448"/>
      <c r="O177" s="448"/>
      <c r="P177" s="43" t="s">
        <v>958</v>
      </c>
      <c r="Q177" s="448" t="s">
        <v>1072</v>
      </c>
      <c r="R177" s="448"/>
      <c r="S177" s="448"/>
      <c r="T177" s="449"/>
    </row>
    <row r="178" spans="2:20" ht="12" customHeight="1" x14ac:dyDescent="0.15">
      <c r="B178" s="42" t="s">
        <v>1040</v>
      </c>
      <c r="C178" s="57" t="str">
        <f>IF(E178/10&lt;1,"",E178/10&amp;"D5")&amp;IF(E179/5&lt;1,"","+"&amp;INT(E179/5))</f>
        <v>+3000</v>
      </c>
      <c r="D178" s="43" t="s">
        <v>1041</v>
      </c>
      <c r="E178" s="58">
        <v>0</v>
      </c>
      <c r="G178" s="42" t="s">
        <v>290</v>
      </c>
      <c r="H178" s="70" t="str">
        <f>LOOKUP(H179,{0,201,401,601,901,1201,1501;"黑色","绿色","蓝色","紫色","红色","橙色","金色"})</f>
        <v>绿色</v>
      </c>
      <c r="I178" s="43" t="s">
        <v>292</v>
      </c>
      <c r="J178" s="59">
        <v>15000</v>
      </c>
      <c r="L178" s="42" t="s">
        <v>961</v>
      </c>
      <c r="M178" s="8" t="str">
        <f>LOOKUP(O178,{0,150,300,450,600;"0","2","4","6","8"})</f>
        <v>2</v>
      </c>
      <c r="N178" s="43" t="s">
        <v>962</v>
      </c>
      <c r="O178" s="44">
        <v>150</v>
      </c>
      <c r="P178" s="450" t="s">
        <v>963</v>
      </c>
      <c r="Q178" s="450"/>
      <c r="R178" s="450"/>
      <c r="S178" s="450"/>
      <c r="T178" s="451"/>
    </row>
    <row r="179" spans="2:20" ht="12" customHeight="1" x14ac:dyDescent="0.15">
      <c r="B179" s="42" t="s">
        <v>290</v>
      </c>
      <c r="C179" s="70" t="str">
        <f>LOOKUP(C180,{0,201,401,601,901,1201,1501;"黑色","绿色","蓝色","紫色","红色","橙色","金色"})</f>
        <v>绿色</v>
      </c>
      <c r="D179" s="43" t="s">
        <v>292</v>
      </c>
      <c r="E179" s="59">
        <v>15000</v>
      </c>
      <c r="G179" s="42" t="s">
        <v>994</v>
      </c>
      <c r="H179" s="46">
        <f>H187+J177</f>
        <v>400</v>
      </c>
      <c r="I179" s="43" t="s">
        <v>296</v>
      </c>
      <c r="J179" s="59"/>
      <c r="L179" s="45" t="s">
        <v>964</v>
      </c>
      <c r="M179" s="46">
        <f>O179/5</f>
        <v>90</v>
      </c>
      <c r="N179" s="74" t="s">
        <v>965</v>
      </c>
      <c r="O179" s="44">
        <v>450</v>
      </c>
      <c r="P179" s="43" t="s">
        <v>966</v>
      </c>
      <c r="Q179" s="46" t="str">
        <f>LOOKUP(M183,{0,1,2},{"表现较差","表现一般","表现良好"})</f>
        <v>表现一般</v>
      </c>
      <c r="R179" s="43" t="s">
        <v>967</v>
      </c>
      <c r="S179" s="452" t="str">
        <f>LOOKUP(O183,{0,1,2},{"无法响应指令","可防御","可防御/闪避"})</f>
        <v>可防御/闪避</v>
      </c>
      <c r="T179" s="453"/>
    </row>
    <row r="180" spans="2:20" ht="12" customHeight="1" x14ac:dyDescent="0.15">
      <c r="B180" s="42" t="s">
        <v>994</v>
      </c>
      <c r="C180" s="46">
        <f>C188+E178</f>
        <v>400</v>
      </c>
      <c r="D180" s="43" t="s">
        <v>296</v>
      </c>
      <c r="E180" s="59">
        <v>800</v>
      </c>
      <c r="G180" s="60" t="s">
        <v>302</v>
      </c>
      <c r="H180" s="61">
        <f>H179*20</f>
        <v>8000</v>
      </c>
      <c r="I180" s="62" t="s">
        <v>1044</v>
      </c>
      <c r="J180" s="63">
        <f>H179</f>
        <v>400</v>
      </c>
      <c r="L180" s="45" t="s">
        <v>968</v>
      </c>
      <c r="M180" s="46">
        <f>ROUNDDOWN(O180/5,0.1)</f>
        <v>100</v>
      </c>
      <c r="N180" s="74" t="s">
        <v>969</v>
      </c>
      <c r="O180" s="44">
        <v>500</v>
      </c>
      <c r="P180" s="43" t="s">
        <v>970</v>
      </c>
      <c r="Q180" s="35" t="str">
        <f>LOOKUP(O183,{0,1,2},{"较慢","一般","较快"})</f>
        <v>较快</v>
      </c>
      <c r="R180" s="43" t="s">
        <v>971</v>
      </c>
      <c r="S180" s="452" t="str">
        <f>LOOKUP(O182,{0,1,2},{"无防护措施","半封闭式防护","全封闭式防护"})</f>
        <v>无防护措施</v>
      </c>
      <c r="T180" s="453"/>
    </row>
    <row r="181" spans="2:20" ht="12" customHeight="1" x14ac:dyDescent="0.15">
      <c r="B181" s="60" t="s">
        <v>302</v>
      </c>
      <c r="C181" s="61">
        <f>C180*20</f>
        <v>8000</v>
      </c>
      <c r="D181" s="62" t="s">
        <v>1044</v>
      </c>
      <c r="E181" s="63">
        <f>C180</f>
        <v>400</v>
      </c>
      <c r="G181" s="261" t="s">
        <v>1073</v>
      </c>
      <c r="H181" s="260"/>
      <c r="I181" s="261" t="s">
        <v>1074</v>
      </c>
      <c r="J181" s="260"/>
      <c r="L181" s="45" t="s">
        <v>972</v>
      </c>
      <c r="M181" s="46">
        <f>O181</f>
        <v>400</v>
      </c>
      <c r="N181" s="74" t="s">
        <v>973</v>
      </c>
      <c r="O181" s="44">
        <v>400</v>
      </c>
      <c r="P181" s="43" t="s">
        <v>974</v>
      </c>
      <c r="Q181" s="48" t="s">
        <v>1012</v>
      </c>
      <c r="R181" s="49" t="s">
        <v>976</v>
      </c>
      <c r="S181" s="452" t="str">
        <f>LOOKUP(O184,{0,1,2},{"约10分钟","约1分钟/战斗3回合","“永远准时”"})</f>
        <v>“永远准时”</v>
      </c>
      <c r="T181" s="453"/>
    </row>
    <row r="182" spans="2:20" ht="12" customHeight="1" x14ac:dyDescent="0.15">
      <c r="B182" s="261" t="s">
        <v>1075</v>
      </c>
      <c r="C182" s="259"/>
      <c r="D182" s="259" t="s">
        <v>1076</v>
      </c>
      <c r="E182" s="260"/>
      <c r="G182" s="261"/>
      <c r="H182" s="260"/>
      <c r="I182" s="261"/>
      <c r="J182" s="260"/>
      <c r="L182" s="42" t="s">
        <v>978</v>
      </c>
      <c r="M182" s="50">
        <v>0</v>
      </c>
      <c r="N182" s="43" t="s">
        <v>979</v>
      </c>
      <c r="O182" s="50">
        <v>0</v>
      </c>
      <c r="P182" s="43" t="s">
        <v>980</v>
      </c>
      <c r="Q182" s="35">
        <f>ROUNDDOWN(1+(O189-80)/100,0.1)</f>
        <v>2</v>
      </c>
      <c r="R182" s="49" t="s">
        <v>981</v>
      </c>
      <c r="S182" s="452">
        <f>O188+O187</f>
        <v>1650</v>
      </c>
      <c r="T182" s="453"/>
    </row>
    <row r="183" spans="2:20" ht="12" customHeight="1" x14ac:dyDescent="0.15">
      <c r="B183" s="261"/>
      <c r="C183" s="259"/>
      <c r="D183" s="259"/>
      <c r="E183" s="260"/>
      <c r="G183" s="261"/>
      <c r="H183" s="260"/>
      <c r="I183" s="261"/>
      <c r="J183" s="260"/>
      <c r="L183" s="42" t="s">
        <v>982</v>
      </c>
      <c r="M183" s="50">
        <v>1</v>
      </c>
      <c r="N183" s="43" t="s">
        <v>983</v>
      </c>
      <c r="O183" s="50">
        <v>2</v>
      </c>
      <c r="P183" s="460" t="s">
        <v>1077</v>
      </c>
      <c r="Q183" s="461"/>
      <c r="R183" s="461"/>
      <c r="S183" s="461"/>
      <c r="T183" s="266"/>
    </row>
    <row r="184" spans="2:20" ht="12" customHeight="1" x14ac:dyDescent="0.15">
      <c r="B184" s="261"/>
      <c r="C184" s="259"/>
      <c r="D184" s="259"/>
      <c r="E184" s="260"/>
      <c r="G184" s="261"/>
      <c r="H184" s="260"/>
      <c r="I184" s="261"/>
      <c r="J184" s="260"/>
      <c r="L184" s="42" t="s">
        <v>986</v>
      </c>
      <c r="M184" s="50">
        <v>1</v>
      </c>
      <c r="N184" s="43" t="s">
        <v>987</v>
      </c>
      <c r="O184" s="50">
        <v>2</v>
      </c>
      <c r="P184" s="462"/>
      <c r="Q184" s="259"/>
      <c r="R184" s="259"/>
      <c r="S184" s="259"/>
      <c r="T184" s="260"/>
    </row>
    <row r="185" spans="2:20" ht="12" customHeight="1" x14ac:dyDescent="0.15">
      <c r="B185" s="261"/>
      <c r="C185" s="259"/>
      <c r="D185" s="259"/>
      <c r="E185" s="260"/>
      <c r="G185" s="261"/>
      <c r="H185" s="260"/>
      <c r="I185" s="261"/>
      <c r="J185" s="260"/>
      <c r="L185" s="42" t="s">
        <v>988</v>
      </c>
      <c r="M185" s="8" t="str">
        <f>IF(O182&lt;1,M178,IF(O182=1,M178+2,IF(O182&gt;1,M178+4,0)))</f>
        <v>2</v>
      </c>
      <c r="N185" s="43" t="s">
        <v>989</v>
      </c>
      <c r="O185" s="8">
        <f>IF(O182&lt;1,0,IF(O182=1,M185*20,M185*40))</f>
        <v>0</v>
      </c>
      <c r="P185" s="462"/>
      <c r="Q185" s="259"/>
      <c r="R185" s="259"/>
      <c r="S185" s="259"/>
      <c r="T185" s="260"/>
    </row>
    <row r="186" spans="2:20" ht="12" customHeight="1" x14ac:dyDescent="0.15">
      <c r="B186" s="261"/>
      <c r="C186" s="259"/>
      <c r="D186" s="259"/>
      <c r="E186" s="260"/>
      <c r="G186" s="480"/>
      <c r="H186" s="465"/>
      <c r="I186" s="261"/>
      <c r="J186" s="260"/>
      <c r="L186" s="45" t="s">
        <v>990</v>
      </c>
      <c r="M186" s="46">
        <f>IF(M182=0,M180,IF(M182=1,M180*2,IF(M182=2,M180*3,0)))</f>
        <v>100</v>
      </c>
      <c r="N186" s="49" t="s">
        <v>991</v>
      </c>
      <c r="O186" s="46">
        <f>(M186*3)</f>
        <v>300</v>
      </c>
      <c r="P186" s="462"/>
      <c r="Q186" s="259"/>
      <c r="R186" s="259"/>
      <c r="S186" s="259"/>
      <c r="T186" s="260"/>
    </row>
    <row r="187" spans="2:20" ht="12" customHeight="1" x14ac:dyDescent="0.15">
      <c r="B187" s="480"/>
      <c r="C187" s="464"/>
      <c r="D187" s="259"/>
      <c r="E187" s="260"/>
      <c r="G187" s="60" t="s">
        <v>301</v>
      </c>
      <c r="H187" s="64">
        <v>400</v>
      </c>
      <c r="I187" s="267"/>
      <c r="J187" s="268"/>
      <c r="L187" s="45" t="s">
        <v>992</v>
      </c>
      <c r="M187" s="46">
        <f>ROUND((O178+O179+O180+N198)/20,0.1)*(IF(M184=0,2,IF(M184=1,1.5,IF(M184=2,1,0))))</f>
        <v>127.5</v>
      </c>
      <c r="N187" s="43" t="s">
        <v>993</v>
      </c>
      <c r="O187" s="8">
        <f>IF(M183=0,M179*10+M178*25,IF(M183=1,M179*15+M178*25,IF(M183=2,M179*20+M178*25,0)))</f>
        <v>1400</v>
      </c>
      <c r="P187" s="462"/>
      <c r="Q187" s="259"/>
      <c r="R187" s="259"/>
      <c r="S187" s="259"/>
      <c r="T187" s="260"/>
    </row>
    <row r="188" spans="2:20" ht="12" customHeight="1" x14ac:dyDescent="0.15">
      <c r="B188" s="60" t="s">
        <v>301</v>
      </c>
      <c r="C188" s="65">
        <v>400</v>
      </c>
      <c r="D188" s="464"/>
      <c r="E188" s="465"/>
      <c r="G188" s="481" t="s">
        <v>1078</v>
      </c>
      <c r="H188" s="482"/>
      <c r="I188" s="482"/>
      <c r="J188" s="483"/>
      <c r="L188" s="42" t="s">
        <v>290</v>
      </c>
      <c r="M188" s="39" t="str">
        <f>LOOKUP(M189,{0,201,401,601,901,1201,1501;"黑色","绿色","蓝色","紫色","红色","橙色","金色"})</f>
        <v>金色</v>
      </c>
      <c r="N188" s="43" t="s">
        <v>292</v>
      </c>
      <c r="O188" s="10">
        <v>250</v>
      </c>
      <c r="P188" s="462"/>
      <c r="Q188" s="259"/>
      <c r="R188" s="259"/>
      <c r="S188" s="259"/>
      <c r="T188" s="260"/>
    </row>
    <row r="189" spans="2:20" ht="12" customHeight="1" x14ac:dyDescent="0.15">
      <c r="B189" s="481" t="s">
        <v>1079</v>
      </c>
      <c r="C189" s="482"/>
      <c r="D189" s="482"/>
      <c r="E189" s="483"/>
      <c r="G189" s="247"/>
      <c r="H189" s="248"/>
      <c r="I189" s="248"/>
      <c r="J189" s="249"/>
      <c r="L189" s="42" t="s">
        <v>994</v>
      </c>
      <c r="M189" s="46">
        <f>N198++O178+O179+O180+O181</f>
        <v>2100</v>
      </c>
      <c r="N189" s="43" t="s">
        <v>296</v>
      </c>
      <c r="O189" s="10">
        <v>200</v>
      </c>
      <c r="P189" s="462"/>
      <c r="Q189" s="259"/>
      <c r="R189" s="259"/>
      <c r="S189" s="259"/>
      <c r="T189" s="260"/>
    </row>
    <row r="190" spans="2:20" ht="12" customHeight="1" x14ac:dyDescent="0.15">
      <c r="B190" s="247"/>
      <c r="C190" s="248"/>
      <c r="D190" s="248"/>
      <c r="E190" s="249"/>
      <c r="G190" s="247"/>
      <c r="H190" s="248"/>
      <c r="I190" s="248"/>
      <c r="J190" s="249"/>
      <c r="L190" s="42" t="s">
        <v>302</v>
      </c>
      <c r="M190" s="46">
        <f>M189*20</f>
        <v>42000</v>
      </c>
      <c r="N190" s="43" t="s">
        <v>995</v>
      </c>
      <c r="O190" s="46">
        <f>M189</f>
        <v>2100</v>
      </c>
      <c r="P190" s="463"/>
      <c r="Q190" s="464"/>
      <c r="R190" s="464"/>
      <c r="S190" s="464"/>
      <c r="T190" s="465"/>
    </row>
    <row r="191" spans="2:20" ht="12" customHeight="1" x14ac:dyDescent="0.15">
      <c r="B191" s="247"/>
      <c r="C191" s="248"/>
      <c r="D191" s="248"/>
      <c r="E191" s="249"/>
      <c r="G191" s="247"/>
      <c r="H191" s="248"/>
      <c r="I191" s="248"/>
      <c r="J191" s="249"/>
      <c r="L191" s="255" t="s">
        <v>1080</v>
      </c>
      <c r="M191" s="466"/>
      <c r="N191" s="466"/>
      <c r="O191" s="466"/>
      <c r="P191" s="468" t="s">
        <v>341</v>
      </c>
      <c r="Q191" s="468"/>
      <c r="R191" s="468"/>
      <c r="S191" s="468"/>
      <c r="T191" s="469"/>
    </row>
    <row r="192" spans="2:20" ht="12" customHeight="1" x14ac:dyDescent="0.15">
      <c r="B192" s="247"/>
      <c r="C192" s="248"/>
      <c r="D192" s="248"/>
      <c r="E192" s="249"/>
      <c r="G192" s="247"/>
      <c r="H192" s="248"/>
      <c r="I192" s="248"/>
      <c r="J192" s="249"/>
      <c r="L192" s="467"/>
      <c r="M192" s="466"/>
      <c r="N192" s="466"/>
      <c r="O192" s="466"/>
      <c r="P192" s="468"/>
      <c r="Q192" s="468"/>
      <c r="R192" s="468"/>
      <c r="S192" s="468"/>
      <c r="T192" s="469"/>
    </row>
    <row r="193" spans="2:20" ht="12" customHeight="1" x14ac:dyDescent="0.15">
      <c r="B193" s="247"/>
      <c r="C193" s="248"/>
      <c r="D193" s="248"/>
      <c r="E193" s="249"/>
      <c r="G193" s="247"/>
      <c r="H193" s="248"/>
      <c r="I193" s="248"/>
      <c r="J193" s="249"/>
      <c r="L193" s="467"/>
      <c r="M193" s="466"/>
      <c r="N193" s="466"/>
      <c r="O193" s="466"/>
      <c r="P193" s="468"/>
      <c r="Q193" s="468"/>
      <c r="R193" s="468"/>
      <c r="S193" s="468"/>
      <c r="T193" s="469"/>
    </row>
    <row r="194" spans="2:20" ht="12" customHeight="1" x14ac:dyDescent="0.15">
      <c r="B194" s="247"/>
      <c r="C194" s="248"/>
      <c r="D194" s="248"/>
      <c r="E194" s="249"/>
      <c r="G194" s="247"/>
      <c r="H194" s="248"/>
      <c r="I194" s="248"/>
      <c r="J194" s="249"/>
      <c r="L194" s="467"/>
      <c r="M194" s="466"/>
      <c r="N194" s="466"/>
      <c r="O194" s="466"/>
      <c r="P194" s="468"/>
      <c r="Q194" s="468"/>
      <c r="R194" s="468"/>
      <c r="S194" s="468"/>
      <c r="T194" s="469"/>
    </row>
    <row r="195" spans="2:20" ht="12" customHeight="1" x14ac:dyDescent="0.15">
      <c r="B195" s="247"/>
      <c r="C195" s="248"/>
      <c r="D195" s="248"/>
      <c r="E195" s="249"/>
      <c r="G195" s="247"/>
      <c r="H195" s="248"/>
      <c r="I195" s="248"/>
      <c r="J195" s="249"/>
      <c r="L195" s="467"/>
      <c r="M195" s="466"/>
      <c r="N195" s="466"/>
      <c r="O195" s="466"/>
      <c r="P195" s="468"/>
      <c r="Q195" s="468"/>
      <c r="R195" s="468"/>
      <c r="S195" s="468"/>
      <c r="T195" s="469"/>
    </row>
    <row r="196" spans="2:20" ht="12" customHeight="1" x14ac:dyDescent="0.15">
      <c r="B196" s="247"/>
      <c r="C196" s="248"/>
      <c r="D196" s="248"/>
      <c r="E196" s="249"/>
      <c r="G196" s="247"/>
      <c r="H196" s="248"/>
      <c r="I196" s="248"/>
      <c r="J196" s="249"/>
      <c r="L196" s="467"/>
      <c r="M196" s="466"/>
      <c r="N196" s="466"/>
      <c r="O196" s="466"/>
      <c r="P196" s="468"/>
      <c r="Q196" s="468"/>
      <c r="R196" s="468"/>
      <c r="S196" s="468"/>
      <c r="T196" s="469"/>
    </row>
    <row r="197" spans="2:20" ht="12" customHeight="1" x14ac:dyDescent="0.15">
      <c r="B197" s="247"/>
      <c r="C197" s="248"/>
      <c r="D197" s="248"/>
      <c r="E197" s="249"/>
      <c r="G197" s="247"/>
      <c r="H197" s="248"/>
      <c r="I197" s="248"/>
      <c r="J197" s="249"/>
      <c r="L197" s="467"/>
      <c r="M197" s="466"/>
      <c r="N197" s="466"/>
      <c r="O197" s="466"/>
      <c r="P197" s="468"/>
      <c r="Q197" s="468"/>
      <c r="R197" s="468"/>
      <c r="S197" s="468"/>
      <c r="T197" s="469"/>
    </row>
    <row r="198" spans="2:20" ht="12" customHeight="1" x14ac:dyDescent="0.15">
      <c r="B198" s="247"/>
      <c r="C198" s="248"/>
      <c r="D198" s="248"/>
      <c r="E198" s="249"/>
      <c r="G198" s="247"/>
      <c r="H198" s="248"/>
      <c r="I198" s="248"/>
      <c r="J198" s="249"/>
      <c r="L198" s="454" t="s">
        <v>301</v>
      </c>
      <c r="M198" s="455"/>
      <c r="N198" s="456">
        <v>600</v>
      </c>
      <c r="O198" s="456"/>
      <c r="P198" s="468"/>
      <c r="Q198" s="468"/>
      <c r="R198" s="468"/>
      <c r="S198" s="468"/>
      <c r="T198" s="469"/>
    </row>
    <row r="199" spans="2:20" ht="12" customHeight="1" x14ac:dyDescent="0.15">
      <c r="B199" s="244" t="s">
        <v>346</v>
      </c>
      <c r="C199" s="245"/>
      <c r="D199" s="245"/>
      <c r="E199" s="246"/>
      <c r="G199" s="244" t="s">
        <v>346</v>
      </c>
      <c r="H199" s="245"/>
      <c r="I199" s="245"/>
      <c r="J199" s="246"/>
      <c r="L199" s="457" t="s">
        <v>1081</v>
      </c>
      <c r="M199" s="458"/>
      <c r="N199" s="458"/>
      <c r="O199" s="458"/>
      <c r="P199" s="458"/>
      <c r="Q199" s="458"/>
      <c r="R199" s="458"/>
      <c r="S199" s="458"/>
      <c r="T199" s="459"/>
    </row>
    <row r="202" spans="2:20" ht="12" customHeight="1" x14ac:dyDescent="0.15">
      <c r="B202" s="42" t="s">
        <v>289</v>
      </c>
      <c r="C202" s="448" t="s">
        <v>228</v>
      </c>
      <c r="D202" s="448"/>
      <c r="E202" s="448"/>
      <c r="F202" s="43" t="s">
        <v>958</v>
      </c>
      <c r="G202" s="448" t="s">
        <v>1082</v>
      </c>
      <c r="H202" s="448"/>
      <c r="I202" s="448"/>
      <c r="J202" s="449"/>
      <c r="L202" s="55" t="s">
        <v>289</v>
      </c>
      <c r="M202" s="497" t="s">
        <v>208</v>
      </c>
      <c r="N202" s="497"/>
      <c r="O202" s="497"/>
      <c r="P202" s="68" t="s">
        <v>958</v>
      </c>
      <c r="Q202" s="497" t="s">
        <v>1083</v>
      </c>
      <c r="R202" s="497"/>
      <c r="S202" s="497"/>
      <c r="T202" s="498"/>
    </row>
    <row r="203" spans="2:20" ht="12" customHeight="1" x14ac:dyDescent="0.15">
      <c r="B203" s="42" t="s">
        <v>961</v>
      </c>
      <c r="C203" s="8" t="str">
        <f>LOOKUP(E203,{0,150,300,450,600;"0","2","4","6","8"})</f>
        <v>8</v>
      </c>
      <c r="D203" s="43" t="s">
        <v>962</v>
      </c>
      <c r="E203" s="77">
        <v>600</v>
      </c>
      <c r="F203" s="450" t="s">
        <v>963</v>
      </c>
      <c r="G203" s="450"/>
      <c r="H203" s="450"/>
      <c r="I203" s="450"/>
      <c r="J203" s="451"/>
      <c r="L203" s="42" t="s">
        <v>961</v>
      </c>
      <c r="M203" s="8" t="str">
        <f>LOOKUP(O203,{0,150,300,450,600;"0","2","4","6","8"})</f>
        <v>8</v>
      </c>
      <c r="N203" s="43" t="s">
        <v>962</v>
      </c>
      <c r="O203" s="44">
        <v>600</v>
      </c>
      <c r="P203" s="450" t="s">
        <v>963</v>
      </c>
      <c r="Q203" s="450"/>
      <c r="R203" s="450"/>
      <c r="S203" s="450"/>
      <c r="T203" s="451"/>
    </row>
    <row r="204" spans="2:20" ht="12" customHeight="1" x14ac:dyDescent="0.15">
      <c r="B204" s="78" t="s">
        <v>964</v>
      </c>
      <c r="C204" s="46">
        <f>E204/5</f>
        <v>1000</v>
      </c>
      <c r="D204" s="79" t="s">
        <v>965</v>
      </c>
      <c r="E204" s="77">
        <v>5000</v>
      </c>
      <c r="F204" s="43" t="s">
        <v>966</v>
      </c>
      <c r="G204" s="193" t="str">
        <f>LOOKUP(C208,{0,1,2},{"表现较差","表现一般","表现良好"})</f>
        <v>表现良好</v>
      </c>
      <c r="H204" s="43" t="s">
        <v>967</v>
      </c>
      <c r="I204" s="452" t="str">
        <f>LOOKUP(E208,{0,1,2},{"无法响应指令","可防御","可防御/闪避"})</f>
        <v>无法响应指令</v>
      </c>
      <c r="J204" s="453"/>
      <c r="L204" s="78" t="s">
        <v>964</v>
      </c>
      <c r="M204" s="46">
        <f>O204/5</f>
        <v>200</v>
      </c>
      <c r="N204" s="92" t="s">
        <v>965</v>
      </c>
      <c r="O204" s="44">
        <v>1000</v>
      </c>
      <c r="P204" s="43" t="s">
        <v>966</v>
      </c>
      <c r="Q204" s="46" t="str">
        <f>LOOKUP(M208,{0,1,2},{"表现较差","表现一般","表现良好"})</f>
        <v>表现良好</v>
      </c>
      <c r="R204" s="43" t="s">
        <v>967</v>
      </c>
      <c r="S204" s="452" t="str">
        <f>LOOKUP(O208,{0,1,2},{"无法响应指令","可防御","可防御/闪避"})</f>
        <v>可防御</v>
      </c>
      <c r="T204" s="453"/>
    </row>
    <row r="205" spans="2:20" ht="12" customHeight="1" x14ac:dyDescent="0.15">
      <c r="B205" s="78" t="s">
        <v>968</v>
      </c>
      <c r="C205" s="46">
        <f>ROUNDDOWN(E205/5,0.1)</f>
        <v>1000</v>
      </c>
      <c r="D205" s="79" t="s">
        <v>969</v>
      </c>
      <c r="E205" s="77">
        <v>5000</v>
      </c>
      <c r="F205" s="43" t="s">
        <v>970</v>
      </c>
      <c r="G205" s="80" t="str">
        <f>LOOKUP(E208,{0,1,2},{"较慢","一般","较快"})</f>
        <v>较慢</v>
      </c>
      <c r="H205" s="43" t="s">
        <v>971</v>
      </c>
      <c r="I205" s="452" t="str">
        <f>LOOKUP(E207,{0,1,2},{"无防护措施","半封闭式防护","全封闭式防护"})</f>
        <v>全封闭式防护</v>
      </c>
      <c r="J205" s="453"/>
      <c r="L205" s="78" t="s">
        <v>968</v>
      </c>
      <c r="M205" s="46">
        <f>ROUNDDOWN(O205/5,0.1)</f>
        <v>200</v>
      </c>
      <c r="N205" s="92" t="s">
        <v>969</v>
      </c>
      <c r="O205" s="44">
        <v>1000</v>
      </c>
      <c r="P205" s="43" t="s">
        <v>970</v>
      </c>
      <c r="Q205" s="35" t="str">
        <f>LOOKUP(O208,{0,1,2},{"较慢","一般","较快"})</f>
        <v>一般</v>
      </c>
      <c r="R205" s="43" t="s">
        <v>971</v>
      </c>
      <c r="S205" s="452" t="str">
        <f>LOOKUP(O207,{0,1,2},{"无防护措施","半封闭式防护","全封闭式防护"})</f>
        <v>全封闭式防护</v>
      </c>
      <c r="T205" s="453"/>
    </row>
    <row r="206" spans="2:20" ht="12" customHeight="1" x14ac:dyDescent="0.15">
      <c r="B206" s="78" t="s">
        <v>972</v>
      </c>
      <c r="C206" s="46">
        <f>E206</f>
        <v>5000</v>
      </c>
      <c r="D206" s="79" t="s">
        <v>973</v>
      </c>
      <c r="E206" s="77">
        <v>5000</v>
      </c>
      <c r="F206" s="43" t="s">
        <v>974</v>
      </c>
      <c r="G206" s="81" t="s">
        <v>1011</v>
      </c>
      <c r="H206" s="79" t="s">
        <v>976</v>
      </c>
      <c r="I206" s="452" t="str">
        <f>LOOKUP(E209,{0,1,2},{"约10分钟","约1分钟/战斗3回合","“永远准时”"})</f>
        <v>约10分钟</v>
      </c>
      <c r="J206" s="453"/>
      <c r="L206" s="78" t="s">
        <v>972</v>
      </c>
      <c r="M206" s="46">
        <f>O206</f>
        <v>500</v>
      </c>
      <c r="N206" s="92" t="s">
        <v>973</v>
      </c>
      <c r="O206" s="44">
        <v>500</v>
      </c>
      <c r="P206" s="43" t="s">
        <v>974</v>
      </c>
      <c r="Q206" s="48" t="s">
        <v>1011</v>
      </c>
      <c r="R206" s="79" t="s">
        <v>976</v>
      </c>
      <c r="S206" s="452" t="str">
        <f>LOOKUP(O209,{0,1,2},{"约10分钟","约1分钟/战斗3回合","“永远准时”"})</f>
        <v>约10分钟</v>
      </c>
      <c r="T206" s="453"/>
    </row>
    <row r="207" spans="2:20" ht="12" customHeight="1" x14ac:dyDescent="0.15">
      <c r="B207" s="42" t="s">
        <v>978</v>
      </c>
      <c r="C207" s="50">
        <v>0</v>
      </c>
      <c r="D207" s="82" t="s">
        <v>979</v>
      </c>
      <c r="E207" s="50">
        <v>2</v>
      </c>
      <c r="F207" s="43" t="s">
        <v>980</v>
      </c>
      <c r="G207" s="80">
        <f>ROUNDDOWN(1+(E214-80)/100,0.1)</f>
        <v>800</v>
      </c>
      <c r="H207" s="79" t="s">
        <v>981</v>
      </c>
      <c r="I207" s="452">
        <f>E213+E212</f>
        <v>1020200</v>
      </c>
      <c r="J207" s="453"/>
      <c r="L207" s="42" t="s">
        <v>978</v>
      </c>
      <c r="M207" s="50">
        <v>0</v>
      </c>
      <c r="N207" s="43" t="s">
        <v>979</v>
      </c>
      <c r="O207" s="50">
        <v>2</v>
      </c>
      <c r="P207" s="43" t="s">
        <v>980</v>
      </c>
      <c r="Q207" s="35">
        <f>ROUNDDOWN(1+(O214-80)/100,0.1)</f>
        <v>80</v>
      </c>
      <c r="R207" s="79" t="s">
        <v>981</v>
      </c>
      <c r="S207" s="452">
        <f>O213+O212</f>
        <v>54200</v>
      </c>
      <c r="T207" s="453"/>
    </row>
    <row r="208" spans="2:20" ht="12" customHeight="1" x14ac:dyDescent="0.15">
      <c r="B208" s="42" t="s">
        <v>982</v>
      </c>
      <c r="C208" s="50">
        <v>2</v>
      </c>
      <c r="D208" s="43" t="s">
        <v>983</v>
      </c>
      <c r="E208" s="50">
        <v>0</v>
      </c>
      <c r="F208" s="460" t="s">
        <v>1084</v>
      </c>
      <c r="G208" s="461"/>
      <c r="H208" s="461"/>
      <c r="I208" s="461"/>
      <c r="J208" s="266"/>
      <c r="L208" s="42" t="s">
        <v>982</v>
      </c>
      <c r="M208" s="50">
        <v>2</v>
      </c>
      <c r="N208" s="43" t="s">
        <v>983</v>
      </c>
      <c r="O208" s="50">
        <v>1</v>
      </c>
      <c r="P208" s="460" t="s">
        <v>1085</v>
      </c>
      <c r="Q208" s="461"/>
      <c r="R208" s="461"/>
      <c r="S208" s="461"/>
      <c r="T208" s="266"/>
    </row>
    <row r="209" spans="2:20" ht="12" customHeight="1" x14ac:dyDescent="0.15">
      <c r="B209" s="42" t="s">
        <v>986</v>
      </c>
      <c r="C209" s="50">
        <v>2</v>
      </c>
      <c r="D209" s="43" t="s">
        <v>987</v>
      </c>
      <c r="E209" s="50">
        <v>0</v>
      </c>
      <c r="F209" s="462"/>
      <c r="G209" s="259"/>
      <c r="H209" s="259"/>
      <c r="I209" s="259"/>
      <c r="J209" s="260"/>
      <c r="L209" s="42" t="s">
        <v>986</v>
      </c>
      <c r="M209" s="50">
        <v>1</v>
      </c>
      <c r="N209" s="43" t="s">
        <v>987</v>
      </c>
      <c r="O209" s="50">
        <v>0</v>
      </c>
      <c r="P209" s="462"/>
      <c r="Q209" s="259"/>
      <c r="R209" s="259"/>
      <c r="S209" s="259"/>
      <c r="T209" s="260"/>
    </row>
    <row r="210" spans="2:20" ht="12" customHeight="1" x14ac:dyDescent="0.15">
      <c r="B210" s="42" t="s">
        <v>988</v>
      </c>
      <c r="C210" s="8">
        <f>IF(E207&lt;1,C203,IF(E207=1,C203+2,IF(E207&gt;1,C203+4,0)))</f>
        <v>12</v>
      </c>
      <c r="D210" s="43" t="s">
        <v>989</v>
      </c>
      <c r="E210" s="8">
        <f>IF(E207&lt;1,0,IF(E207=1,C210*20,C210*40))</f>
        <v>480</v>
      </c>
      <c r="F210" s="462"/>
      <c r="G210" s="259"/>
      <c r="H210" s="259"/>
      <c r="I210" s="259"/>
      <c r="J210" s="260"/>
      <c r="L210" s="42" t="s">
        <v>988</v>
      </c>
      <c r="M210" s="8">
        <f>IF(O207&lt;1,M203,IF(O207=1,M203+2,IF(O207&gt;1,M203+4,0)))</f>
        <v>12</v>
      </c>
      <c r="N210" s="43" t="s">
        <v>989</v>
      </c>
      <c r="O210" s="8">
        <f>IF(O207&lt;1,0,IF(O207=1,M210*20,M210*40))</f>
        <v>480</v>
      </c>
      <c r="P210" s="462"/>
      <c r="Q210" s="259"/>
      <c r="R210" s="259"/>
      <c r="S210" s="259"/>
      <c r="T210" s="260"/>
    </row>
    <row r="211" spans="2:20" ht="12" customHeight="1" x14ac:dyDescent="0.15">
      <c r="B211" s="78" t="s">
        <v>990</v>
      </c>
      <c r="C211" s="46">
        <f>IF(C207=0,C205,IF(C207=1,C205*2,IF(C207=2,C205*3,0)))</f>
        <v>1000</v>
      </c>
      <c r="D211" s="79" t="s">
        <v>991</v>
      </c>
      <c r="E211" s="46">
        <f>(C211*3)</f>
        <v>3000</v>
      </c>
      <c r="F211" s="462"/>
      <c r="G211" s="259"/>
      <c r="H211" s="259"/>
      <c r="I211" s="259"/>
      <c r="J211" s="260"/>
      <c r="L211" s="78" t="s">
        <v>990</v>
      </c>
      <c r="M211" s="46">
        <f>IF(M207=0,M205,IF(M207=1,M205*2,IF(M207=2,M205*3,0)))</f>
        <v>200</v>
      </c>
      <c r="N211" s="79" t="s">
        <v>991</v>
      </c>
      <c r="O211" s="46">
        <f>(M211*3)</f>
        <v>600</v>
      </c>
      <c r="P211" s="462"/>
      <c r="Q211" s="259"/>
      <c r="R211" s="259"/>
      <c r="S211" s="259"/>
      <c r="T211" s="260"/>
    </row>
    <row r="212" spans="2:20" ht="12" customHeight="1" x14ac:dyDescent="0.15">
      <c r="B212" s="78" t="s">
        <v>992</v>
      </c>
      <c r="C212" s="46">
        <f>ROUND((E203+E204+E205+D223)/20,0.1)*(IF(C209=0,2,IF(C209=1,1.5,IF(C209=2,1,0))))</f>
        <v>780</v>
      </c>
      <c r="D212" s="43" t="s">
        <v>993</v>
      </c>
      <c r="E212" s="8">
        <f>IF(C208=0,C204*10+C203*25,IF(C208=1,C204*15+C203*25,IF(C208=2,C204*20+C203*25,0)))</f>
        <v>20200</v>
      </c>
      <c r="F212" s="462"/>
      <c r="G212" s="259"/>
      <c r="H212" s="259"/>
      <c r="I212" s="259"/>
      <c r="J212" s="260"/>
      <c r="L212" s="78" t="s">
        <v>992</v>
      </c>
      <c r="M212" s="46">
        <f>ROUND((O203+O204+O205+N223)/40,0.1)*(IF(M209=0,2,IF(M209=1,1.5,IF(M209=2,1,0))))</f>
        <v>142.5</v>
      </c>
      <c r="N212" s="43" t="s">
        <v>993</v>
      </c>
      <c r="O212" s="8">
        <f>IF(M208=0,M204*10+M203*25,IF(M208=1,M204*15+M203*25,IF(M208=2,M204*20+M203*25,0)))</f>
        <v>4200</v>
      </c>
      <c r="P212" s="462"/>
      <c r="Q212" s="259"/>
      <c r="R212" s="259"/>
      <c r="S212" s="259"/>
      <c r="T212" s="260"/>
    </row>
    <row r="213" spans="2:20" ht="12" customHeight="1" x14ac:dyDescent="0.15">
      <c r="B213" s="42" t="s">
        <v>290</v>
      </c>
      <c r="C213" s="39" t="str">
        <f>LOOKUP(C214,{0,201,401,601,901,1201,1501;"黑色","绿色","蓝色","紫色","红色","橙色","金色"})</f>
        <v>金色</v>
      </c>
      <c r="D213" s="43" t="s">
        <v>292</v>
      </c>
      <c r="E213" s="10">
        <v>1000000</v>
      </c>
      <c r="F213" s="462"/>
      <c r="G213" s="259"/>
      <c r="H213" s="259"/>
      <c r="I213" s="259"/>
      <c r="J213" s="260"/>
      <c r="L213" s="42" t="s">
        <v>290</v>
      </c>
      <c r="M213" s="70" t="str">
        <f>LOOKUP(M214,{0,201,401,601,901,1201,1501;"黑色","绿色","蓝色","紫色","红色","橙色","金色"})</f>
        <v>金色</v>
      </c>
      <c r="N213" s="43" t="s">
        <v>292</v>
      </c>
      <c r="O213" s="10">
        <v>50000</v>
      </c>
      <c r="P213" s="462"/>
      <c r="Q213" s="259"/>
      <c r="R213" s="259"/>
      <c r="S213" s="259"/>
      <c r="T213" s="260"/>
    </row>
    <row r="214" spans="2:20" ht="12" customHeight="1" x14ac:dyDescent="0.15">
      <c r="B214" s="42" t="s">
        <v>994</v>
      </c>
      <c r="C214" s="46">
        <f>D223++E203+E204+E205+E206</f>
        <v>20600</v>
      </c>
      <c r="D214" s="43" t="s">
        <v>296</v>
      </c>
      <c r="E214" s="10">
        <v>80000</v>
      </c>
      <c r="F214" s="462"/>
      <c r="G214" s="259"/>
      <c r="H214" s="259"/>
      <c r="I214" s="259"/>
      <c r="J214" s="260"/>
      <c r="L214" s="42" t="s">
        <v>994</v>
      </c>
      <c r="M214" s="46">
        <f>N223++O203+O204+O205+O206</f>
        <v>4300</v>
      </c>
      <c r="N214" s="43" t="s">
        <v>296</v>
      </c>
      <c r="O214" s="10">
        <v>8000</v>
      </c>
      <c r="P214" s="462"/>
      <c r="Q214" s="259"/>
      <c r="R214" s="259"/>
      <c r="S214" s="259"/>
      <c r="T214" s="260"/>
    </row>
    <row r="215" spans="2:20" ht="12" customHeight="1" x14ac:dyDescent="0.15">
      <c r="B215" s="42" t="s">
        <v>302</v>
      </c>
      <c r="C215" s="46">
        <f>C214*20</f>
        <v>412000</v>
      </c>
      <c r="D215" s="43" t="s">
        <v>995</v>
      </c>
      <c r="E215" s="46">
        <f>C214</f>
        <v>20600</v>
      </c>
      <c r="F215" s="463"/>
      <c r="G215" s="464"/>
      <c r="H215" s="464"/>
      <c r="I215" s="464"/>
      <c r="J215" s="465"/>
      <c r="L215" s="42" t="s">
        <v>302</v>
      </c>
      <c r="M215" s="46">
        <f>M214*20</f>
        <v>86000</v>
      </c>
      <c r="N215" s="43" t="s">
        <v>995</v>
      </c>
      <c r="O215" s="46">
        <f>M214</f>
        <v>4300</v>
      </c>
      <c r="P215" s="463"/>
      <c r="Q215" s="464"/>
      <c r="R215" s="464"/>
      <c r="S215" s="464"/>
      <c r="T215" s="465"/>
    </row>
    <row r="216" spans="2:20" ht="12" customHeight="1" x14ac:dyDescent="0.15">
      <c r="B216" s="255" t="s">
        <v>1086</v>
      </c>
      <c r="C216" s="466"/>
      <c r="D216" s="466"/>
      <c r="E216" s="466"/>
      <c r="F216" s="468" t="s">
        <v>341</v>
      </c>
      <c r="G216" s="468"/>
      <c r="H216" s="468"/>
      <c r="I216" s="468"/>
      <c r="J216" s="469"/>
      <c r="L216" s="255" t="s">
        <v>1087</v>
      </c>
      <c r="M216" s="466"/>
      <c r="N216" s="466"/>
      <c r="O216" s="466"/>
      <c r="P216" s="468" t="s">
        <v>341</v>
      </c>
      <c r="Q216" s="468"/>
      <c r="R216" s="468"/>
      <c r="S216" s="468"/>
      <c r="T216" s="469"/>
    </row>
    <row r="217" spans="2:20" ht="12" customHeight="1" x14ac:dyDescent="0.15">
      <c r="B217" s="467"/>
      <c r="C217" s="466"/>
      <c r="D217" s="466"/>
      <c r="E217" s="466"/>
      <c r="F217" s="468"/>
      <c r="G217" s="468"/>
      <c r="H217" s="468"/>
      <c r="I217" s="468"/>
      <c r="J217" s="469"/>
      <c r="L217" s="467"/>
      <c r="M217" s="466"/>
      <c r="N217" s="466"/>
      <c r="O217" s="466"/>
      <c r="P217" s="468"/>
      <c r="Q217" s="468"/>
      <c r="R217" s="468"/>
      <c r="S217" s="468"/>
      <c r="T217" s="469"/>
    </row>
    <row r="218" spans="2:20" ht="12" customHeight="1" x14ac:dyDescent="0.15">
      <c r="B218" s="467"/>
      <c r="C218" s="466"/>
      <c r="D218" s="466"/>
      <c r="E218" s="466"/>
      <c r="F218" s="468"/>
      <c r="G218" s="468"/>
      <c r="H218" s="468"/>
      <c r="I218" s="468"/>
      <c r="J218" s="469"/>
      <c r="L218" s="467"/>
      <c r="M218" s="466"/>
      <c r="N218" s="466"/>
      <c r="O218" s="466"/>
      <c r="P218" s="468"/>
      <c r="Q218" s="468"/>
      <c r="R218" s="468"/>
      <c r="S218" s="468"/>
      <c r="T218" s="469"/>
    </row>
    <row r="219" spans="2:20" ht="12" customHeight="1" x14ac:dyDescent="0.15">
      <c r="B219" s="467"/>
      <c r="C219" s="466"/>
      <c r="D219" s="466"/>
      <c r="E219" s="466"/>
      <c r="F219" s="468"/>
      <c r="G219" s="468"/>
      <c r="H219" s="468"/>
      <c r="I219" s="468"/>
      <c r="J219" s="469"/>
      <c r="L219" s="467"/>
      <c r="M219" s="466"/>
      <c r="N219" s="466"/>
      <c r="O219" s="466"/>
      <c r="P219" s="468"/>
      <c r="Q219" s="468"/>
      <c r="R219" s="468"/>
      <c r="S219" s="468"/>
      <c r="T219" s="469"/>
    </row>
    <row r="220" spans="2:20" ht="12" customHeight="1" x14ac:dyDescent="0.15">
      <c r="B220" s="467"/>
      <c r="C220" s="466"/>
      <c r="D220" s="466"/>
      <c r="E220" s="466"/>
      <c r="F220" s="468"/>
      <c r="G220" s="468"/>
      <c r="H220" s="468"/>
      <c r="I220" s="468"/>
      <c r="J220" s="469"/>
      <c r="L220" s="467"/>
      <c r="M220" s="466"/>
      <c r="N220" s="466"/>
      <c r="O220" s="466"/>
      <c r="P220" s="468"/>
      <c r="Q220" s="468"/>
      <c r="R220" s="468"/>
      <c r="S220" s="468"/>
      <c r="T220" s="469"/>
    </row>
    <row r="221" spans="2:20" ht="12" customHeight="1" x14ac:dyDescent="0.15">
      <c r="B221" s="467"/>
      <c r="C221" s="466"/>
      <c r="D221" s="466"/>
      <c r="E221" s="466"/>
      <c r="F221" s="468"/>
      <c r="G221" s="468"/>
      <c r="H221" s="468"/>
      <c r="I221" s="468"/>
      <c r="J221" s="469"/>
      <c r="L221" s="467"/>
      <c r="M221" s="466"/>
      <c r="N221" s="466"/>
      <c r="O221" s="466"/>
      <c r="P221" s="468"/>
      <c r="Q221" s="468"/>
      <c r="R221" s="468"/>
      <c r="S221" s="468"/>
      <c r="T221" s="469"/>
    </row>
    <row r="222" spans="2:20" ht="12" customHeight="1" x14ac:dyDescent="0.15">
      <c r="B222" s="467"/>
      <c r="C222" s="466"/>
      <c r="D222" s="466"/>
      <c r="E222" s="466"/>
      <c r="F222" s="468"/>
      <c r="G222" s="468"/>
      <c r="H222" s="468"/>
      <c r="I222" s="468"/>
      <c r="J222" s="469"/>
      <c r="L222" s="467"/>
      <c r="M222" s="466"/>
      <c r="N222" s="466"/>
      <c r="O222" s="466"/>
      <c r="P222" s="468"/>
      <c r="Q222" s="468"/>
      <c r="R222" s="468"/>
      <c r="S222" s="468"/>
      <c r="T222" s="469"/>
    </row>
    <row r="223" spans="2:20" ht="12" customHeight="1" x14ac:dyDescent="0.15">
      <c r="B223" s="454" t="s">
        <v>301</v>
      </c>
      <c r="C223" s="455"/>
      <c r="D223" s="456">
        <v>5000</v>
      </c>
      <c r="E223" s="456"/>
      <c r="F223" s="468"/>
      <c r="G223" s="468"/>
      <c r="H223" s="468"/>
      <c r="I223" s="468"/>
      <c r="J223" s="469"/>
      <c r="L223" s="454" t="s">
        <v>301</v>
      </c>
      <c r="M223" s="455"/>
      <c r="N223" s="456">
        <v>1200</v>
      </c>
      <c r="O223" s="456"/>
      <c r="P223" s="468"/>
      <c r="Q223" s="468"/>
      <c r="R223" s="468"/>
      <c r="S223" s="468"/>
      <c r="T223" s="469"/>
    </row>
    <row r="224" spans="2:20" ht="12" customHeight="1" x14ac:dyDescent="0.15">
      <c r="B224" s="457" t="s">
        <v>1088</v>
      </c>
      <c r="C224" s="458"/>
      <c r="D224" s="458"/>
      <c r="E224" s="458"/>
      <c r="F224" s="458"/>
      <c r="G224" s="458"/>
      <c r="H224" s="458"/>
      <c r="I224" s="458"/>
      <c r="J224" s="459"/>
      <c r="L224" s="457" t="s">
        <v>1089</v>
      </c>
      <c r="M224" s="458"/>
      <c r="N224" s="458"/>
      <c r="O224" s="458"/>
      <c r="P224" s="458"/>
      <c r="Q224" s="458"/>
      <c r="R224" s="458"/>
      <c r="S224" s="458"/>
      <c r="T224" s="459"/>
    </row>
    <row r="227" spans="2:10" ht="12" customHeight="1" x14ac:dyDescent="0.15">
      <c r="B227" s="55" t="s">
        <v>289</v>
      </c>
      <c r="C227" s="56" t="s">
        <v>184</v>
      </c>
      <c r="D227" s="68" t="s">
        <v>1028</v>
      </c>
      <c r="E227" s="21" t="str">
        <f>E228</f>
        <v>枪</v>
      </c>
      <c r="G227" s="42" t="s">
        <v>289</v>
      </c>
      <c r="H227" s="69" t="s">
        <v>21</v>
      </c>
      <c r="I227" s="43" t="s">
        <v>1028</v>
      </c>
      <c r="J227" s="28" t="str">
        <f>J228</f>
        <v>能量炮</v>
      </c>
    </row>
    <row r="228" spans="2:10" ht="12" customHeight="1" x14ac:dyDescent="0.15">
      <c r="B228" s="42" t="s">
        <v>1031</v>
      </c>
      <c r="C228" s="15" t="s">
        <v>1032</v>
      </c>
      <c r="D228" s="15" t="s">
        <v>1033</v>
      </c>
      <c r="E228" s="23" t="s">
        <v>1090</v>
      </c>
      <c r="G228" s="42" t="s">
        <v>1031</v>
      </c>
      <c r="H228" s="15" t="s">
        <v>1035</v>
      </c>
      <c r="I228" s="15" t="s">
        <v>1091</v>
      </c>
      <c r="J228" s="23" t="s">
        <v>1092</v>
      </c>
    </row>
    <row r="229" spans="2:10" ht="12" customHeight="1" x14ac:dyDescent="0.15">
      <c r="B229" s="42" t="s">
        <v>1040</v>
      </c>
      <c r="C229" s="57" t="str">
        <f>IF(E229/10&lt;1,"",E229/10&amp;"D5")&amp;IF(E230/5&lt;1,"","+"&amp;INT(E230/5))</f>
        <v>50D5+800</v>
      </c>
      <c r="D229" s="43" t="s">
        <v>1041</v>
      </c>
      <c r="E229" s="58">
        <v>500</v>
      </c>
      <c r="G229" s="42" t="s">
        <v>1040</v>
      </c>
      <c r="H229" s="46" t="str">
        <f>IF(J229/10&lt;1,"",J229/10&amp;"D5")</f>
        <v>20D5</v>
      </c>
      <c r="I229" s="43" t="s">
        <v>1041</v>
      </c>
      <c r="J229" s="58">
        <v>200</v>
      </c>
    </row>
    <row r="230" spans="2:10" ht="12" customHeight="1" x14ac:dyDescent="0.15">
      <c r="B230" s="42" t="s">
        <v>290</v>
      </c>
      <c r="C230" s="70" t="str">
        <f>LOOKUP(C231,{0,201,401,601,901,1201,1501;"黑色","绿色","蓝色","紫色","红色","橙色","金色"})</f>
        <v>金色</v>
      </c>
      <c r="D230" s="43" t="s">
        <v>292</v>
      </c>
      <c r="E230" s="59">
        <v>4000</v>
      </c>
      <c r="G230" s="42" t="s">
        <v>1042</v>
      </c>
      <c r="H230" s="46">
        <f>J230/50+1</f>
        <v>1</v>
      </c>
      <c r="I230" s="42" t="s">
        <v>1043</v>
      </c>
      <c r="J230" s="58">
        <v>0</v>
      </c>
    </row>
    <row r="231" spans="2:10" ht="12" customHeight="1" x14ac:dyDescent="0.15">
      <c r="B231" s="42" t="s">
        <v>994</v>
      </c>
      <c r="C231" s="46">
        <f>C239+E229</f>
        <v>1700</v>
      </c>
      <c r="D231" s="43" t="s">
        <v>296</v>
      </c>
      <c r="E231" s="59">
        <v>500</v>
      </c>
      <c r="G231" s="42" t="s">
        <v>1045</v>
      </c>
      <c r="H231" s="46">
        <f>J231*5</f>
        <v>250</v>
      </c>
      <c r="I231" s="43" t="s">
        <v>1046</v>
      </c>
      <c r="J231" s="58">
        <v>50</v>
      </c>
    </row>
    <row r="232" spans="2:10" ht="12" customHeight="1" x14ac:dyDescent="0.15">
      <c r="B232" s="60" t="s">
        <v>302</v>
      </c>
      <c r="C232" s="61">
        <f>C231*20</f>
        <v>34000</v>
      </c>
      <c r="D232" s="62" t="s">
        <v>1044</v>
      </c>
      <c r="E232" s="63">
        <f>C231</f>
        <v>1700</v>
      </c>
      <c r="G232" s="42" t="s">
        <v>290</v>
      </c>
      <c r="H232" s="70" t="str">
        <f>LOOKUP(H233,{0,201,401,601,901,1201,1501;"黑色","绿色","蓝色","紫色","红色","橙色","金色"})</f>
        <v>绿色</v>
      </c>
      <c r="I232" s="43" t="s">
        <v>292</v>
      </c>
      <c r="J232" s="59">
        <v>50</v>
      </c>
    </row>
    <row r="233" spans="2:10" ht="12" customHeight="1" x14ac:dyDescent="0.15">
      <c r="B233" s="261" t="s">
        <v>1093</v>
      </c>
      <c r="C233" s="259"/>
      <c r="D233" s="259" t="s">
        <v>1094</v>
      </c>
      <c r="E233" s="260"/>
      <c r="G233" s="42" t="s">
        <v>994</v>
      </c>
      <c r="H233" s="46">
        <f>J229+J231+H241+J230+IF(I228="全自动枪",100,IF(I228="半自动枪",0,0))</f>
        <v>250</v>
      </c>
      <c r="I233" s="43" t="s">
        <v>296</v>
      </c>
      <c r="J233" s="59">
        <v>2</v>
      </c>
    </row>
    <row r="234" spans="2:10" ht="12" customHeight="1" x14ac:dyDescent="0.15">
      <c r="B234" s="261"/>
      <c r="C234" s="259"/>
      <c r="D234" s="259"/>
      <c r="E234" s="260"/>
      <c r="G234" s="42" t="s">
        <v>302</v>
      </c>
      <c r="H234" s="46">
        <f>H233*20</f>
        <v>5000</v>
      </c>
      <c r="I234" s="43" t="s">
        <v>1044</v>
      </c>
      <c r="J234" s="71">
        <f>H233</f>
        <v>250</v>
      </c>
    </row>
    <row r="235" spans="2:10" ht="12" customHeight="1" x14ac:dyDescent="0.15">
      <c r="B235" s="261"/>
      <c r="C235" s="259"/>
      <c r="D235" s="259"/>
      <c r="E235" s="260"/>
      <c r="G235" s="255" t="s">
        <v>1095</v>
      </c>
      <c r="H235" s="486"/>
      <c r="I235" s="460" t="s">
        <v>1096</v>
      </c>
      <c r="J235" s="266"/>
    </row>
    <row r="236" spans="2:10" ht="12" customHeight="1" x14ac:dyDescent="0.15">
      <c r="B236" s="261"/>
      <c r="C236" s="259"/>
      <c r="D236" s="259"/>
      <c r="E236" s="260"/>
      <c r="G236" s="255"/>
      <c r="H236" s="486"/>
      <c r="I236" s="462"/>
      <c r="J236" s="260"/>
    </row>
    <row r="237" spans="2:10" ht="12" customHeight="1" x14ac:dyDescent="0.15">
      <c r="B237" s="261"/>
      <c r="C237" s="259"/>
      <c r="D237" s="259"/>
      <c r="E237" s="260"/>
      <c r="G237" s="255"/>
      <c r="H237" s="486"/>
      <c r="I237" s="462"/>
      <c r="J237" s="260"/>
    </row>
    <row r="238" spans="2:10" ht="12" customHeight="1" x14ac:dyDescent="0.15">
      <c r="B238" s="480"/>
      <c r="C238" s="464"/>
      <c r="D238" s="259"/>
      <c r="E238" s="260"/>
      <c r="G238" s="255"/>
      <c r="H238" s="486"/>
      <c r="I238" s="462"/>
      <c r="J238" s="260"/>
    </row>
    <row r="239" spans="2:10" ht="12" customHeight="1" x14ac:dyDescent="0.15">
      <c r="B239" s="60" t="s">
        <v>301</v>
      </c>
      <c r="C239" s="65">
        <v>1200</v>
      </c>
      <c r="D239" s="464"/>
      <c r="E239" s="465"/>
      <c r="G239" s="255"/>
      <c r="H239" s="486"/>
      <c r="I239" s="462"/>
      <c r="J239" s="260"/>
    </row>
    <row r="240" spans="2:10" ht="12" customHeight="1" x14ac:dyDescent="0.15">
      <c r="B240" s="481"/>
      <c r="C240" s="482"/>
      <c r="D240" s="482"/>
      <c r="E240" s="483"/>
      <c r="G240" s="255"/>
      <c r="H240" s="486"/>
      <c r="I240" s="462"/>
      <c r="J240" s="260"/>
    </row>
    <row r="241" spans="2:10" ht="12" customHeight="1" x14ac:dyDescent="0.15">
      <c r="B241" s="247"/>
      <c r="C241" s="248"/>
      <c r="D241" s="248"/>
      <c r="E241" s="249"/>
      <c r="G241" s="72" t="s">
        <v>301</v>
      </c>
      <c r="H241" s="73">
        <v>0</v>
      </c>
      <c r="I241" s="462"/>
      <c r="J241" s="260"/>
    </row>
    <row r="242" spans="2:10" ht="12" customHeight="1" x14ac:dyDescent="0.15">
      <c r="B242" s="247"/>
      <c r="C242" s="248"/>
      <c r="D242" s="248"/>
      <c r="E242" s="249"/>
      <c r="G242" s="247" t="s">
        <v>1097</v>
      </c>
      <c r="H242" s="248"/>
      <c r="I242" s="248"/>
      <c r="J242" s="249"/>
    </row>
    <row r="243" spans="2:10" ht="12" customHeight="1" x14ac:dyDescent="0.15">
      <c r="B243" s="247"/>
      <c r="C243" s="248"/>
      <c r="D243" s="248"/>
      <c r="E243" s="249"/>
      <c r="G243" s="247"/>
      <c r="H243" s="248"/>
      <c r="I243" s="248"/>
      <c r="J243" s="249"/>
    </row>
    <row r="244" spans="2:10" ht="12" customHeight="1" x14ac:dyDescent="0.15">
      <c r="B244" s="247"/>
      <c r="C244" s="248"/>
      <c r="D244" s="248"/>
      <c r="E244" s="249"/>
      <c r="G244" s="247"/>
      <c r="H244" s="248"/>
      <c r="I244" s="248"/>
      <c r="J244" s="249"/>
    </row>
    <row r="245" spans="2:10" ht="12" customHeight="1" x14ac:dyDescent="0.15">
      <c r="B245" s="247"/>
      <c r="C245" s="248"/>
      <c r="D245" s="248"/>
      <c r="E245" s="249"/>
      <c r="G245" s="247"/>
      <c r="H245" s="248"/>
      <c r="I245" s="248"/>
      <c r="J245" s="249"/>
    </row>
    <row r="246" spans="2:10" ht="12" customHeight="1" x14ac:dyDescent="0.15">
      <c r="B246" s="247"/>
      <c r="C246" s="248"/>
      <c r="D246" s="248"/>
      <c r="E246" s="249"/>
      <c r="G246" s="247"/>
      <c r="H246" s="248"/>
      <c r="I246" s="248"/>
      <c r="J246" s="249"/>
    </row>
    <row r="247" spans="2:10" ht="12" customHeight="1" x14ac:dyDescent="0.15">
      <c r="B247" s="247"/>
      <c r="C247" s="248"/>
      <c r="D247" s="248"/>
      <c r="E247" s="249"/>
      <c r="G247" s="247"/>
      <c r="H247" s="248"/>
      <c r="I247" s="248"/>
      <c r="J247" s="249"/>
    </row>
    <row r="248" spans="2:10" ht="12" customHeight="1" x14ac:dyDescent="0.15">
      <c r="B248" s="247"/>
      <c r="C248" s="248"/>
      <c r="D248" s="248"/>
      <c r="E248" s="249"/>
      <c r="G248" s="247"/>
      <c r="H248" s="248"/>
      <c r="I248" s="248"/>
      <c r="J248" s="249"/>
    </row>
    <row r="249" spans="2:10" ht="12" customHeight="1" x14ac:dyDescent="0.15">
      <c r="B249" s="247"/>
      <c r="C249" s="248"/>
      <c r="D249" s="248"/>
      <c r="E249" s="249"/>
      <c r="G249" s="247"/>
      <c r="H249" s="248"/>
      <c r="I249" s="248"/>
      <c r="J249" s="249"/>
    </row>
    <row r="250" spans="2:10" ht="12" customHeight="1" x14ac:dyDescent="0.15">
      <c r="B250" s="244" t="s">
        <v>1098</v>
      </c>
      <c r="C250" s="245"/>
      <c r="D250" s="245"/>
      <c r="E250" s="246"/>
      <c r="G250" s="457" t="s">
        <v>1099</v>
      </c>
      <c r="H250" s="473"/>
      <c r="I250" s="473"/>
      <c r="J250" s="474"/>
    </row>
    <row r="253" spans="2:10" ht="12" customHeight="1" x14ac:dyDescent="0.15">
      <c r="B253" s="83" t="s">
        <v>289</v>
      </c>
      <c r="C253" s="484" t="s">
        <v>97</v>
      </c>
      <c r="D253" s="484"/>
      <c r="E253" s="484"/>
      <c r="F253" s="84" t="s">
        <v>958</v>
      </c>
      <c r="G253" s="484" t="s">
        <v>1100</v>
      </c>
      <c r="H253" s="484"/>
      <c r="I253" s="484"/>
      <c r="J253" s="485"/>
    </row>
    <row r="254" spans="2:10" ht="12" customHeight="1" x14ac:dyDescent="0.15">
      <c r="B254" s="85" t="s">
        <v>961</v>
      </c>
      <c r="C254" s="86" t="str">
        <f>LOOKUP(E254,{0,150,300,450,600;"0","2","4","6","8"})</f>
        <v>2</v>
      </c>
      <c r="D254" s="87" t="s">
        <v>962</v>
      </c>
      <c r="E254" s="88">
        <v>150</v>
      </c>
      <c r="F254" s="487" t="s">
        <v>963</v>
      </c>
      <c r="G254" s="487"/>
      <c r="H254" s="487"/>
      <c r="I254" s="487"/>
      <c r="J254" s="488"/>
    </row>
    <row r="255" spans="2:10" ht="12" customHeight="1" x14ac:dyDescent="0.15">
      <c r="B255" s="45" t="s">
        <v>964</v>
      </c>
      <c r="C255" s="89">
        <f>E255/5</f>
        <v>40</v>
      </c>
      <c r="D255" s="90" t="s">
        <v>965</v>
      </c>
      <c r="E255" s="88">
        <v>200</v>
      </c>
      <c r="F255" s="87" t="s">
        <v>966</v>
      </c>
      <c r="G255" s="89" t="str">
        <f>LOOKUP(C259,{0,1,2},{"表现较差","表现一般","表现良好"})</f>
        <v>表现一般</v>
      </c>
      <c r="H255" s="87" t="s">
        <v>967</v>
      </c>
      <c r="I255" s="489" t="str">
        <f>LOOKUP(E259,{0,1,2},{"无法响应指令","可防御","可防御/闪避"})</f>
        <v>可防御</v>
      </c>
      <c r="J255" s="490"/>
    </row>
    <row r="256" spans="2:10" ht="12" customHeight="1" x14ac:dyDescent="0.15">
      <c r="B256" s="45" t="s">
        <v>968</v>
      </c>
      <c r="C256" s="89">
        <f>ROUNDDOWN(E256/5,0.1)</f>
        <v>40</v>
      </c>
      <c r="D256" s="90" t="s">
        <v>969</v>
      </c>
      <c r="E256" s="88">
        <v>200</v>
      </c>
      <c r="F256" s="87" t="s">
        <v>970</v>
      </c>
      <c r="G256" s="91" t="str">
        <f>LOOKUP(E259,{0,1,2},{"较慢","一般","较快"})</f>
        <v>一般</v>
      </c>
      <c r="H256" s="87" t="s">
        <v>971</v>
      </c>
      <c r="I256" s="489" t="str">
        <f>LOOKUP(E258,{0,1,2},{"无防护措施","半封闭式防护","全封闭式防护"})</f>
        <v>半封闭式防护</v>
      </c>
      <c r="J256" s="490"/>
    </row>
    <row r="257" spans="2:10" ht="12" customHeight="1" x14ac:dyDescent="0.15">
      <c r="B257" s="45" t="s">
        <v>972</v>
      </c>
      <c r="C257" s="89">
        <f>E257</f>
        <v>80</v>
      </c>
      <c r="D257" s="90" t="s">
        <v>973</v>
      </c>
      <c r="E257" s="88">
        <v>80</v>
      </c>
      <c r="F257" s="87" t="s">
        <v>974</v>
      </c>
      <c r="G257" s="93" t="s">
        <v>1011</v>
      </c>
      <c r="H257" s="49" t="s">
        <v>976</v>
      </c>
      <c r="I257" s="489" t="str">
        <f>LOOKUP(E260,{0,1,2},{"约10分钟","约1分钟/战斗3回合","“永远准时”"})</f>
        <v>约1分钟/战斗3回合</v>
      </c>
      <c r="J257" s="490"/>
    </row>
    <row r="258" spans="2:10" ht="12" customHeight="1" x14ac:dyDescent="0.15">
      <c r="B258" s="85" t="s">
        <v>978</v>
      </c>
      <c r="C258" s="94">
        <v>0</v>
      </c>
      <c r="D258" s="87" t="s">
        <v>979</v>
      </c>
      <c r="E258" s="94">
        <v>1</v>
      </c>
      <c r="F258" s="87" t="s">
        <v>980</v>
      </c>
      <c r="G258" s="91">
        <f>ROUNDDOWN(1+(E265-80)/100,0.1)</f>
        <v>2</v>
      </c>
      <c r="H258" s="49" t="s">
        <v>981</v>
      </c>
      <c r="I258" s="489">
        <f>E264+E263</f>
        <v>1650</v>
      </c>
      <c r="J258" s="490"/>
    </row>
    <row r="259" spans="2:10" ht="12" customHeight="1" x14ac:dyDescent="0.15">
      <c r="B259" s="85" t="s">
        <v>982</v>
      </c>
      <c r="C259" s="94">
        <v>1</v>
      </c>
      <c r="D259" s="87" t="s">
        <v>983</v>
      </c>
      <c r="E259" s="94">
        <v>1</v>
      </c>
      <c r="F259" s="499" t="s">
        <v>1101</v>
      </c>
      <c r="G259" s="500"/>
      <c r="H259" s="500"/>
      <c r="I259" s="500"/>
      <c r="J259" s="501"/>
    </row>
    <row r="260" spans="2:10" ht="12" customHeight="1" x14ac:dyDescent="0.15">
      <c r="B260" s="85" t="s">
        <v>986</v>
      </c>
      <c r="C260" s="94">
        <v>2</v>
      </c>
      <c r="D260" s="87" t="s">
        <v>987</v>
      </c>
      <c r="E260" s="94">
        <v>1</v>
      </c>
      <c r="F260" s="502"/>
      <c r="G260" s="503"/>
      <c r="H260" s="503"/>
      <c r="I260" s="503"/>
      <c r="J260" s="504"/>
    </row>
    <row r="261" spans="2:10" ht="12" customHeight="1" x14ac:dyDescent="0.15">
      <c r="B261" s="85" t="s">
        <v>988</v>
      </c>
      <c r="C261" s="86">
        <f>IF(E258&lt;1,C254,IF(E258=1,C254+2,IF(E258&gt;1,C254+4,0)))</f>
        <v>4</v>
      </c>
      <c r="D261" s="87" t="s">
        <v>989</v>
      </c>
      <c r="E261" s="86">
        <f>IF(E258&lt;1,0,IF(E258=1,C261*20,C261*40))</f>
        <v>80</v>
      </c>
      <c r="F261" s="502"/>
      <c r="G261" s="503"/>
      <c r="H261" s="503"/>
      <c r="I261" s="503"/>
      <c r="J261" s="504"/>
    </row>
    <row r="262" spans="2:10" ht="12" customHeight="1" x14ac:dyDescent="0.15">
      <c r="B262" s="45" t="s">
        <v>990</v>
      </c>
      <c r="C262" s="89">
        <f>IF(C258=0,C256,IF(C258=1,C256*2,IF(C258=2,C256*3,0)))</f>
        <v>40</v>
      </c>
      <c r="D262" s="49" t="s">
        <v>991</v>
      </c>
      <c r="E262" s="89">
        <f>(C262*3)</f>
        <v>120</v>
      </c>
      <c r="F262" s="502"/>
      <c r="G262" s="503"/>
      <c r="H262" s="503"/>
      <c r="I262" s="503"/>
      <c r="J262" s="504"/>
    </row>
    <row r="263" spans="2:10" ht="12" customHeight="1" x14ac:dyDescent="0.15">
      <c r="B263" s="45" t="s">
        <v>992</v>
      </c>
      <c r="C263" s="89">
        <f>ROUND((E254+E255+E256+D274)/40,0.1)*(IF(C260=0,2,IF(C260=1,1.5,IF(C260=2,1,0))))</f>
        <v>16</v>
      </c>
      <c r="D263" s="87" t="s">
        <v>993</v>
      </c>
      <c r="E263" s="86">
        <f>IF(C259=0,C255*10+C254*25,IF(C259=1,C255*15+C254*25,IF(C259=2,C255*20+C254*25,0)))</f>
        <v>650</v>
      </c>
      <c r="F263" s="502"/>
      <c r="G263" s="503"/>
      <c r="H263" s="503"/>
      <c r="I263" s="503"/>
      <c r="J263" s="504"/>
    </row>
    <row r="264" spans="2:10" ht="12" customHeight="1" x14ac:dyDescent="0.15">
      <c r="B264" s="85" t="s">
        <v>290</v>
      </c>
      <c r="C264" s="89" t="str">
        <f>LOOKUP(C265,{0,201,401,601,901,1201,1501;"黑色","绿色","蓝色","紫色","红色","橙色","金色"})</f>
        <v>紫色</v>
      </c>
      <c r="D264" s="87" t="s">
        <v>292</v>
      </c>
      <c r="E264" s="95">
        <v>1000</v>
      </c>
      <c r="F264" s="502"/>
      <c r="G264" s="503"/>
      <c r="H264" s="503"/>
      <c r="I264" s="503"/>
      <c r="J264" s="504"/>
    </row>
    <row r="265" spans="2:10" ht="12" customHeight="1" x14ac:dyDescent="0.15">
      <c r="B265" s="85" t="s">
        <v>994</v>
      </c>
      <c r="C265" s="89">
        <f>D274++E254+E255+E256+E257</f>
        <v>730</v>
      </c>
      <c r="D265" s="87" t="s">
        <v>296</v>
      </c>
      <c r="E265" s="95">
        <v>180</v>
      </c>
      <c r="F265" s="502"/>
      <c r="G265" s="503"/>
      <c r="H265" s="503"/>
      <c r="I265" s="503"/>
      <c r="J265" s="504"/>
    </row>
    <row r="266" spans="2:10" ht="12" customHeight="1" x14ac:dyDescent="0.15">
      <c r="B266" s="85" t="s">
        <v>302</v>
      </c>
      <c r="C266" s="89">
        <f>C265*20</f>
        <v>14600</v>
      </c>
      <c r="D266" s="87" t="s">
        <v>995</v>
      </c>
      <c r="E266" s="89">
        <f>C265</f>
        <v>730</v>
      </c>
      <c r="F266" s="505"/>
      <c r="G266" s="506"/>
      <c r="H266" s="506"/>
      <c r="I266" s="506"/>
      <c r="J266" s="507"/>
    </row>
    <row r="267" spans="2:10" ht="12" customHeight="1" x14ac:dyDescent="0.15">
      <c r="B267" s="508" t="s">
        <v>1102</v>
      </c>
      <c r="C267" s="509"/>
      <c r="D267" s="509"/>
      <c r="E267" s="509"/>
      <c r="F267" s="510" t="s">
        <v>341</v>
      </c>
      <c r="G267" s="510"/>
      <c r="H267" s="510"/>
      <c r="I267" s="510"/>
      <c r="J267" s="511"/>
    </row>
    <row r="268" spans="2:10" ht="12" customHeight="1" x14ac:dyDescent="0.15">
      <c r="B268" s="508"/>
      <c r="C268" s="509"/>
      <c r="D268" s="509"/>
      <c r="E268" s="509"/>
      <c r="F268" s="510"/>
      <c r="G268" s="510"/>
      <c r="H268" s="510"/>
      <c r="I268" s="510"/>
      <c r="J268" s="511"/>
    </row>
    <row r="269" spans="2:10" ht="12" customHeight="1" x14ac:dyDescent="0.15">
      <c r="B269" s="508"/>
      <c r="C269" s="509"/>
      <c r="D269" s="509"/>
      <c r="E269" s="509"/>
      <c r="F269" s="510"/>
      <c r="G269" s="510"/>
      <c r="H269" s="510"/>
      <c r="I269" s="510"/>
      <c r="J269" s="511"/>
    </row>
    <row r="270" spans="2:10" ht="12" customHeight="1" x14ac:dyDescent="0.15">
      <c r="B270" s="508"/>
      <c r="C270" s="509"/>
      <c r="D270" s="509"/>
      <c r="E270" s="509"/>
      <c r="F270" s="510"/>
      <c r="G270" s="510"/>
      <c r="H270" s="510"/>
      <c r="I270" s="510"/>
      <c r="J270" s="511"/>
    </row>
    <row r="271" spans="2:10" ht="12" customHeight="1" x14ac:dyDescent="0.15">
      <c r="B271" s="508"/>
      <c r="C271" s="509"/>
      <c r="D271" s="509"/>
      <c r="E271" s="509"/>
      <c r="F271" s="510"/>
      <c r="G271" s="510"/>
      <c r="H271" s="510"/>
      <c r="I271" s="510"/>
      <c r="J271" s="511"/>
    </row>
    <row r="272" spans="2:10" ht="12" customHeight="1" x14ac:dyDescent="0.15">
      <c r="B272" s="508"/>
      <c r="C272" s="509"/>
      <c r="D272" s="509"/>
      <c r="E272" s="509"/>
      <c r="F272" s="510"/>
      <c r="G272" s="510"/>
      <c r="H272" s="510"/>
      <c r="I272" s="510"/>
      <c r="J272" s="511"/>
    </row>
    <row r="273" spans="2:15" ht="12" customHeight="1" x14ac:dyDescent="0.15">
      <c r="B273" s="508"/>
      <c r="C273" s="509"/>
      <c r="D273" s="509"/>
      <c r="E273" s="509"/>
      <c r="F273" s="510"/>
      <c r="G273" s="510"/>
      <c r="H273" s="510"/>
      <c r="I273" s="510"/>
      <c r="J273" s="511"/>
    </row>
    <row r="274" spans="2:15" ht="12" customHeight="1" x14ac:dyDescent="0.15">
      <c r="B274" s="491" t="s">
        <v>301</v>
      </c>
      <c r="C274" s="492"/>
      <c r="D274" s="493">
        <v>100</v>
      </c>
      <c r="E274" s="493"/>
      <c r="F274" s="510"/>
      <c r="G274" s="510"/>
      <c r="H274" s="510"/>
      <c r="I274" s="510"/>
      <c r="J274" s="511"/>
    </row>
    <row r="275" spans="2:15" ht="12" customHeight="1" x14ac:dyDescent="0.15">
      <c r="B275" s="494" t="s">
        <v>1099</v>
      </c>
      <c r="C275" s="495"/>
      <c r="D275" s="495"/>
      <c r="E275" s="495"/>
      <c r="F275" s="495"/>
      <c r="G275" s="495"/>
      <c r="H275" s="495"/>
      <c r="I275" s="495"/>
      <c r="J275" s="496"/>
    </row>
    <row r="276" spans="2:15" ht="12" customHeight="1" x14ac:dyDescent="0.15">
      <c r="L276" s="12" t="s">
        <v>289</v>
      </c>
      <c r="M276" s="13" t="s">
        <v>13</v>
      </c>
      <c r="N276" s="14" t="s">
        <v>1028</v>
      </c>
      <c r="O276" s="21" t="str">
        <f>O277</f>
        <v>机械爪</v>
      </c>
    </row>
    <row r="277" spans="2:15" ht="12" customHeight="1" x14ac:dyDescent="0.15">
      <c r="L277" s="5" t="s">
        <v>1031</v>
      </c>
      <c r="M277" s="15" t="s">
        <v>1032</v>
      </c>
      <c r="N277" s="15" t="s">
        <v>1038</v>
      </c>
      <c r="O277" s="23" t="s">
        <v>1103</v>
      </c>
    </row>
    <row r="278" spans="2:15" ht="12" customHeight="1" x14ac:dyDescent="0.15">
      <c r="B278" s="12" t="s">
        <v>289</v>
      </c>
      <c r="C278" s="497" t="s">
        <v>125</v>
      </c>
      <c r="D278" s="497"/>
      <c r="E278" s="497"/>
      <c r="F278" s="14" t="s">
        <v>958</v>
      </c>
      <c r="G278" s="497" t="s">
        <v>1104</v>
      </c>
      <c r="H278" s="497"/>
      <c r="I278" s="497"/>
      <c r="J278" s="498"/>
      <c r="L278" s="5" t="s">
        <v>1040</v>
      </c>
      <c r="M278" s="16" t="str">
        <f>IF(O278/10&lt;1,"",O278/10&amp;"D5")&amp;IF(O279/5&lt;1,"","+"&amp;INT(O279/5))</f>
        <v>5D5+36</v>
      </c>
      <c r="N278" s="7" t="s">
        <v>1041</v>
      </c>
      <c r="O278" s="24">
        <v>50</v>
      </c>
    </row>
    <row r="279" spans="2:15" ht="12" customHeight="1" x14ac:dyDescent="0.15">
      <c r="B279" s="5" t="s">
        <v>961</v>
      </c>
      <c r="C279" s="8" t="str">
        <f>LOOKUP(E279,{0,150,300,450,600;"0","2","4","6","8"})</f>
        <v>2</v>
      </c>
      <c r="D279" s="7" t="s">
        <v>962</v>
      </c>
      <c r="E279" s="9">
        <v>150</v>
      </c>
      <c r="F279" s="450" t="s">
        <v>963</v>
      </c>
      <c r="G279" s="450"/>
      <c r="H279" s="450"/>
      <c r="I279" s="450"/>
      <c r="J279" s="451"/>
      <c r="L279" s="5" t="s">
        <v>290</v>
      </c>
      <c r="M279" s="11" t="str">
        <f>LOOKUP(M280,{0,201,401,601,901,1201,1501;"黑色","绿色","蓝色","紫色","红色","橙色","金色"})</f>
        <v>黑色</v>
      </c>
      <c r="N279" s="7" t="s">
        <v>292</v>
      </c>
      <c r="O279" s="25">
        <v>180</v>
      </c>
    </row>
    <row r="280" spans="2:15" ht="12" customHeight="1" x14ac:dyDescent="0.15">
      <c r="B280" s="33" t="s">
        <v>964</v>
      </c>
      <c r="C280" s="11">
        <f>E280/5</f>
        <v>30</v>
      </c>
      <c r="D280" s="96" t="s">
        <v>965</v>
      </c>
      <c r="E280" s="9">
        <v>150</v>
      </c>
      <c r="F280" s="7" t="s">
        <v>966</v>
      </c>
      <c r="G280" s="11" t="str">
        <f>LOOKUP(C284,{0,1,2},{"表现较差","表现一般","表现良好"})</f>
        <v>表现一般</v>
      </c>
      <c r="H280" s="7" t="s">
        <v>967</v>
      </c>
      <c r="I280" s="452" t="str">
        <f>LOOKUP(E284,{0,1,2},{"无法响应指令","可防御","可防御/闪避"})</f>
        <v>可防御/闪避</v>
      </c>
      <c r="J280" s="453"/>
      <c r="L280" s="5" t="s">
        <v>994</v>
      </c>
      <c r="M280" s="11">
        <f>M288+O278</f>
        <v>150</v>
      </c>
      <c r="N280" s="7" t="s">
        <v>296</v>
      </c>
      <c r="O280" s="25">
        <v>20</v>
      </c>
    </row>
    <row r="281" spans="2:15" ht="12" customHeight="1" x14ac:dyDescent="0.15">
      <c r="B281" s="33" t="s">
        <v>968</v>
      </c>
      <c r="C281" s="11">
        <f>ROUNDDOWN(E281/5,0.1)</f>
        <v>25</v>
      </c>
      <c r="D281" s="96" t="s">
        <v>969</v>
      </c>
      <c r="E281" s="9">
        <v>125</v>
      </c>
      <c r="F281" s="7" t="s">
        <v>970</v>
      </c>
      <c r="G281" s="35" t="str">
        <f>LOOKUP(E284,{0,1,2},{"较慢","一般","较快"})</f>
        <v>较快</v>
      </c>
      <c r="H281" s="7" t="s">
        <v>971</v>
      </c>
      <c r="I281" s="452" t="str">
        <f>LOOKUP(E283,{0,1,2},{"无防护措施","半封闭式防护","全封闭式防护"})</f>
        <v>全封闭式防护</v>
      </c>
      <c r="J281" s="453"/>
      <c r="L281" s="17" t="s">
        <v>302</v>
      </c>
      <c r="M281" s="18">
        <f>M280*20</f>
        <v>3000</v>
      </c>
      <c r="N281" s="19" t="s">
        <v>1044</v>
      </c>
      <c r="O281" s="26">
        <f>M280</f>
        <v>150</v>
      </c>
    </row>
    <row r="282" spans="2:15" ht="12" customHeight="1" x14ac:dyDescent="0.15">
      <c r="B282" s="33" t="s">
        <v>972</v>
      </c>
      <c r="C282" s="11">
        <f>E282</f>
        <v>75</v>
      </c>
      <c r="D282" s="96" t="s">
        <v>973</v>
      </c>
      <c r="E282" s="9">
        <v>75</v>
      </c>
      <c r="F282" s="7" t="s">
        <v>974</v>
      </c>
      <c r="G282" s="41" t="s">
        <v>1003</v>
      </c>
      <c r="H282" s="37" t="s">
        <v>976</v>
      </c>
      <c r="I282" s="452" t="str">
        <f>LOOKUP(E285,{0,1,2},{"约10分钟","约1分钟/战斗3回合","“永远准时”"})</f>
        <v>约10分钟</v>
      </c>
      <c r="J282" s="453"/>
      <c r="L282" s="261" t="s">
        <v>1105</v>
      </c>
      <c r="M282" s="259"/>
      <c r="N282" s="259" t="s">
        <v>1106</v>
      </c>
      <c r="O282" s="260"/>
    </row>
    <row r="283" spans="2:15" ht="12" customHeight="1" x14ac:dyDescent="0.15">
      <c r="B283" s="5" t="s">
        <v>978</v>
      </c>
      <c r="C283" s="38">
        <v>0</v>
      </c>
      <c r="D283" s="7" t="s">
        <v>979</v>
      </c>
      <c r="E283" s="38">
        <v>2</v>
      </c>
      <c r="F283" s="7" t="s">
        <v>980</v>
      </c>
      <c r="G283" s="35">
        <f>ROUNDDOWN(1+(E290-80)/100,0.1)</f>
        <v>1</v>
      </c>
      <c r="H283" s="37" t="s">
        <v>981</v>
      </c>
      <c r="I283" s="452">
        <f>E289+E288</f>
        <v>600</v>
      </c>
      <c r="J283" s="453"/>
      <c r="L283" s="261"/>
      <c r="M283" s="259"/>
      <c r="N283" s="259"/>
      <c r="O283" s="260"/>
    </row>
    <row r="284" spans="2:15" ht="12" customHeight="1" x14ac:dyDescent="0.15">
      <c r="B284" s="5" t="s">
        <v>982</v>
      </c>
      <c r="C284" s="38">
        <v>1</v>
      </c>
      <c r="D284" s="7" t="s">
        <v>983</v>
      </c>
      <c r="E284" s="38">
        <v>2</v>
      </c>
      <c r="F284" s="460" t="s">
        <v>1107</v>
      </c>
      <c r="G284" s="461"/>
      <c r="H284" s="461"/>
      <c r="I284" s="461"/>
      <c r="J284" s="266"/>
      <c r="L284" s="261"/>
      <c r="M284" s="259"/>
      <c r="N284" s="259"/>
      <c r="O284" s="260"/>
    </row>
    <row r="285" spans="2:15" ht="12" customHeight="1" x14ac:dyDescent="0.15">
      <c r="B285" s="5" t="s">
        <v>986</v>
      </c>
      <c r="C285" s="38">
        <v>2</v>
      </c>
      <c r="D285" s="7" t="s">
        <v>987</v>
      </c>
      <c r="E285" s="38">
        <v>0</v>
      </c>
      <c r="F285" s="462"/>
      <c r="G285" s="259"/>
      <c r="H285" s="259"/>
      <c r="I285" s="259"/>
      <c r="J285" s="260"/>
      <c r="L285" s="261"/>
      <c r="M285" s="259"/>
      <c r="N285" s="259"/>
      <c r="O285" s="260"/>
    </row>
    <row r="286" spans="2:15" ht="12" customHeight="1" x14ac:dyDescent="0.15">
      <c r="B286" s="5" t="s">
        <v>988</v>
      </c>
      <c r="C286" s="8">
        <f>IF(E283&lt;1,C279,IF(E283=1,C279+2,IF(E283&gt;1,C279+4,0)))</f>
        <v>6</v>
      </c>
      <c r="D286" s="7" t="s">
        <v>989</v>
      </c>
      <c r="E286" s="8">
        <f>IF(E283&lt;1,0,IF(E283=1,C286*20,C286*40))</f>
        <v>240</v>
      </c>
      <c r="F286" s="462"/>
      <c r="G286" s="259"/>
      <c r="H286" s="259"/>
      <c r="I286" s="259"/>
      <c r="J286" s="260"/>
      <c r="L286" s="261"/>
      <c r="M286" s="259"/>
      <c r="N286" s="259"/>
      <c r="O286" s="260"/>
    </row>
    <row r="287" spans="2:15" ht="12" customHeight="1" x14ac:dyDescent="0.15">
      <c r="B287" s="33" t="s">
        <v>990</v>
      </c>
      <c r="C287" s="11">
        <f>IF(C283=0,C281,IF(C283=1,C281*2,IF(C283=2,C281*3,0)))</f>
        <v>25</v>
      </c>
      <c r="D287" s="37" t="s">
        <v>991</v>
      </c>
      <c r="E287" s="11">
        <f>(C287*3)</f>
        <v>75</v>
      </c>
      <c r="F287" s="462"/>
      <c r="G287" s="259"/>
      <c r="H287" s="259"/>
      <c r="I287" s="259"/>
      <c r="J287" s="260"/>
      <c r="L287" s="480"/>
      <c r="M287" s="464"/>
      <c r="N287" s="259"/>
      <c r="O287" s="260"/>
    </row>
    <row r="288" spans="2:15" ht="12" customHeight="1" x14ac:dyDescent="0.15">
      <c r="B288" s="33" t="s">
        <v>992</v>
      </c>
      <c r="C288" s="11">
        <f>ROUND((E279+E280+E281+D299)/40,0.1)*(IF(C285=0,2,IF(C285=1,1.5,IF(C285=2,1,0))))</f>
        <v>21</v>
      </c>
      <c r="D288" s="7" t="s">
        <v>993</v>
      </c>
      <c r="E288" s="8">
        <f>IF(C284=0,C280*10+C279*25,IF(C284=1,C280*15+C279*25,IF(C284=2,C280*20+C279*25,0)))</f>
        <v>500</v>
      </c>
      <c r="F288" s="462"/>
      <c r="G288" s="259"/>
      <c r="H288" s="259"/>
      <c r="I288" s="259"/>
      <c r="J288" s="260"/>
      <c r="L288" s="17" t="s">
        <v>301</v>
      </c>
      <c r="M288" s="20">
        <v>100</v>
      </c>
      <c r="N288" s="464"/>
      <c r="O288" s="465"/>
    </row>
    <row r="289" spans="2:20" ht="12" customHeight="1" x14ac:dyDescent="0.15">
      <c r="B289" s="5" t="s">
        <v>290</v>
      </c>
      <c r="C289" s="11" t="str">
        <f>LOOKUP(C290,{0,201,401,601,901,1201,1501;"黑色","绿色","蓝色","紫色","红色","橙色","金色"})</f>
        <v>紫色</v>
      </c>
      <c r="D289" s="7" t="s">
        <v>292</v>
      </c>
      <c r="E289" s="10">
        <v>100</v>
      </c>
      <c r="F289" s="462"/>
      <c r="G289" s="259"/>
      <c r="H289" s="259"/>
      <c r="I289" s="259"/>
      <c r="J289" s="260"/>
      <c r="L289" s="481" t="s">
        <v>1108</v>
      </c>
      <c r="M289" s="482"/>
      <c r="N289" s="482"/>
      <c r="O289" s="483"/>
    </row>
    <row r="290" spans="2:20" ht="12" customHeight="1" x14ac:dyDescent="0.15">
      <c r="B290" s="5" t="s">
        <v>994</v>
      </c>
      <c r="C290" s="11">
        <f>D299++E279+E280+E281+E282</f>
        <v>900</v>
      </c>
      <c r="D290" s="7" t="s">
        <v>296</v>
      </c>
      <c r="E290" s="10">
        <v>120</v>
      </c>
      <c r="F290" s="462"/>
      <c r="G290" s="259"/>
      <c r="H290" s="259"/>
      <c r="I290" s="259"/>
      <c r="J290" s="260"/>
      <c r="L290" s="247"/>
      <c r="M290" s="248"/>
      <c r="N290" s="248"/>
      <c r="O290" s="249"/>
    </row>
    <row r="291" spans="2:20" ht="12" customHeight="1" x14ac:dyDescent="0.15">
      <c r="B291" s="5" t="s">
        <v>302</v>
      </c>
      <c r="C291" s="11">
        <f>C290*20</f>
        <v>18000</v>
      </c>
      <c r="D291" s="7" t="s">
        <v>995</v>
      </c>
      <c r="E291" s="11">
        <f>C290</f>
        <v>900</v>
      </c>
      <c r="F291" s="463"/>
      <c r="G291" s="464"/>
      <c r="H291" s="464"/>
      <c r="I291" s="464"/>
      <c r="J291" s="465"/>
      <c r="L291" s="247"/>
      <c r="M291" s="248"/>
      <c r="N291" s="248"/>
      <c r="O291" s="249"/>
    </row>
    <row r="292" spans="2:20" ht="12" customHeight="1" x14ac:dyDescent="0.15">
      <c r="B292" s="255" t="s">
        <v>1109</v>
      </c>
      <c r="C292" s="466"/>
      <c r="D292" s="466"/>
      <c r="E292" s="466"/>
      <c r="F292" s="468" t="s">
        <v>341</v>
      </c>
      <c r="G292" s="468"/>
      <c r="H292" s="468"/>
      <c r="I292" s="468"/>
      <c r="J292" s="469"/>
      <c r="L292" s="247"/>
      <c r="M292" s="248"/>
      <c r="N292" s="248"/>
      <c r="O292" s="249"/>
    </row>
    <row r="293" spans="2:20" ht="12" customHeight="1" x14ac:dyDescent="0.15">
      <c r="B293" s="467"/>
      <c r="C293" s="466"/>
      <c r="D293" s="466"/>
      <c r="E293" s="466"/>
      <c r="F293" s="468"/>
      <c r="G293" s="468"/>
      <c r="H293" s="468"/>
      <c r="I293" s="468"/>
      <c r="J293" s="469"/>
      <c r="L293" s="247"/>
      <c r="M293" s="248"/>
      <c r="N293" s="248"/>
      <c r="O293" s="249"/>
    </row>
    <row r="294" spans="2:20" ht="12" customHeight="1" x14ac:dyDescent="0.15">
      <c r="B294" s="467"/>
      <c r="C294" s="466"/>
      <c r="D294" s="466"/>
      <c r="E294" s="466"/>
      <c r="F294" s="468"/>
      <c r="G294" s="468"/>
      <c r="H294" s="468"/>
      <c r="I294" s="468"/>
      <c r="J294" s="469"/>
      <c r="L294" s="247"/>
      <c r="M294" s="248"/>
      <c r="N294" s="248"/>
      <c r="O294" s="249"/>
    </row>
    <row r="295" spans="2:20" ht="12" customHeight="1" x14ac:dyDescent="0.15">
      <c r="B295" s="467"/>
      <c r="C295" s="466"/>
      <c r="D295" s="466"/>
      <c r="E295" s="466"/>
      <c r="F295" s="468"/>
      <c r="G295" s="468"/>
      <c r="H295" s="468"/>
      <c r="I295" s="468"/>
      <c r="J295" s="469"/>
      <c r="L295" s="247"/>
      <c r="M295" s="248"/>
      <c r="N295" s="248"/>
      <c r="O295" s="249"/>
    </row>
    <row r="296" spans="2:20" ht="12" customHeight="1" x14ac:dyDescent="0.15">
      <c r="B296" s="467"/>
      <c r="C296" s="466"/>
      <c r="D296" s="466"/>
      <c r="E296" s="466"/>
      <c r="F296" s="468"/>
      <c r="G296" s="468"/>
      <c r="H296" s="468"/>
      <c r="I296" s="468"/>
      <c r="J296" s="469"/>
      <c r="L296" s="247"/>
      <c r="M296" s="248"/>
      <c r="N296" s="248"/>
      <c r="O296" s="249"/>
    </row>
    <row r="297" spans="2:20" ht="12" customHeight="1" x14ac:dyDescent="0.15">
      <c r="B297" s="467"/>
      <c r="C297" s="466"/>
      <c r="D297" s="466"/>
      <c r="E297" s="466"/>
      <c r="F297" s="468"/>
      <c r="G297" s="468"/>
      <c r="H297" s="468"/>
      <c r="I297" s="468"/>
      <c r="J297" s="469"/>
      <c r="L297" s="247"/>
      <c r="M297" s="248"/>
      <c r="N297" s="248"/>
      <c r="O297" s="249"/>
    </row>
    <row r="298" spans="2:20" ht="12" customHeight="1" x14ac:dyDescent="0.15">
      <c r="B298" s="467"/>
      <c r="C298" s="466"/>
      <c r="D298" s="466"/>
      <c r="E298" s="466"/>
      <c r="F298" s="468"/>
      <c r="G298" s="468"/>
      <c r="H298" s="468"/>
      <c r="I298" s="468"/>
      <c r="J298" s="469"/>
      <c r="L298" s="247"/>
      <c r="M298" s="248"/>
      <c r="N298" s="248"/>
      <c r="O298" s="249"/>
    </row>
    <row r="299" spans="2:20" ht="12" customHeight="1" x14ac:dyDescent="0.15">
      <c r="B299" s="454" t="s">
        <v>301</v>
      </c>
      <c r="C299" s="455"/>
      <c r="D299" s="456">
        <v>400</v>
      </c>
      <c r="E299" s="456"/>
      <c r="F299" s="468"/>
      <c r="G299" s="468"/>
      <c r="H299" s="468"/>
      <c r="I299" s="468"/>
      <c r="J299" s="469"/>
      <c r="L299" s="244" t="s">
        <v>1110</v>
      </c>
      <c r="M299" s="245"/>
      <c r="N299" s="245"/>
      <c r="O299" s="246"/>
    </row>
    <row r="300" spans="2:20" ht="12" customHeight="1" x14ac:dyDescent="0.15">
      <c r="B300" s="457" t="s">
        <v>1111</v>
      </c>
      <c r="C300" s="458"/>
      <c r="D300" s="458"/>
      <c r="E300" s="458"/>
      <c r="F300" s="458"/>
      <c r="G300" s="458"/>
      <c r="H300" s="458"/>
      <c r="I300" s="458"/>
      <c r="J300" s="459"/>
    </row>
    <row r="302" spans="2:20" ht="12" customHeight="1" x14ac:dyDescent="0.15">
      <c r="L302" s="5" t="s">
        <v>289</v>
      </c>
      <c r="M302" s="6" t="s">
        <v>152</v>
      </c>
      <c r="N302" s="7" t="s">
        <v>1028</v>
      </c>
      <c r="O302" s="28" t="str">
        <f>O303</f>
        <v>[光束炮]</v>
      </c>
      <c r="Q302" s="5" t="s">
        <v>289</v>
      </c>
      <c r="R302" s="6" t="s">
        <v>168</v>
      </c>
      <c r="S302" s="7" t="s">
        <v>1028</v>
      </c>
      <c r="T302" s="28" t="str">
        <f>T303</f>
        <v>[光束炮]</v>
      </c>
    </row>
    <row r="303" spans="2:20" ht="12" customHeight="1" x14ac:dyDescent="0.15">
      <c r="B303" s="12" t="s">
        <v>289</v>
      </c>
      <c r="C303" s="497" t="s">
        <v>192</v>
      </c>
      <c r="D303" s="497"/>
      <c r="E303" s="497"/>
      <c r="F303" s="14" t="s">
        <v>958</v>
      </c>
      <c r="G303" s="497" t="s">
        <v>1112</v>
      </c>
      <c r="H303" s="497"/>
      <c r="I303" s="497"/>
      <c r="J303" s="498"/>
      <c r="L303" s="5" t="s">
        <v>1031</v>
      </c>
      <c r="M303" s="15" t="s">
        <v>1035</v>
      </c>
      <c r="N303" s="15" t="s">
        <v>1113</v>
      </c>
      <c r="O303" s="23" t="s">
        <v>1114</v>
      </c>
      <c r="Q303" s="5" t="s">
        <v>1031</v>
      </c>
      <c r="R303" s="15" t="s">
        <v>1035</v>
      </c>
      <c r="S303" s="15" t="s">
        <v>1113</v>
      </c>
      <c r="T303" s="23" t="s">
        <v>1114</v>
      </c>
    </row>
    <row r="304" spans="2:20" ht="12" customHeight="1" x14ac:dyDescent="0.15">
      <c r="B304" s="5" t="s">
        <v>961</v>
      </c>
      <c r="C304" s="8" t="str">
        <f>LOOKUP(E304,{0,150,300,450,600;"0","2","4","6","8"})</f>
        <v>4</v>
      </c>
      <c r="D304" s="7" t="s">
        <v>962</v>
      </c>
      <c r="E304" s="9">
        <v>300</v>
      </c>
      <c r="F304" s="450" t="s">
        <v>963</v>
      </c>
      <c r="G304" s="450"/>
      <c r="H304" s="450"/>
      <c r="I304" s="450"/>
      <c r="J304" s="451"/>
      <c r="L304" s="5" t="s">
        <v>1040</v>
      </c>
      <c r="M304" s="11" t="str">
        <f>IF(O304/10&lt;1,"",O304/10&amp;"D5")</f>
        <v>50D5</v>
      </c>
      <c r="N304" s="7" t="s">
        <v>1041</v>
      </c>
      <c r="O304" s="24">
        <v>500</v>
      </c>
      <c r="Q304" s="5" t="s">
        <v>1040</v>
      </c>
      <c r="R304" s="11" t="str">
        <f>IF(T304/10&lt;1,"",T304/10&amp;"D5")</f>
        <v>50D5</v>
      </c>
      <c r="S304" s="7" t="s">
        <v>1041</v>
      </c>
      <c r="T304" s="24">
        <v>500</v>
      </c>
    </row>
    <row r="305" spans="2:20" ht="12" customHeight="1" x14ac:dyDescent="0.15">
      <c r="B305" s="33" t="s">
        <v>964</v>
      </c>
      <c r="C305" s="11">
        <f>E305/5</f>
        <v>50</v>
      </c>
      <c r="D305" s="96" t="s">
        <v>965</v>
      </c>
      <c r="E305" s="9">
        <v>250</v>
      </c>
      <c r="F305" s="7" t="s">
        <v>966</v>
      </c>
      <c r="G305" s="11" t="str">
        <f>LOOKUP(C309,{0,1,2},{"表现较差","表现一般","表现良好"})</f>
        <v>表现较差</v>
      </c>
      <c r="H305" s="7" t="s">
        <v>967</v>
      </c>
      <c r="I305" s="452" t="str">
        <f>LOOKUP(E309,{0,1,2},{"无法响应指令","可防御","可防御/闪避"})</f>
        <v>可防御/闪避</v>
      </c>
      <c r="J305" s="453"/>
      <c r="L305" s="5" t="s">
        <v>1042</v>
      </c>
      <c r="M305" s="11">
        <f>O305/50+1</f>
        <v>2</v>
      </c>
      <c r="N305" s="5" t="s">
        <v>1043</v>
      </c>
      <c r="O305" s="24">
        <v>50</v>
      </c>
      <c r="Q305" s="5" t="s">
        <v>1042</v>
      </c>
      <c r="R305" s="11">
        <f>T305/50+1</f>
        <v>4</v>
      </c>
      <c r="S305" s="5" t="s">
        <v>1043</v>
      </c>
      <c r="T305" s="24">
        <v>150</v>
      </c>
    </row>
    <row r="306" spans="2:20" ht="12" customHeight="1" x14ac:dyDescent="0.15">
      <c r="B306" s="33" t="s">
        <v>968</v>
      </c>
      <c r="C306" s="11">
        <f>ROUNDDOWN(E306/5,0.1)</f>
        <v>50</v>
      </c>
      <c r="D306" s="96" t="s">
        <v>969</v>
      </c>
      <c r="E306" s="9">
        <v>250</v>
      </c>
      <c r="F306" s="7" t="s">
        <v>970</v>
      </c>
      <c r="G306" s="35" t="str">
        <f>LOOKUP(E309,{0,1,2},{"较慢","一般","较快"})</f>
        <v>较快</v>
      </c>
      <c r="H306" s="7" t="s">
        <v>971</v>
      </c>
      <c r="I306" s="452" t="str">
        <f>LOOKUP(E308,{0,1,2},{"无防护措施","半封闭式防护","全封闭式防护"})</f>
        <v>无防护措施</v>
      </c>
      <c r="J306" s="453"/>
      <c r="L306" s="5" t="s">
        <v>1045</v>
      </c>
      <c r="M306" s="11">
        <f>O306*5</f>
        <v>300</v>
      </c>
      <c r="N306" s="7" t="s">
        <v>1046</v>
      </c>
      <c r="O306" s="24">
        <v>60</v>
      </c>
      <c r="Q306" s="5" t="s">
        <v>1045</v>
      </c>
      <c r="R306" s="11">
        <f>T306*5</f>
        <v>300</v>
      </c>
      <c r="S306" s="7" t="s">
        <v>1046</v>
      </c>
      <c r="T306" s="24">
        <v>60</v>
      </c>
    </row>
    <row r="307" spans="2:20" ht="12" customHeight="1" x14ac:dyDescent="0.15">
      <c r="B307" s="33" t="s">
        <v>972</v>
      </c>
      <c r="C307" s="11">
        <f>E307</f>
        <v>200</v>
      </c>
      <c r="D307" s="96" t="s">
        <v>973</v>
      </c>
      <c r="E307" s="9">
        <v>200</v>
      </c>
      <c r="F307" s="7" t="s">
        <v>974</v>
      </c>
      <c r="G307" s="41" t="s">
        <v>1011</v>
      </c>
      <c r="H307" s="37" t="s">
        <v>976</v>
      </c>
      <c r="I307" s="452" t="str">
        <f>LOOKUP(E310,{0,1,2},{"约10分钟","约1分钟/战斗3回合","“永远准时”"})</f>
        <v>“永远准时”</v>
      </c>
      <c r="J307" s="453"/>
      <c r="L307" s="5" t="s">
        <v>290</v>
      </c>
      <c r="M307" s="97" t="str">
        <f>LOOKUP(M308,{0,201,401,601,901,1201,1501;"黑色","绿色","蓝色","紫色","红色","橙色","金色"})</f>
        <v>红色</v>
      </c>
      <c r="N307" s="7" t="s">
        <v>292</v>
      </c>
      <c r="O307" s="25">
        <v>3000</v>
      </c>
      <c r="Q307" s="5" t="s">
        <v>290</v>
      </c>
      <c r="R307" s="97" t="str">
        <f>LOOKUP(R308,{0,201,401,601,901,1201,1501;"黑色","绿色","蓝色","紫色","红色","橙色","金色"})</f>
        <v>橙色</v>
      </c>
      <c r="S307" s="7" t="s">
        <v>292</v>
      </c>
      <c r="T307" s="25">
        <v>4000</v>
      </c>
    </row>
    <row r="308" spans="2:20" ht="12" customHeight="1" x14ac:dyDescent="0.15">
      <c r="B308" s="5" t="s">
        <v>978</v>
      </c>
      <c r="C308" s="38">
        <v>0</v>
      </c>
      <c r="D308" s="7" t="s">
        <v>979</v>
      </c>
      <c r="E308" s="38">
        <v>0</v>
      </c>
      <c r="F308" s="7" t="s">
        <v>980</v>
      </c>
      <c r="G308" s="35">
        <f>ROUNDDOWN(1+(E315-80)/100,0.1)</f>
        <v>1</v>
      </c>
      <c r="H308" s="37" t="s">
        <v>981</v>
      </c>
      <c r="I308" s="452">
        <f>E314+E313</f>
        <v>28150</v>
      </c>
      <c r="J308" s="453"/>
      <c r="L308" s="5" t="s">
        <v>994</v>
      </c>
      <c r="M308" s="11">
        <f>O304+O306+M316+O305+IF(N303="全自动枪",100,IF(N303="半自动枪",0,0))</f>
        <v>1110</v>
      </c>
      <c r="N308" s="7" t="s">
        <v>296</v>
      </c>
      <c r="O308" s="25">
        <v>3000</v>
      </c>
      <c r="Q308" s="5" t="s">
        <v>994</v>
      </c>
      <c r="R308" s="11">
        <f>T304+T306+R316+T305+IF(S303="全自动枪",100,IF(S303="半自动枪",0,0))</f>
        <v>1410</v>
      </c>
      <c r="S308" s="7" t="s">
        <v>296</v>
      </c>
      <c r="T308" s="25">
        <v>5000</v>
      </c>
    </row>
    <row r="309" spans="2:20" ht="12" customHeight="1" x14ac:dyDescent="0.15">
      <c r="B309" s="5" t="s">
        <v>982</v>
      </c>
      <c r="C309" s="38">
        <v>0</v>
      </c>
      <c r="D309" s="7" t="s">
        <v>983</v>
      </c>
      <c r="E309" s="38">
        <v>2</v>
      </c>
      <c r="F309" s="460" t="s">
        <v>1115</v>
      </c>
      <c r="G309" s="461"/>
      <c r="H309" s="461"/>
      <c r="I309" s="461"/>
      <c r="J309" s="266"/>
      <c r="L309" s="5" t="s">
        <v>302</v>
      </c>
      <c r="M309" s="11">
        <f>M308*20</f>
        <v>22200</v>
      </c>
      <c r="N309" s="7" t="s">
        <v>1044</v>
      </c>
      <c r="O309" s="29">
        <f>M308</f>
        <v>1110</v>
      </c>
      <c r="Q309" s="5" t="s">
        <v>302</v>
      </c>
      <c r="R309" s="11">
        <f>R308*20</f>
        <v>28200</v>
      </c>
      <c r="S309" s="7" t="s">
        <v>1044</v>
      </c>
      <c r="T309" s="29">
        <f>R308</f>
        <v>1410</v>
      </c>
    </row>
    <row r="310" spans="2:20" ht="12" customHeight="1" x14ac:dyDescent="0.15">
      <c r="B310" s="5" t="s">
        <v>986</v>
      </c>
      <c r="C310" s="38">
        <v>2</v>
      </c>
      <c r="D310" s="7" t="s">
        <v>987</v>
      </c>
      <c r="E310" s="38">
        <v>2</v>
      </c>
      <c r="F310" s="462"/>
      <c r="G310" s="259"/>
      <c r="H310" s="259"/>
      <c r="I310" s="259"/>
      <c r="J310" s="260"/>
      <c r="L310" s="255" t="s">
        <v>1116</v>
      </c>
      <c r="M310" s="486"/>
      <c r="N310" s="460" t="s">
        <v>1117</v>
      </c>
      <c r="O310" s="266"/>
      <c r="Q310" s="255" t="s">
        <v>1118</v>
      </c>
      <c r="R310" s="486"/>
      <c r="S310" s="460" t="s">
        <v>1119</v>
      </c>
      <c r="T310" s="266"/>
    </row>
    <row r="311" spans="2:20" ht="12" customHeight="1" x14ac:dyDescent="0.15">
      <c r="B311" s="5" t="s">
        <v>988</v>
      </c>
      <c r="C311" s="8" t="str">
        <f>IF(E308&lt;1,C304,IF(E308=1,C304+2,IF(E308&gt;1,C304+4,0)))</f>
        <v>4</v>
      </c>
      <c r="D311" s="7" t="s">
        <v>989</v>
      </c>
      <c r="E311" s="8">
        <f>IF(E308&lt;1,0,IF(E308=1,C311*20,C311*40))</f>
        <v>0</v>
      </c>
      <c r="F311" s="462"/>
      <c r="G311" s="259"/>
      <c r="H311" s="259"/>
      <c r="I311" s="259"/>
      <c r="J311" s="260"/>
      <c r="L311" s="255"/>
      <c r="M311" s="486"/>
      <c r="N311" s="462"/>
      <c r="O311" s="260"/>
      <c r="Q311" s="255"/>
      <c r="R311" s="486"/>
      <c r="S311" s="462"/>
      <c r="T311" s="260"/>
    </row>
    <row r="312" spans="2:20" ht="12" customHeight="1" x14ac:dyDescent="0.15">
      <c r="B312" s="33" t="s">
        <v>990</v>
      </c>
      <c r="C312" s="11">
        <f>IF(C308=0,C306,IF(C308=1,C306*2,IF(C308=2,C306*3,0)))</f>
        <v>50</v>
      </c>
      <c r="D312" s="37" t="s">
        <v>991</v>
      </c>
      <c r="E312" s="11">
        <f>(C312*3)</f>
        <v>150</v>
      </c>
      <c r="F312" s="462"/>
      <c r="G312" s="259"/>
      <c r="H312" s="259"/>
      <c r="I312" s="259"/>
      <c r="J312" s="260"/>
      <c r="L312" s="255"/>
      <c r="M312" s="486"/>
      <c r="N312" s="462"/>
      <c r="O312" s="260"/>
      <c r="Q312" s="255"/>
      <c r="R312" s="486"/>
      <c r="S312" s="462"/>
      <c r="T312" s="260"/>
    </row>
    <row r="313" spans="2:20" ht="12" customHeight="1" x14ac:dyDescent="0.15">
      <c r="B313" s="33" t="s">
        <v>992</v>
      </c>
      <c r="C313" s="11">
        <f>ROUND((E304+E305+E306+D324)/40,0.1)*(IF(C310=0,2,IF(C310=1,1.5,IF(C310=2,1,0))))</f>
        <v>46</v>
      </c>
      <c r="D313" s="7" t="s">
        <v>993</v>
      </c>
      <c r="E313" s="8">
        <f>IF(C309=0,C305*10+C304*25,IF(C309=1,C305*15+C304*25,IF(C309=2,C305*20+C304*25,0)))</f>
        <v>600</v>
      </c>
      <c r="F313" s="462"/>
      <c r="G313" s="259"/>
      <c r="H313" s="259"/>
      <c r="I313" s="259"/>
      <c r="J313" s="260"/>
      <c r="L313" s="255"/>
      <c r="M313" s="486"/>
      <c r="N313" s="462"/>
      <c r="O313" s="260"/>
      <c r="Q313" s="255"/>
      <c r="R313" s="486"/>
      <c r="S313" s="462"/>
      <c r="T313" s="260"/>
    </row>
    <row r="314" spans="2:20" ht="12" customHeight="1" x14ac:dyDescent="0.15">
      <c r="B314" s="5" t="s">
        <v>290</v>
      </c>
      <c r="C314" s="11" t="str">
        <f>LOOKUP(C315,{0,201,401,601,901,1201,1501;"黑色","绿色","蓝色","紫色","红色","橙色","金色"})</f>
        <v>金色</v>
      </c>
      <c r="D314" s="7" t="s">
        <v>292</v>
      </c>
      <c r="E314" s="10">
        <v>27550</v>
      </c>
      <c r="F314" s="462"/>
      <c r="G314" s="259"/>
      <c r="H314" s="259"/>
      <c r="I314" s="259"/>
      <c r="J314" s="260"/>
      <c r="L314" s="255"/>
      <c r="M314" s="486"/>
      <c r="N314" s="462"/>
      <c r="O314" s="260"/>
      <c r="Q314" s="255"/>
      <c r="R314" s="486"/>
      <c r="S314" s="462"/>
      <c r="T314" s="260"/>
    </row>
    <row r="315" spans="2:20" ht="12" customHeight="1" x14ac:dyDescent="0.15">
      <c r="B315" s="5" t="s">
        <v>994</v>
      </c>
      <c r="C315" s="11">
        <f>D324++E304+E305+E306+E307</f>
        <v>2050</v>
      </c>
      <c r="D315" s="7" t="s">
        <v>296</v>
      </c>
      <c r="E315" s="10">
        <v>160</v>
      </c>
      <c r="F315" s="462"/>
      <c r="G315" s="259"/>
      <c r="H315" s="259"/>
      <c r="I315" s="259"/>
      <c r="J315" s="260"/>
      <c r="L315" s="255"/>
      <c r="M315" s="486"/>
      <c r="N315" s="462"/>
      <c r="O315" s="260"/>
      <c r="Q315" s="255"/>
      <c r="R315" s="486"/>
      <c r="S315" s="462"/>
      <c r="T315" s="260"/>
    </row>
    <row r="316" spans="2:20" ht="12" customHeight="1" x14ac:dyDescent="0.15">
      <c r="B316" s="5" t="s">
        <v>302</v>
      </c>
      <c r="C316" s="11">
        <f>C315*20</f>
        <v>41000</v>
      </c>
      <c r="D316" s="7" t="s">
        <v>995</v>
      </c>
      <c r="E316" s="11">
        <f>C315</f>
        <v>2050</v>
      </c>
      <c r="F316" s="463"/>
      <c r="G316" s="464"/>
      <c r="H316" s="464"/>
      <c r="I316" s="464"/>
      <c r="J316" s="465"/>
      <c r="L316" s="30" t="s">
        <v>301</v>
      </c>
      <c r="M316" s="31">
        <v>500</v>
      </c>
      <c r="N316" s="462"/>
      <c r="O316" s="260"/>
      <c r="Q316" s="30" t="s">
        <v>301</v>
      </c>
      <c r="R316" s="31">
        <v>700</v>
      </c>
      <c r="S316" s="462"/>
      <c r="T316" s="260"/>
    </row>
    <row r="317" spans="2:20" ht="12" customHeight="1" x14ac:dyDescent="0.15">
      <c r="B317" s="255" t="s">
        <v>1120</v>
      </c>
      <c r="C317" s="466"/>
      <c r="D317" s="466"/>
      <c r="E317" s="466"/>
      <c r="F317" s="468" t="s">
        <v>341</v>
      </c>
      <c r="G317" s="468"/>
      <c r="H317" s="468"/>
      <c r="I317" s="468"/>
      <c r="J317" s="469"/>
      <c r="L317" s="247" t="s">
        <v>341</v>
      </c>
      <c r="M317" s="248"/>
      <c r="N317" s="248"/>
      <c r="O317" s="249"/>
      <c r="Q317" s="247" t="s">
        <v>341</v>
      </c>
      <c r="R317" s="248"/>
      <c r="S317" s="248"/>
      <c r="T317" s="249"/>
    </row>
    <row r="318" spans="2:20" ht="12" customHeight="1" x14ac:dyDescent="0.15">
      <c r="B318" s="467"/>
      <c r="C318" s="466"/>
      <c r="D318" s="466"/>
      <c r="E318" s="466"/>
      <c r="F318" s="468"/>
      <c r="G318" s="468"/>
      <c r="H318" s="468"/>
      <c r="I318" s="468"/>
      <c r="J318" s="469"/>
      <c r="L318" s="247"/>
      <c r="M318" s="248"/>
      <c r="N318" s="248"/>
      <c r="O318" s="249"/>
      <c r="Q318" s="247"/>
      <c r="R318" s="248"/>
      <c r="S318" s="248"/>
      <c r="T318" s="249"/>
    </row>
    <row r="319" spans="2:20" ht="12" customHeight="1" x14ac:dyDescent="0.15">
      <c r="B319" s="467"/>
      <c r="C319" s="466"/>
      <c r="D319" s="466"/>
      <c r="E319" s="466"/>
      <c r="F319" s="468"/>
      <c r="G319" s="468"/>
      <c r="H319" s="468"/>
      <c r="I319" s="468"/>
      <c r="J319" s="469"/>
      <c r="L319" s="247"/>
      <c r="M319" s="248"/>
      <c r="N319" s="248"/>
      <c r="O319" s="249"/>
      <c r="Q319" s="247"/>
      <c r="R319" s="248"/>
      <c r="S319" s="248"/>
      <c r="T319" s="249"/>
    </row>
    <row r="320" spans="2:20" ht="12" customHeight="1" x14ac:dyDescent="0.15">
      <c r="B320" s="467"/>
      <c r="C320" s="466"/>
      <c r="D320" s="466"/>
      <c r="E320" s="466"/>
      <c r="F320" s="468"/>
      <c r="G320" s="468"/>
      <c r="H320" s="468"/>
      <c r="I320" s="468"/>
      <c r="J320" s="469"/>
      <c r="L320" s="247"/>
      <c r="M320" s="248"/>
      <c r="N320" s="248"/>
      <c r="O320" s="249"/>
      <c r="Q320" s="247"/>
      <c r="R320" s="248"/>
      <c r="S320" s="248"/>
      <c r="T320" s="249"/>
    </row>
    <row r="321" spans="2:20" ht="12" customHeight="1" x14ac:dyDescent="0.15">
      <c r="B321" s="467"/>
      <c r="C321" s="466"/>
      <c r="D321" s="466"/>
      <c r="E321" s="466"/>
      <c r="F321" s="468"/>
      <c r="G321" s="468"/>
      <c r="H321" s="468"/>
      <c r="I321" s="468"/>
      <c r="J321" s="469"/>
      <c r="L321" s="247"/>
      <c r="M321" s="248"/>
      <c r="N321" s="248"/>
      <c r="O321" s="249"/>
      <c r="Q321" s="247"/>
      <c r="R321" s="248"/>
      <c r="S321" s="248"/>
      <c r="T321" s="249"/>
    </row>
    <row r="322" spans="2:20" ht="12" customHeight="1" x14ac:dyDescent="0.15">
      <c r="B322" s="467"/>
      <c r="C322" s="466"/>
      <c r="D322" s="466"/>
      <c r="E322" s="466"/>
      <c r="F322" s="468"/>
      <c r="G322" s="468"/>
      <c r="H322" s="468"/>
      <c r="I322" s="468"/>
      <c r="J322" s="469"/>
      <c r="L322" s="247"/>
      <c r="M322" s="248"/>
      <c r="N322" s="248"/>
      <c r="O322" s="249"/>
      <c r="Q322" s="247"/>
      <c r="R322" s="248"/>
      <c r="S322" s="248"/>
      <c r="T322" s="249"/>
    </row>
    <row r="323" spans="2:20" ht="12" customHeight="1" x14ac:dyDescent="0.15">
      <c r="B323" s="467"/>
      <c r="C323" s="466"/>
      <c r="D323" s="466"/>
      <c r="E323" s="466"/>
      <c r="F323" s="468"/>
      <c r="G323" s="468"/>
      <c r="H323" s="468"/>
      <c r="I323" s="468"/>
      <c r="J323" s="469"/>
      <c r="L323" s="247"/>
      <c r="M323" s="248"/>
      <c r="N323" s="248"/>
      <c r="O323" s="249"/>
      <c r="Q323" s="247"/>
      <c r="R323" s="248"/>
      <c r="S323" s="248"/>
      <c r="T323" s="249"/>
    </row>
    <row r="324" spans="2:20" ht="12" customHeight="1" x14ac:dyDescent="0.15">
      <c r="B324" s="454" t="s">
        <v>301</v>
      </c>
      <c r="C324" s="455"/>
      <c r="D324" s="456">
        <v>1050</v>
      </c>
      <c r="E324" s="456"/>
      <c r="F324" s="468"/>
      <c r="G324" s="468"/>
      <c r="H324" s="468"/>
      <c r="I324" s="468"/>
      <c r="J324" s="469"/>
      <c r="L324" s="247"/>
      <c r="M324" s="248"/>
      <c r="N324" s="248"/>
      <c r="O324" s="249"/>
      <c r="Q324" s="247"/>
      <c r="R324" s="248"/>
      <c r="S324" s="248"/>
      <c r="T324" s="249"/>
    </row>
    <row r="325" spans="2:20" ht="12" customHeight="1" x14ac:dyDescent="0.15">
      <c r="B325" s="457" t="s">
        <v>1121</v>
      </c>
      <c r="C325" s="458"/>
      <c r="D325" s="458"/>
      <c r="E325" s="458"/>
      <c r="F325" s="458"/>
      <c r="G325" s="458"/>
      <c r="H325" s="458"/>
      <c r="I325" s="458"/>
      <c r="J325" s="459"/>
      <c r="L325" s="457" t="s">
        <v>1122</v>
      </c>
      <c r="M325" s="473"/>
      <c r="N325" s="473"/>
      <c r="O325" s="474"/>
      <c r="Q325" s="457" t="s">
        <v>1123</v>
      </c>
      <c r="R325" s="473"/>
      <c r="S325" s="473"/>
      <c r="T325" s="474"/>
    </row>
    <row r="327" spans="2:20" ht="12" customHeight="1" x14ac:dyDescent="0.15">
      <c r="B327" s="12" t="s">
        <v>289</v>
      </c>
      <c r="C327" s="13" t="s">
        <v>129</v>
      </c>
      <c r="D327" s="14" t="s">
        <v>1028</v>
      </c>
      <c r="E327" s="21" t="str">
        <f>E328</f>
        <v>[光束剑]</v>
      </c>
      <c r="G327" s="5" t="s">
        <v>289</v>
      </c>
      <c r="H327" s="6" t="s">
        <v>141</v>
      </c>
      <c r="I327" s="7" t="s">
        <v>1028</v>
      </c>
      <c r="J327" s="28" t="str">
        <f>J328</f>
        <v>[光束步枪]</v>
      </c>
      <c r="L327" s="5" t="s">
        <v>289</v>
      </c>
      <c r="M327" s="6" t="s">
        <v>176</v>
      </c>
      <c r="N327" s="7" t="s">
        <v>1028</v>
      </c>
      <c r="O327" s="28" t="str">
        <f>O328</f>
        <v>[光束炮]</v>
      </c>
      <c r="Q327" s="2" t="s">
        <v>289</v>
      </c>
      <c r="R327" s="22" t="s">
        <v>156</v>
      </c>
      <c r="S327" s="3" t="s">
        <v>1026</v>
      </c>
      <c r="T327" s="32" t="s">
        <v>1124</v>
      </c>
    </row>
    <row r="328" spans="2:20" ht="12" customHeight="1" x14ac:dyDescent="0.15">
      <c r="B328" s="5" t="s">
        <v>1031</v>
      </c>
      <c r="C328" s="15" t="s">
        <v>1125</v>
      </c>
      <c r="D328" s="15" t="s">
        <v>1126</v>
      </c>
      <c r="E328" s="23" t="s">
        <v>1127</v>
      </c>
      <c r="G328" s="5" t="s">
        <v>1031</v>
      </c>
      <c r="H328" s="15" t="s">
        <v>1035</v>
      </c>
      <c r="I328" s="15" t="s">
        <v>1128</v>
      </c>
      <c r="J328" s="23" t="s">
        <v>1129</v>
      </c>
      <c r="L328" s="5" t="s">
        <v>1031</v>
      </c>
      <c r="M328" s="15" t="s">
        <v>1035</v>
      </c>
      <c r="N328" s="15" t="s">
        <v>1091</v>
      </c>
      <c r="O328" s="23" t="s">
        <v>1114</v>
      </c>
      <c r="Q328" s="5" t="s">
        <v>1029</v>
      </c>
      <c r="R328" s="16" t="str">
        <f>IF(T328/15&lt;1,"",T328/15&amp;"D5")&amp;IF(T329/5&lt;1,"","+"&amp;INT(T329/5))</f>
        <v>30D5+600</v>
      </c>
      <c r="S328" s="7" t="s">
        <v>1030</v>
      </c>
      <c r="T328" s="24">
        <v>450</v>
      </c>
    </row>
    <row r="329" spans="2:20" ht="12" customHeight="1" x14ac:dyDescent="0.15">
      <c r="B329" s="5" t="s">
        <v>1040</v>
      </c>
      <c r="C329" s="16" t="str">
        <f>IF(E329/10&lt;1,"",E329/10&amp;"D5")&amp;IF(E330/5&lt;1,"","+"&amp;INT(E330/5))</f>
        <v>50D5+300</v>
      </c>
      <c r="D329" s="7" t="s">
        <v>1041</v>
      </c>
      <c r="E329" s="24">
        <v>500</v>
      </c>
      <c r="G329" s="5" t="s">
        <v>1040</v>
      </c>
      <c r="H329" s="11" t="str">
        <f>IF(J329/10&lt;1,"",J329/10&amp;"D5")</f>
        <v>50D5</v>
      </c>
      <c r="I329" s="7" t="s">
        <v>1041</v>
      </c>
      <c r="J329" s="24">
        <v>500</v>
      </c>
      <c r="L329" s="5" t="s">
        <v>1040</v>
      </c>
      <c r="M329" s="11" t="str">
        <f>IF(O329/10&lt;1,"",O329/10&amp;"D5")</f>
        <v>50D5</v>
      </c>
      <c r="N329" s="7" t="s">
        <v>1041</v>
      </c>
      <c r="O329" s="24">
        <v>500</v>
      </c>
      <c r="Q329" s="5" t="s">
        <v>290</v>
      </c>
      <c r="R329" s="97" t="str">
        <f>LOOKUP(R330,{0,201,401,601,901,1201,1501;"黑色","绿色","蓝色","紫色","红色","橙色","金色"})</f>
        <v>红色</v>
      </c>
      <c r="S329" s="7" t="s">
        <v>292</v>
      </c>
      <c r="T329" s="25">
        <v>3000</v>
      </c>
    </row>
    <row r="330" spans="2:20" ht="12" customHeight="1" x14ac:dyDescent="0.15">
      <c r="B330" s="5" t="s">
        <v>290</v>
      </c>
      <c r="C330" s="97" t="str">
        <f>LOOKUP(C331,{0,201,401,601,901,1201,1501;"黑色","绿色","蓝色","紫色","红色","橙色","金色"})</f>
        <v>紫色</v>
      </c>
      <c r="D330" s="7" t="s">
        <v>292</v>
      </c>
      <c r="E330" s="25">
        <v>1500</v>
      </c>
      <c r="G330" s="5" t="s">
        <v>1042</v>
      </c>
      <c r="H330" s="11">
        <f>J330/50+1</f>
        <v>4</v>
      </c>
      <c r="I330" s="5" t="s">
        <v>1043</v>
      </c>
      <c r="J330" s="24">
        <v>150</v>
      </c>
      <c r="L330" s="5" t="s">
        <v>1042</v>
      </c>
      <c r="M330" s="11">
        <f>O330/50+1</f>
        <v>1</v>
      </c>
      <c r="N330" s="5" t="s">
        <v>1043</v>
      </c>
      <c r="O330" s="24"/>
      <c r="Q330" s="5" t="s">
        <v>994</v>
      </c>
      <c r="R330" s="11">
        <f>R338+T328</f>
        <v>1150</v>
      </c>
      <c r="S330" s="7" t="s">
        <v>296</v>
      </c>
      <c r="T330" s="25">
        <v>2000</v>
      </c>
    </row>
    <row r="331" spans="2:20" ht="12" customHeight="1" x14ac:dyDescent="0.15">
      <c r="B331" s="5" t="s">
        <v>994</v>
      </c>
      <c r="C331" s="11">
        <f>C339+E329</f>
        <v>900</v>
      </c>
      <c r="D331" s="7" t="s">
        <v>296</v>
      </c>
      <c r="E331" s="25">
        <v>1500</v>
      </c>
      <c r="G331" s="5" t="s">
        <v>1045</v>
      </c>
      <c r="H331" s="11">
        <f>J331*5</f>
        <v>200</v>
      </c>
      <c r="I331" s="7" t="s">
        <v>1046</v>
      </c>
      <c r="J331" s="24">
        <v>40</v>
      </c>
      <c r="L331" s="5" t="s">
        <v>1045</v>
      </c>
      <c r="M331" s="11">
        <f>O331*5</f>
        <v>500</v>
      </c>
      <c r="N331" s="7" t="s">
        <v>1046</v>
      </c>
      <c r="O331" s="24">
        <v>100</v>
      </c>
      <c r="Q331" s="17" t="s">
        <v>302</v>
      </c>
      <c r="R331" s="18">
        <f>R330*20</f>
        <v>23000</v>
      </c>
      <c r="S331" s="19" t="s">
        <v>1044</v>
      </c>
      <c r="T331" s="26">
        <f>R330</f>
        <v>1150</v>
      </c>
    </row>
    <row r="332" spans="2:20" ht="12" customHeight="1" x14ac:dyDescent="0.15">
      <c r="B332" s="17" t="s">
        <v>302</v>
      </c>
      <c r="C332" s="18">
        <f>C331*20</f>
        <v>18000</v>
      </c>
      <c r="D332" s="19" t="s">
        <v>1044</v>
      </c>
      <c r="E332" s="26">
        <f>C331</f>
        <v>900</v>
      </c>
      <c r="G332" s="5" t="s">
        <v>290</v>
      </c>
      <c r="H332" s="97" t="str">
        <f>LOOKUP(H333,{0,201,401,601,901,1201,1501;"黑色","绿色","蓝色","紫色","红色","橙色","金色"})</f>
        <v>红色</v>
      </c>
      <c r="I332" s="7" t="s">
        <v>292</v>
      </c>
      <c r="J332" s="25">
        <v>2000</v>
      </c>
      <c r="L332" s="5" t="s">
        <v>290</v>
      </c>
      <c r="M332" s="97" t="str">
        <f>LOOKUP(M333,{0,201,401,601,901,1201,1501;"黑色","绿色","蓝色","紫色","红色","橙色","金色"})</f>
        <v>橙色</v>
      </c>
      <c r="N332" s="7" t="s">
        <v>292</v>
      </c>
      <c r="O332" s="25">
        <v>5500</v>
      </c>
      <c r="Q332" s="261" t="s">
        <v>1130</v>
      </c>
      <c r="R332" s="260"/>
      <c r="S332" s="261" t="s">
        <v>1131</v>
      </c>
      <c r="T332" s="260"/>
    </row>
    <row r="333" spans="2:20" ht="12" customHeight="1" x14ac:dyDescent="0.15">
      <c r="B333" s="261" t="s">
        <v>1132</v>
      </c>
      <c r="C333" s="262"/>
      <c r="D333" s="259" t="s">
        <v>1133</v>
      </c>
      <c r="E333" s="260"/>
      <c r="G333" s="5" t="s">
        <v>994</v>
      </c>
      <c r="H333" s="11">
        <f>J329+J331+H341+J330+IF(I328="全自动枪",100,IF(I328="半自动枪",0,0))</f>
        <v>1090</v>
      </c>
      <c r="I333" s="7" t="s">
        <v>296</v>
      </c>
      <c r="J333" s="25">
        <v>2000</v>
      </c>
      <c r="L333" s="5" t="s">
        <v>994</v>
      </c>
      <c r="M333" s="11">
        <f>O329+O331+M341+O330+IF(N328="全自动枪",100,IF(N328="半自动枪",0,0))</f>
        <v>1500</v>
      </c>
      <c r="N333" s="7" t="s">
        <v>296</v>
      </c>
      <c r="O333" s="25">
        <v>5500</v>
      </c>
      <c r="Q333" s="261"/>
      <c r="R333" s="260"/>
      <c r="S333" s="261"/>
      <c r="T333" s="260"/>
    </row>
    <row r="334" spans="2:20" ht="12" customHeight="1" x14ac:dyDescent="0.15">
      <c r="B334" s="261"/>
      <c r="C334" s="262"/>
      <c r="D334" s="259"/>
      <c r="E334" s="260"/>
      <c r="G334" s="5" t="s">
        <v>302</v>
      </c>
      <c r="H334" s="11">
        <f>H333*20</f>
        <v>21800</v>
      </c>
      <c r="I334" s="7" t="s">
        <v>1044</v>
      </c>
      <c r="J334" s="29">
        <f>H333</f>
        <v>1090</v>
      </c>
      <c r="L334" s="5" t="s">
        <v>302</v>
      </c>
      <c r="M334" s="11">
        <f>M333*20</f>
        <v>30000</v>
      </c>
      <c r="N334" s="7" t="s">
        <v>1044</v>
      </c>
      <c r="O334" s="29">
        <f>M333</f>
        <v>1500</v>
      </c>
      <c r="Q334" s="261"/>
      <c r="R334" s="260"/>
      <c r="S334" s="261"/>
      <c r="T334" s="260"/>
    </row>
    <row r="335" spans="2:20" ht="12" customHeight="1" x14ac:dyDescent="0.15">
      <c r="B335" s="261"/>
      <c r="C335" s="262"/>
      <c r="D335" s="259"/>
      <c r="E335" s="260"/>
      <c r="G335" s="255" t="s">
        <v>1134</v>
      </c>
      <c r="H335" s="486"/>
      <c r="I335" s="460" t="s">
        <v>1135</v>
      </c>
      <c r="J335" s="266"/>
      <c r="L335" s="255" t="s">
        <v>1136</v>
      </c>
      <c r="M335" s="486"/>
      <c r="N335" s="460" t="s">
        <v>1137</v>
      </c>
      <c r="O335" s="266"/>
      <c r="Q335" s="261"/>
      <c r="R335" s="260"/>
      <c r="S335" s="261"/>
      <c r="T335" s="260"/>
    </row>
    <row r="336" spans="2:20" ht="12" customHeight="1" x14ac:dyDescent="0.15">
      <c r="B336" s="261"/>
      <c r="C336" s="262"/>
      <c r="D336" s="259"/>
      <c r="E336" s="260"/>
      <c r="G336" s="255"/>
      <c r="H336" s="486"/>
      <c r="I336" s="462"/>
      <c r="J336" s="260"/>
      <c r="L336" s="255"/>
      <c r="M336" s="486"/>
      <c r="N336" s="462"/>
      <c r="O336" s="260"/>
      <c r="Q336" s="261"/>
      <c r="R336" s="260"/>
      <c r="S336" s="261"/>
      <c r="T336" s="260"/>
    </row>
    <row r="337" spans="2:20" ht="12" customHeight="1" x14ac:dyDescent="0.15">
      <c r="B337" s="261"/>
      <c r="C337" s="262"/>
      <c r="D337" s="259"/>
      <c r="E337" s="260"/>
      <c r="G337" s="255"/>
      <c r="H337" s="486"/>
      <c r="I337" s="462"/>
      <c r="J337" s="260"/>
      <c r="L337" s="255"/>
      <c r="M337" s="486"/>
      <c r="N337" s="462"/>
      <c r="O337" s="260"/>
      <c r="Q337" s="480"/>
      <c r="R337" s="465"/>
      <c r="S337" s="261"/>
      <c r="T337" s="260"/>
    </row>
    <row r="338" spans="2:20" ht="12" customHeight="1" x14ac:dyDescent="0.15">
      <c r="B338" s="480"/>
      <c r="C338" s="464"/>
      <c r="D338" s="259"/>
      <c r="E338" s="260"/>
      <c r="G338" s="255"/>
      <c r="H338" s="486"/>
      <c r="I338" s="462"/>
      <c r="J338" s="260"/>
      <c r="L338" s="255"/>
      <c r="M338" s="486"/>
      <c r="N338" s="462"/>
      <c r="O338" s="260"/>
      <c r="Q338" s="17" t="s">
        <v>301</v>
      </c>
      <c r="R338" s="27">
        <v>700</v>
      </c>
      <c r="S338" s="267"/>
      <c r="T338" s="268"/>
    </row>
    <row r="339" spans="2:20" ht="12" customHeight="1" x14ac:dyDescent="0.15">
      <c r="B339" s="17" t="s">
        <v>301</v>
      </c>
      <c r="C339" s="20">
        <v>400</v>
      </c>
      <c r="D339" s="464"/>
      <c r="E339" s="465"/>
      <c r="G339" s="255"/>
      <c r="H339" s="486"/>
      <c r="I339" s="462"/>
      <c r="J339" s="260"/>
      <c r="L339" s="255"/>
      <c r="M339" s="486"/>
      <c r="N339" s="462"/>
      <c r="O339" s="260"/>
      <c r="Q339" s="481" t="s">
        <v>341</v>
      </c>
      <c r="R339" s="482"/>
      <c r="S339" s="482"/>
      <c r="T339" s="483"/>
    </row>
    <row r="340" spans="2:20" ht="12" customHeight="1" x14ac:dyDescent="0.15">
      <c r="B340" s="481" t="s">
        <v>341</v>
      </c>
      <c r="C340" s="482"/>
      <c r="D340" s="482"/>
      <c r="E340" s="483"/>
      <c r="G340" s="255"/>
      <c r="H340" s="486"/>
      <c r="I340" s="462"/>
      <c r="J340" s="260"/>
      <c r="L340" s="255"/>
      <c r="M340" s="486"/>
      <c r="N340" s="462"/>
      <c r="O340" s="260"/>
      <c r="Q340" s="247"/>
      <c r="R340" s="248"/>
      <c r="S340" s="248"/>
      <c r="T340" s="249"/>
    </row>
    <row r="341" spans="2:20" ht="12" customHeight="1" x14ac:dyDescent="0.15">
      <c r="B341" s="247"/>
      <c r="C341" s="248"/>
      <c r="D341" s="248"/>
      <c r="E341" s="249"/>
      <c r="G341" s="30" t="s">
        <v>301</v>
      </c>
      <c r="H341" s="31">
        <v>400</v>
      </c>
      <c r="I341" s="462"/>
      <c r="J341" s="260"/>
      <c r="L341" s="30" t="s">
        <v>301</v>
      </c>
      <c r="M341" s="31">
        <v>900</v>
      </c>
      <c r="N341" s="462"/>
      <c r="O341" s="260"/>
      <c r="Q341" s="247"/>
      <c r="R341" s="248"/>
      <c r="S341" s="248"/>
      <c r="T341" s="249"/>
    </row>
    <row r="342" spans="2:20" ht="12" customHeight="1" x14ac:dyDescent="0.15">
      <c r="B342" s="247"/>
      <c r="C342" s="248"/>
      <c r="D342" s="248"/>
      <c r="E342" s="249"/>
      <c r="G342" s="247" t="s">
        <v>341</v>
      </c>
      <c r="H342" s="248"/>
      <c r="I342" s="248"/>
      <c r="J342" s="249"/>
      <c r="L342" s="247" t="s">
        <v>341</v>
      </c>
      <c r="M342" s="248"/>
      <c r="N342" s="248"/>
      <c r="O342" s="249"/>
      <c r="Q342" s="247"/>
      <c r="R342" s="248"/>
      <c r="S342" s="248"/>
      <c r="T342" s="249"/>
    </row>
    <row r="343" spans="2:20" ht="12" customHeight="1" x14ac:dyDescent="0.15">
      <c r="B343" s="247"/>
      <c r="C343" s="248"/>
      <c r="D343" s="248"/>
      <c r="E343" s="249"/>
      <c r="G343" s="247"/>
      <c r="H343" s="248"/>
      <c r="I343" s="248"/>
      <c r="J343" s="249"/>
      <c r="L343" s="247"/>
      <c r="M343" s="248"/>
      <c r="N343" s="248"/>
      <c r="O343" s="249"/>
      <c r="Q343" s="247"/>
      <c r="R343" s="248"/>
      <c r="S343" s="248"/>
      <c r="T343" s="249"/>
    </row>
    <row r="344" spans="2:20" ht="12" customHeight="1" x14ac:dyDescent="0.15">
      <c r="B344" s="247"/>
      <c r="C344" s="248"/>
      <c r="D344" s="248"/>
      <c r="E344" s="249"/>
      <c r="G344" s="247"/>
      <c r="H344" s="248"/>
      <c r="I344" s="248"/>
      <c r="J344" s="249"/>
      <c r="L344" s="247"/>
      <c r="M344" s="248"/>
      <c r="N344" s="248"/>
      <c r="O344" s="249"/>
      <c r="Q344" s="247"/>
      <c r="R344" s="248"/>
      <c r="S344" s="248"/>
      <c r="T344" s="249"/>
    </row>
    <row r="345" spans="2:20" ht="12" customHeight="1" x14ac:dyDescent="0.15">
      <c r="B345" s="247"/>
      <c r="C345" s="248"/>
      <c r="D345" s="248"/>
      <c r="E345" s="249"/>
      <c r="G345" s="247"/>
      <c r="H345" s="248"/>
      <c r="I345" s="248"/>
      <c r="J345" s="249"/>
      <c r="L345" s="247"/>
      <c r="M345" s="248"/>
      <c r="N345" s="248"/>
      <c r="O345" s="249"/>
      <c r="Q345" s="247"/>
      <c r="R345" s="248"/>
      <c r="S345" s="248"/>
      <c r="T345" s="249"/>
    </row>
    <row r="346" spans="2:20" ht="12" customHeight="1" x14ac:dyDescent="0.15">
      <c r="B346" s="247"/>
      <c r="C346" s="248"/>
      <c r="D346" s="248"/>
      <c r="E346" s="249"/>
      <c r="G346" s="247"/>
      <c r="H346" s="248"/>
      <c r="I346" s="248"/>
      <c r="J346" s="249"/>
      <c r="L346" s="247"/>
      <c r="M346" s="248"/>
      <c r="N346" s="248"/>
      <c r="O346" s="249"/>
      <c r="Q346" s="247"/>
      <c r="R346" s="248"/>
      <c r="S346" s="248"/>
      <c r="T346" s="249"/>
    </row>
    <row r="347" spans="2:20" ht="12" customHeight="1" x14ac:dyDescent="0.15">
      <c r="B347" s="247"/>
      <c r="C347" s="248"/>
      <c r="D347" s="248"/>
      <c r="E347" s="249"/>
      <c r="G347" s="247"/>
      <c r="H347" s="248"/>
      <c r="I347" s="248"/>
      <c r="J347" s="249"/>
      <c r="L347" s="247"/>
      <c r="M347" s="248"/>
      <c r="N347" s="248"/>
      <c r="O347" s="249"/>
      <c r="Q347" s="247"/>
      <c r="R347" s="248"/>
      <c r="S347" s="248"/>
      <c r="T347" s="249"/>
    </row>
    <row r="348" spans="2:20" ht="12" customHeight="1" x14ac:dyDescent="0.15">
      <c r="B348" s="247"/>
      <c r="C348" s="248"/>
      <c r="D348" s="248"/>
      <c r="E348" s="249"/>
      <c r="G348" s="247"/>
      <c r="H348" s="248"/>
      <c r="I348" s="248"/>
      <c r="J348" s="249"/>
      <c r="L348" s="247"/>
      <c r="M348" s="248"/>
      <c r="N348" s="248"/>
      <c r="O348" s="249"/>
      <c r="Q348" s="247"/>
      <c r="R348" s="248"/>
      <c r="S348" s="248"/>
      <c r="T348" s="249"/>
    </row>
    <row r="349" spans="2:20" ht="12" customHeight="1" x14ac:dyDescent="0.15">
      <c r="B349" s="247"/>
      <c r="C349" s="248"/>
      <c r="D349" s="248"/>
      <c r="E349" s="249"/>
      <c r="G349" s="247"/>
      <c r="H349" s="248"/>
      <c r="I349" s="248"/>
      <c r="J349" s="249"/>
      <c r="L349" s="247"/>
      <c r="M349" s="248"/>
      <c r="N349" s="248"/>
      <c r="O349" s="249"/>
      <c r="Q349" s="247"/>
      <c r="R349" s="248"/>
      <c r="S349" s="248"/>
      <c r="T349" s="249"/>
    </row>
    <row r="350" spans="2:20" ht="12" customHeight="1" x14ac:dyDescent="0.15">
      <c r="B350" s="244" t="s">
        <v>1123</v>
      </c>
      <c r="C350" s="245"/>
      <c r="D350" s="245"/>
      <c r="E350" s="246"/>
      <c r="G350" s="457" t="s">
        <v>1123</v>
      </c>
      <c r="H350" s="473"/>
      <c r="I350" s="473"/>
      <c r="J350" s="474"/>
      <c r="L350" s="457" t="s">
        <v>1123</v>
      </c>
      <c r="M350" s="473"/>
      <c r="N350" s="473"/>
      <c r="O350" s="474"/>
      <c r="Q350" s="244" t="s">
        <v>1123</v>
      </c>
      <c r="R350" s="245"/>
      <c r="S350" s="245"/>
      <c r="T350" s="246"/>
    </row>
    <row r="352" spans="2:20" ht="12" customHeight="1" x14ac:dyDescent="0.15">
      <c r="B352" s="12" t="s">
        <v>289</v>
      </c>
      <c r="C352" s="13" t="s">
        <v>103</v>
      </c>
      <c r="D352" s="14" t="s">
        <v>1028</v>
      </c>
      <c r="E352" s="21" t="str">
        <f>E353</f>
        <v>[实体剑]</v>
      </c>
      <c r="G352" s="2" t="s">
        <v>289</v>
      </c>
      <c r="H352" s="22" t="s">
        <v>137</v>
      </c>
      <c r="I352" s="3" t="s">
        <v>1026</v>
      </c>
      <c r="J352" s="32" t="s">
        <v>1124</v>
      </c>
      <c r="L352" s="98" t="s">
        <v>289</v>
      </c>
      <c r="M352" s="99" t="s">
        <v>180</v>
      </c>
      <c r="N352" s="2" t="s">
        <v>290</v>
      </c>
      <c r="O352" s="97" t="str">
        <f>LOOKUP(M360,{0,201,401,601,901,1201,1501;"黑色","绿色","蓝色","紫色","红色","橙色","金色"})</f>
        <v>橙色</v>
      </c>
    </row>
    <row r="353" spans="2:15" ht="12" customHeight="1" x14ac:dyDescent="0.15">
      <c r="B353" s="5" t="s">
        <v>1031</v>
      </c>
      <c r="C353" s="15" t="s">
        <v>1032</v>
      </c>
      <c r="D353" s="15" t="s">
        <v>1126</v>
      </c>
      <c r="E353" s="23" t="s">
        <v>1138</v>
      </c>
      <c r="G353" s="5" t="s">
        <v>1029</v>
      </c>
      <c r="H353" s="16" t="str">
        <f>IF(J353/15&lt;1,"",J353/15&amp;"D5")&amp;IF(J354/5&lt;1,"","+"&amp;INT(J354/5))</f>
        <v>30D5+1200</v>
      </c>
      <c r="I353" s="7" t="s">
        <v>1030</v>
      </c>
      <c r="J353" s="24">
        <v>450</v>
      </c>
      <c r="L353" s="253" t="s">
        <v>1139</v>
      </c>
      <c r="M353" s="254"/>
      <c r="N353" s="100" t="s">
        <v>292</v>
      </c>
      <c r="O353" s="25">
        <v>10000</v>
      </c>
    </row>
    <row r="354" spans="2:15" ht="12" customHeight="1" x14ac:dyDescent="0.15">
      <c r="B354" s="5" t="s">
        <v>1040</v>
      </c>
      <c r="C354" s="16" t="str">
        <f>IF(E354/10&lt;1,"",E354/10&amp;"D5")&amp;IF(E355/5&lt;1,"","+"&amp;INT(E355/5))</f>
        <v>40D5+800</v>
      </c>
      <c r="D354" s="7" t="s">
        <v>1041</v>
      </c>
      <c r="E354" s="24">
        <v>400</v>
      </c>
      <c r="G354" s="5" t="s">
        <v>290</v>
      </c>
      <c r="H354" s="97" t="str">
        <f>LOOKUP(H355,{0,201,401,601,901,1201,1501;"黑色","绿色","蓝色","紫色","红色","橙色","金色"})</f>
        <v>红色</v>
      </c>
      <c r="I354" s="7" t="s">
        <v>292</v>
      </c>
      <c r="J354" s="25">
        <v>6000</v>
      </c>
      <c r="L354" s="255"/>
      <c r="M354" s="256"/>
      <c r="N354" s="100" t="s">
        <v>296</v>
      </c>
      <c r="O354" s="25">
        <v>10000</v>
      </c>
    </row>
    <row r="355" spans="2:15" ht="12" customHeight="1" x14ac:dyDescent="0.15">
      <c r="B355" s="5" t="s">
        <v>290</v>
      </c>
      <c r="C355" s="97" t="str">
        <f>LOOKUP(C356,{0,201,401,601,901,1201,1501;"黑色","绿色","蓝色","紫色","红色","橙色","金色"})</f>
        <v>紫色</v>
      </c>
      <c r="D355" s="7" t="s">
        <v>292</v>
      </c>
      <c r="E355" s="25">
        <v>4000</v>
      </c>
      <c r="G355" s="5" t="s">
        <v>994</v>
      </c>
      <c r="H355" s="11">
        <f>H363+J353</f>
        <v>1050</v>
      </c>
      <c r="I355" s="7" t="s">
        <v>296</v>
      </c>
      <c r="J355" s="25">
        <v>6000</v>
      </c>
      <c r="L355" s="255"/>
      <c r="M355" s="256"/>
      <c r="N355" s="262" t="s">
        <v>1140</v>
      </c>
      <c r="O355" s="260"/>
    </row>
    <row r="356" spans="2:15" ht="12" customHeight="1" x14ac:dyDescent="0.15">
      <c r="B356" s="5" t="s">
        <v>994</v>
      </c>
      <c r="C356" s="11">
        <f>C364+E354</f>
        <v>800</v>
      </c>
      <c r="D356" s="7" t="s">
        <v>296</v>
      </c>
      <c r="E356" s="25">
        <v>4000</v>
      </c>
      <c r="G356" s="17" t="s">
        <v>302</v>
      </c>
      <c r="H356" s="18">
        <f>H355*20</f>
        <v>21000</v>
      </c>
      <c r="I356" s="19" t="s">
        <v>1044</v>
      </c>
      <c r="J356" s="26">
        <f>H355</f>
        <v>1050</v>
      </c>
      <c r="L356" s="255"/>
      <c r="M356" s="256"/>
      <c r="N356" s="262"/>
      <c r="O356" s="260"/>
    </row>
    <row r="357" spans="2:15" ht="12" customHeight="1" x14ac:dyDescent="0.15">
      <c r="B357" s="17" t="s">
        <v>302</v>
      </c>
      <c r="C357" s="18">
        <f>C356*20</f>
        <v>16000</v>
      </c>
      <c r="D357" s="19" t="s">
        <v>1044</v>
      </c>
      <c r="E357" s="26">
        <f>C356</f>
        <v>800</v>
      </c>
      <c r="G357" s="261" t="s">
        <v>1141</v>
      </c>
      <c r="H357" s="260"/>
      <c r="I357" s="261" t="s">
        <v>1142</v>
      </c>
      <c r="J357" s="260"/>
      <c r="L357" s="255"/>
      <c r="M357" s="256"/>
      <c r="N357" s="262"/>
      <c r="O357" s="260"/>
    </row>
    <row r="358" spans="2:15" ht="12" customHeight="1" x14ac:dyDescent="0.15">
      <c r="B358" s="261" t="s">
        <v>1143</v>
      </c>
      <c r="C358" s="262"/>
      <c r="D358" s="259" t="s">
        <v>1144</v>
      </c>
      <c r="E358" s="260"/>
      <c r="G358" s="261"/>
      <c r="H358" s="260"/>
      <c r="I358" s="261"/>
      <c r="J358" s="260"/>
      <c r="L358" s="255"/>
      <c r="M358" s="256"/>
      <c r="N358" s="262"/>
      <c r="O358" s="260"/>
    </row>
    <row r="359" spans="2:15" ht="12" customHeight="1" x14ac:dyDescent="0.15">
      <c r="B359" s="261"/>
      <c r="C359" s="262"/>
      <c r="D359" s="259"/>
      <c r="E359" s="260"/>
      <c r="G359" s="261"/>
      <c r="H359" s="260"/>
      <c r="I359" s="261"/>
      <c r="J359" s="260"/>
      <c r="L359" s="257"/>
      <c r="M359" s="258"/>
      <c r="N359" s="262"/>
      <c r="O359" s="260"/>
    </row>
    <row r="360" spans="2:15" ht="12" customHeight="1" x14ac:dyDescent="0.15">
      <c r="B360" s="261"/>
      <c r="C360" s="262"/>
      <c r="D360" s="259"/>
      <c r="E360" s="260"/>
      <c r="G360" s="261"/>
      <c r="H360" s="260"/>
      <c r="I360" s="261"/>
      <c r="J360" s="260"/>
      <c r="L360" s="98" t="s">
        <v>301</v>
      </c>
      <c r="M360" s="101">
        <v>1500</v>
      </c>
      <c r="N360" s="261"/>
      <c r="O360" s="260"/>
    </row>
    <row r="361" spans="2:15" ht="12" customHeight="1" x14ac:dyDescent="0.15">
      <c r="B361" s="261"/>
      <c r="C361" s="262"/>
      <c r="D361" s="259"/>
      <c r="E361" s="260"/>
      <c r="G361" s="261"/>
      <c r="H361" s="260"/>
      <c r="I361" s="261"/>
      <c r="J361" s="260"/>
      <c r="L361" s="12" t="s">
        <v>302</v>
      </c>
      <c r="M361" s="241">
        <f>M360*20</f>
        <v>30000</v>
      </c>
      <c r="N361" s="242"/>
      <c r="O361" s="243"/>
    </row>
    <row r="362" spans="2:15" ht="12" customHeight="1" x14ac:dyDescent="0.15">
      <c r="B362" s="261"/>
      <c r="C362" s="262"/>
      <c r="D362" s="259"/>
      <c r="E362" s="260"/>
      <c r="G362" s="480"/>
      <c r="H362" s="465"/>
      <c r="I362" s="261"/>
      <c r="J362" s="260"/>
      <c r="L362" s="247" t="s">
        <v>1145</v>
      </c>
      <c r="M362" s="248"/>
      <c r="N362" s="248"/>
      <c r="O362" s="249"/>
    </row>
    <row r="363" spans="2:15" ht="12" customHeight="1" x14ac:dyDescent="0.15">
      <c r="B363" s="480"/>
      <c r="C363" s="464"/>
      <c r="D363" s="259"/>
      <c r="E363" s="260"/>
      <c r="G363" s="17" t="s">
        <v>301</v>
      </c>
      <c r="H363" s="27">
        <v>600</v>
      </c>
      <c r="I363" s="267"/>
      <c r="J363" s="268"/>
      <c r="L363" s="247"/>
      <c r="M363" s="248"/>
      <c r="N363" s="248"/>
      <c r="O363" s="249"/>
    </row>
    <row r="364" spans="2:15" ht="12" customHeight="1" x14ac:dyDescent="0.15">
      <c r="B364" s="17" t="s">
        <v>301</v>
      </c>
      <c r="C364" s="20">
        <v>400</v>
      </c>
      <c r="D364" s="464"/>
      <c r="E364" s="465"/>
      <c r="G364" s="481" t="s">
        <v>341</v>
      </c>
      <c r="H364" s="482"/>
      <c r="I364" s="482"/>
      <c r="J364" s="483"/>
      <c r="L364" s="247"/>
      <c r="M364" s="248"/>
      <c r="N364" s="248"/>
      <c r="O364" s="249"/>
    </row>
    <row r="365" spans="2:15" ht="12" customHeight="1" x14ac:dyDescent="0.15">
      <c r="B365" s="481" t="s">
        <v>341</v>
      </c>
      <c r="C365" s="482"/>
      <c r="D365" s="482"/>
      <c r="E365" s="483"/>
      <c r="G365" s="247"/>
      <c r="H365" s="248"/>
      <c r="I365" s="248"/>
      <c r="J365" s="249"/>
      <c r="L365" s="247"/>
      <c r="M365" s="248"/>
      <c r="N365" s="248"/>
      <c r="O365" s="249"/>
    </row>
    <row r="366" spans="2:15" ht="12" customHeight="1" x14ac:dyDescent="0.15">
      <c r="B366" s="247"/>
      <c r="C366" s="248"/>
      <c r="D366" s="248"/>
      <c r="E366" s="249"/>
      <c r="G366" s="247"/>
      <c r="H366" s="248"/>
      <c r="I366" s="248"/>
      <c r="J366" s="249"/>
      <c r="L366" s="247"/>
      <c r="M366" s="248"/>
      <c r="N366" s="248"/>
      <c r="O366" s="249"/>
    </row>
    <row r="367" spans="2:15" ht="12" customHeight="1" x14ac:dyDescent="0.15">
      <c r="B367" s="247"/>
      <c r="C367" s="248"/>
      <c r="D367" s="248"/>
      <c r="E367" s="249"/>
      <c r="G367" s="247"/>
      <c r="H367" s="248"/>
      <c r="I367" s="248"/>
      <c r="J367" s="249"/>
      <c r="L367" s="247"/>
      <c r="M367" s="248"/>
      <c r="N367" s="248"/>
      <c r="O367" s="249"/>
    </row>
    <row r="368" spans="2:15" ht="12" customHeight="1" x14ac:dyDescent="0.15">
      <c r="B368" s="247"/>
      <c r="C368" s="248"/>
      <c r="D368" s="248"/>
      <c r="E368" s="249"/>
      <c r="G368" s="247"/>
      <c r="H368" s="248"/>
      <c r="I368" s="248"/>
      <c r="J368" s="249"/>
      <c r="L368" s="247"/>
      <c r="M368" s="248"/>
      <c r="N368" s="248"/>
      <c r="O368" s="249"/>
    </row>
    <row r="369" spans="2:20" ht="12" customHeight="1" x14ac:dyDescent="0.15">
      <c r="B369" s="247"/>
      <c r="C369" s="248"/>
      <c r="D369" s="248"/>
      <c r="E369" s="249"/>
      <c r="G369" s="247"/>
      <c r="H369" s="248"/>
      <c r="I369" s="248"/>
      <c r="J369" s="249"/>
      <c r="L369" s="247"/>
      <c r="M369" s="248"/>
      <c r="N369" s="248"/>
      <c r="O369" s="249"/>
    </row>
    <row r="370" spans="2:20" ht="12" customHeight="1" x14ac:dyDescent="0.15">
      <c r="B370" s="247"/>
      <c r="C370" s="248"/>
      <c r="D370" s="248"/>
      <c r="E370" s="249"/>
      <c r="G370" s="247"/>
      <c r="H370" s="248"/>
      <c r="I370" s="248"/>
      <c r="J370" s="249"/>
      <c r="L370" s="247"/>
      <c r="M370" s="248"/>
      <c r="N370" s="248"/>
      <c r="O370" s="249"/>
    </row>
    <row r="371" spans="2:20" ht="12" customHeight="1" x14ac:dyDescent="0.15">
      <c r="B371" s="247"/>
      <c r="C371" s="248"/>
      <c r="D371" s="248"/>
      <c r="E371" s="249"/>
      <c r="G371" s="247"/>
      <c r="H371" s="248"/>
      <c r="I371" s="248"/>
      <c r="J371" s="249"/>
      <c r="L371" s="247"/>
      <c r="M371" s="248"/>
      <c r="N371" s="248"/>
      <c r="O371" s="249"/>
    </row>
    <row r="372" spans="2:20" ht="12" customHeight="1" x14ac:dyDescent="0.15">
      <c r="B372" s="247"/>
      <c r="C372" s="248"/>
      <c r="D372" s="248"/>
      <c r="E372" s="249"/>
      <c r="G372" s="247"/>
      <c r="H372" s="248"/>
      <c r="I372" s="248"/>
      <c r="J372" s="249"/>
      <c r="L372" s="247"/>
      <c r="M372" s="248"/>
      <c r="N372" s="248"/>
      <c r="O372" s="249"/>
    </row>
    <row r="373" spans="2:20" ht="12" customHeight="1" x14ac:dyDescent="0.15">
      <c r="B373" s="247"/>
      <c r="C373" s="248"/>
      <c r="D373" s="248"/>
      <c r="E373" s="249"/>
      <c r="G373" s="247"/>
      <c r="H373" s="248"/>
      <c r="I373" s="248"/>
      <c r="J373" s="249"/>
      <c r="L373" s="247"/>
      <c r="M373" s="248"/>
      <c r="N373" s="248"/>
      <c r="O373" s="249"/>
    </row>
    <row r="374" spans="2:20" ht="12" customHeight="1" x14ac:dyDescent="0.15">
      <c r="B374" s="247"/>
      <c r="C374" s="248"/>
      <c r="D374" s="248"/>
      <c r="E374" s="249"/>
      <c r="G374" s="247"/>
      <c r="H374" s="248"/>
      <c r="I374" s="248"/>
      <c r="J374" s="249"/>
      <c r="L374" s="250"/>
      <c r="M374" s="251"/>
      <c r="N374" s="251"/>
      <c r="O374" s="252"/>
    </row>
    <row r="375" spans="2:20" ht="12" customHeight="1" x14ac:dyDescent="0.15">
      <c r="B375" s="244" t="s">
        <v>1123</v>
      </c>
      <c r="C375" s="245"/>
      <c r="D375" s="245"/>
      <c r="E375" s="246"/>
      <c r="G375" s="244" t="s">
        <v>1123</v>
      </c>
      <c r="H375" s="245"/>
      <c r="I375" s="245"/>
      <c r="J375" s="246"/>
      <c r="L375" s="244" t="s">
        <v>1123</v>
      </c>
      <c r="M375" s="263"/>
      <c r="N375" s="263"/>
      <c r="O375" s="264"/>
    </row>
    <row r="378" spans="2:20" ht="12" customHeight="1" x14ac:dyDescent="0.15">
      <c r="L378" s="5" t="s">
        <v>289</v>
      </c>
      <c r="M378" s="6" t="s">
        <v>79</v>
      </c>
      <c r="N378" s="7" t="s">
        <v>1028</v>
      </c>
      <c r="O378" s="28" t="str">
        <f>O379</f>
        <v>[光束步枪]</v>
      </c>
      <c r="Q378" s="12" t="s">
        <v>289</v>
      </c>
      <c r="R378" s="13" t="s">
        <v>73</v>
      </c>
      <c r="S378" s="14" t="s">
        <v>1028</v>
      </c>
      <c r="T378" s="21" t="str">
        <f>T379</f>
        <v>[光束剑]</v>
      </c>
    </row>
    <row r="379" spans="2:20" ht="12" customHeight="1" x14ac:dyDescent="0.15">
      <c r="B379" s="5" t="s">
        <v>289</v>
      </c>
      <c r="C379" s="448" t="s">
        <v>149</v>
      </c>
      <c r="D379" s="448"/>
      <c r="E379" s="448"/>
      <c r="F379" s="7" t="s">
        <v>958</v>
      </c>
      <c r="G379" s="448" t="s">
        <v>1146</v>
      </c>
      <c r="H379" s="448"/>
      <c r="I379" s="448"/>
      <c r="J379" s="449"/>
      <c r="L379" s="5" t="s">
        <v>1031</v>
      </c>
      <c r="M379" s="15" t="s">
        <v>1035</v>
      </c>
      <c r="N379" s="15" t="s">
        <v>1128</v>
      </c>
      <c r="O379" s="23" t="s">
        <v>1129</v>
      </c>
      <c r="Q379" s="5" t="s">
        <v>1031</v>
      </c>
      <c r="R379" s="15" t="s">
        <v>1125</v>
      </c>
      <c r="S379" s="15" t="s">
        <v>1126</v>
      </c>
      <c r="T379" s="23" t="s">
        <v>1127</v>
      </c>
    </row>
    <row r="380" spans="2:20" ht="12" customHeight="1" x14ac:dyDescent="0.15">
      <c r="B380" s="5" t="s">
        <v>961</v>
      </c>
      <c r="C380" s="8" t="str">
        <f>LOOKUP(E380,{0,150,300,450,600;"0","2","4","6","8"})</f>
        <v>2</v>
      </c>
      <c r="D380" s="7" t="s">
        <v>962</v>
      </c>
      <c r="E380" s="9">
        <v>150</v>
      </c>
      <c r="F380" s="450" t="s">
        <v>963</v>
      </c>
      <c r="G380" s="450"/>
      <c r="H380" s="450"/>
      <c r="I380" s="450"/>
      <c r="J380" s="451"/>
      <c r="L380" s="5" t="s">
        <v>1040</v>
      </c>
      <c r="M380" s="11" t="str">
        <f>IF(O380/10&lt;1,"",O380/10&amp;"D5")</f>
        <v>40D5</v>
      </c>
      <c r="N380" s="7" t="s">
        <v>1041</v>
      </c>
      <c r="O380" s="24">
        <v>400</v>
      </c>
      <c r="Q380" s="5" t="s">
        <v>1040</v>
      </c>
      <c r="R380" s="16" t="str">
        <f>IF(T380/10&lt;1,"",T380/10&amp;"D5")&amp;IF(T381/5&lt;1,"","+"&amp;INT(T381/5))</f>
        <v>35D5+300</v>
      </c>
      <c r="S380" s="7" t="s">
        <v>1041</v>
      </c>
      <c r="T380" s="24">
        <v>350</v>
      </c>
    </row>
    <row r="381" spans="2:20" ht="12" customHeight="1" x14ac:dyDescent="0.15">
      <c r="B381" s="33" t="s">
        <v>964</v>
      </c>
      <c r="C381" s="11">
        <f>E381/5</f>
        <v>30</v>
      </c>
      <c r="D381" s="96" t="s">
        <v>965</v>
      </c>
      <c r="E381" s="9">
        <v>150</v>
      </c>
      <c r="F381" s="7" t="s">
        <v>966</v>
      </c>
      <c r="G381" s="11" t="str">
        <f>LOOKUP(C385,{0,1,2},{"表现较差","表现一般","表现良好"})</f>
        <v>表现较差</v>
      </c>
      <c r="H381" s="7" t="s">
        <v>967</v>
      </c>
      <c r="I381" s="452" t="str">
        <f>LOOKUP(E385,{0,1,2},{"无法响应指令","可防御","可防御/闪避"})</f>
        <v>可防御/闪避</v>
      </c>
      <c r="J381" s="453"/>
      <c r="L381" s="5" t="s">
        <v>1042</v>
      </c>
      <c r="M381" s="11">
        <f>O381/50+1</f>
        <v>4</v>
      </c>
      <c r="N381" s="5" t="s">
        <v>1043</v>
      </c>
      <c r="O381" s="24">
        <v>150</v>
      </c>
      <c r="Q381" s="5" t="s">
        <v>290</v>
      </c>
      <c r="R381" s="97" t="str">
        <f>LOOKUP(R382,{0,201,401,601,901,1201,1501;"黑色","绿色","蓝色","紫色","红色","橙色","金色"})</f>
        <v>蓝色</v>
      </c>
      <c r="S381" s="7" t="s">
        <v>292</v>
      </c>
      <c r="T381" s="25">
        <v>1500</v>
      </c>
    </row>
    <row r="382" spans="2:20" ht="12" customHeight="1" x14ac:dyDescent="0.15">
      <c r="B382" s="33" t="s">
        <v>968</v>
      </c>
      <c r="C382" s="11">
        <f>ROUNDDOWN(E382/5,0.1)</f>
        <v>30</v>
      </c>
      <c r="D382" s="96" t="s">
        <v>969</v>
      </c>
      <c r="E382" s="9">
        <v>150</v>
      </c>
      <c r="F382" s="7" t="s">
        <v>970</v>
      </c>
      <c r="G382" s="35" t="str">
        <f>LOOKUP(E385,{0,1,2},{"较慢","一般","较快"})</f>
        <v>较快</v>
      </c>
      <c r="H382" s="7" t="s">
        <v>971</v>
      </c>
      <c r="I382" s="452" t="str">
        <f>LOOKUP(E384,{0,1,2},{"无防护措施","半封闭式防护","全封闭式防护"})</f>
        <v>无防护措施</v>
      </c>
      <c r="J382" s="453"/>
      <c r="L382" s="5" t="s">
        <v>1045</v>
      </c>
      <c r="M382" s="11">
        <f>O382*5</f>
        <v>100</v>
      </c>
      <c r="N382" s="7" t="s">
        <v>1046</v>
      </c>
      <c r="O382" s="24">
        <v>20</v>
      </c>
      <c r="Q382" s="5" t="s">
        <v>994</v>
      </c>
      <c r="R382" s="11">
        <f>R390+T380</f>
        <v>450</v>
      </c>
      <c r="S382" s="7" t="s">
        <v>296</v>
      </c>
      <c r="T382" s="25">
        <v>1500</v>
      </c>
    </row>
    <row r="383" spans="2:20" ht="12" customHeight="1" x14ac:dyDescent="0.15">
      <c r="B383" s="33" t="s">
        <v>972</v>
      </c>
      <c r="C383" s="11">
        <f>E383</f>
        <v>150</v>
      </c>
      <c r="D383" s="96" t="s">
        <v>973</v>
      </c>
      <c r="E383" s="9">
        <v>150</v>
      </c>
      <c r="F383" s="7" t="s">
        <v>974</v>
      </c>
      <c r="G383" s="36" t="s">
        <v>1011</v>
      </c>
      <c r="H383" s="37" t="s">
        <v>976</v>
      </c>
      <c r="I383" s="452" t="str">
        <f>LOOKUP(E386,{0,1,2},{"约10分钟","约1分钟/战斗3回合","“永远准时”"})</f>
        <v>“永远准时”</v>
      </c>
      <c r="J383" s="453"/>
      <c r="L383" s="5" t="s">
        <v>290</v>
      </c>
      <c r="M383" s="97" t="str">
        <f>LOOKUP(M384,{0,201,401,601,901,1201,1501;"黑色","绿色","蓝色","紫色","红色","橙色","金色"})</f>
        <v>紫色</v>
      </c>
      <c r="N383" s="7" t="s">
        <v>292</v>
      </c>
      <c r="O383" s="25">
        <v>1500</v>
      </c>
      <c r="Q383" s="17" t="s">
        <v>302</v>
      </c>
      <c r="R383" s="18">
        <f>R382*20</f>
        <v>9000</v>
      </c>
      <c r="S383" s="19" t="s">
        <v>1044</v>
      </c>
      <c r="T383" s="26">
        <f>R382</f>
        <v>450</v>
      </c>
    </row>
    <row r="384" spans="2:20" ht="12" customHeight="1" x14ac:dyDescent="0.15">
      <c r="B384" s="5" t="s">
        <v>978</v>
      </c>
      <c r="C384" s="38">
        <v>0</v>
      </c>
      <c r="D384" s="7" t="s">
        <v>979</v>
      </c>
      <c r="E384" s="38">
        <v>0</v>
      </c>
      <c r="F384" s="7" t="s">
        <v>980</v>
      </c>
      <c r="G384" s="35">
        <f>ROUNDDOWN(1+(E391-80)/100,0.1)</f>
        <v>1</v>
      </c>
      <c r="H384" s="37" t="s">
        <v>981</v>
      </c>
      <c r="I384" s="452">
        <f>E390+C381</f>
        <v>26730</v>
      </c>
      <c r="J384" s="453"/>
      <c r="L384" s="5" t="s">
        <v>994</v>
      </c>
      <c r="M384" s="11">
        <f>O380+O382+M392+O381+IF(N379="全自动枪",100,IF(N379="半自动枪",0,0))</f>
        <v>670</v>
      </c>
      <c r="N384" s="7" t="s">
        <v>296</v>
      </c>
      <c r="O384" s="25">
        <v>2000</v>
      </c>
      <c r="Q384" s="261" t="s">
        <v>1147</v>
      </c>
      <c r="R384" s="262"/>
      <c r="S384" s="259" t="s">
        <v>1148</v>
      </c>
      <c r="T384" s="260"/>
    </row>
    <row r="385" spans="2:20" ht="12" customHeight="1" x14ac:dyDescent="0.15">
      <c r="B385" s="5" t="s">
        <v>982</v>
      </c>
      <c r="C385" s="38">
        <v>0</v>
      </c>
      <c r="D385" s="7" t="s">
        <v>983</v>
      </c>
      <c r="E385" s="38">
        <v>2</v>
      </c>
      <c r="F385" s="460" t="s">
        <v>1149</v>
      </c>
      <c r="G385" s="461"/>
      <c r="H385" s="461"/>
      <c r="I385" s="461"/>
      <c r="J385" s="266"/>
      <c r="L385" s="5" t="s">
        <v>302</v>
      </c>
      <c r="M385" s="11">
        <f>M384*20</f>
        <v>13400</v>
      </c>
      <c r="N385" s="7" t="s">
        <v>1044</v>
      </c>
      <c r="O385" s="29">
        <f>M384</f>
        <v>670</v>
      </c>
      <c r="Q385" s="261"/>
      <c r="R385" s="262"/>
      <c r="S385" s="259"/>
      <c r="T385" s="260"/>
    </row>
    <row r="386" spans="2:20" ht="12" customHeight="1" x14ac:dyDescent="0.15">
      <c r="B386" s="5" t="s">
        <v>986</v>
      </c>
      <c r="C386" s="38">
        <v>2</v>
      </c>
      <c r="D386" s="7" t="s">
        <v>987</v>
      </c>
      <c r="E386" s="38">
        <v>2</v>
      </c>
      <c r="F386" s="462"/>
      <c r="G386" s="259"/>
      <c r="H386" s="259"/>
      <c r="I386" s="259"/>
      <c r="J386" s="260"/>
      <c r="L386" s="255" t="s">
        <v>1150</v>
      </c>
      <c r="M386" s="486"/>
      <c r="N386" s="460" t="s">
        <v>1151</v>
      </c>
      <c r="O386" s="266"/>
      <c r="Q386" s="261"/>
      <c r="R386" s="262"/>
      <c r="S386" s="259"/>
      <c r="T386" s="260"/>
    </row>
    <row r="387" spans="2:20" ht="12" customHeight="1" x14ac:dyDescent="0.15">
      <c r="B387" s="5" t="s">
        <v>988</v>
      </c>
      <c r="C387" s="8" t="str">
        <f>IF(E384&lt;1,C380,IF(E384=1,C380+2,IF(E384&gt;1,C380+4,0)))</f>
        <v>2</v>
      </c>
      <c r="D387" s="7" t="s">
        <v>989</v>
      </c>
      <c r="E387" s="8">
        <f>IF(E384&lt;1,0,IF(E384=1,C387*20,C387*40))</f>
        <v>0</v>
      </c>
      <c r="F387" s="462"/>
      <c r="G387" s="259"/>
      <c r="H387" s="259"/>
      <c r="I387" s="259"/>
      <c r="J387" s="260"/>
      <c r="L387" s="255"/>
      <c r="M387" s="486"/>
      <c r="N387" s="462"/>
      <c r="O387" s="260"/>
      <c r="Q387" s="261"/>
      <c r="R387" s="262"/>
      <c r="S387" s="259"/>
      <c r="T387" s="260"/>
    </row>
    <row r="388" spans="2:20" ht="12" customHeight="1" x14ac:dyDescent="0.15">
      <c r="B388" s="33" t="s">
        <v>990</v>
      </c>
      <c r="C388" s="11">
        <f>IF(C384=0,C382,IF(C384=1,C382*2,IF(C384=2,C382*3,0)))</f>
        <v>30</v>
      </c>
      <c r="D388" s="37" t="s">
        <v>991</v>
      </c>
      <c r="E388" s="11">
        <f>(C388*3)</f>
        <v>90</v>
      </c>
      <c r="F388" s="462"/>
      <c r="G388" s="259"/>
      <c r="H388" s="259"/>
      <c r="I388" s="259"/>
      <c r="J388" s="260"/>
      <c r="L388" s="255"/>
      <c r="M388" s="486"/>
      <c r="N388" s="462"/>
      <c r="O388" s="260"/>
      <c r="Q388" s="261"/>
      <c r="R388" s="262"/>
      <c r="S388" s="259"/>
      <c r="T388" s="260"/>
    </row>
    <row r="389" spans="2:20" ht="12" customHeight="1" x14ac:dyDescent="0.15">
      <c r="B389" s="33" t="s">
        <v>992</v>
      </c>
      <c r="C389" s="11">
        <f>ROUND((E380+E381+E382+D400)/20,0.1)*(IF(C386=0,2,IF(C386=1,1.5,IF(C386=2,1,0))))</f>
        <v>48</v>
      </c>
      <c r="D389" s="7" t="s">
        <v>993</v>
      </c>
      <c r="E389" s="8">
        <f>IF(C385=0,C381*10+C380*25,IF(C385=1,C381*15+C380*25,IF(C385=2,C381*20+C380*25,0)))</f>
        <v>350</v>
      </c>
      <c r="F389" s="462"/>
      <c r="G389" s="259"/>
      <c r="H389" s="259"/>
      <c r="I389" s="259"/>
      <c r="J389" s="260"/>
      <c r="L389" s="255"/>
      <c r="M389" s="486"/>
      <c r="N389" s="462"/>
      <c r="O389" s="260"/>
      <c r="Q389" s="480"/>
      <c r="R389" s="464"/>
      <c r="S389" s="259"/>
      <c r="T389" s="260"/>
    </row>
    <row r="390" spans="2:20" ht="12" customHeight="1" x14ac:dyDescent="0.15">
      <c r="B390" s="5" t="s">
        <v>290</v>
      </c>
      <c r="C390" s="102" t="str">
        <f>LOOKUP(C391,{0,201,401,601,901,1201,1501;"黑色","绿色","蓝色","紫色","红色","橙色","超额耗点"})</f>
        <v>红色</v>
      </c>
      <c r="D390" s="7" t="s">
        <v>292</v>
      </c>
      <c r="E390" s="10">
        <v>26700</v>
      </c>
      <c r="F390" s="462"/>
      <c r="G390" s="259"/>
      <c r="H390" s="259"/>
      <c r="I390" s="259"/>
      <c r="J390" s="260"/>
      <c r="L390" s="255"/>
      <c r="M390" s="486"/>
      <c r="N390" s="462"/>
      <c r="O390" s="260"/>
      <c r="Q390" s="17" t="s">
        <v>301</v>
      </c>
      <c r="R390" s="20">
        <v>100</v>
      </c>
      <c r="S390" s="464"/>
      <c r="T390" s="465"/>
    </row>
    <row r="391" spans="2:20" ht="12" customHeight="1" x14ac:dyDescent="0.15">
      <c r="B391" s="5" t="s">
        <v>994</v>
      </c>
      <c r="C391" s="11">
        <f>D400++E380+E381+E382+E383</f>
        <v>1100</v>
      </c>
      <c r="D391" s="7" t="s">
        <v>296</v>
      </c>
      <c r="E391" s="10">
        <v>120</v>
      </c>
      <c r="F391" s="462"/>
      <c r="G391" s="259"/>
      <c r="H391" s="259"/>
      <c r="I391" s="259"/>
      <c r="J391" s="260"/>
      <c r="L391" s="255"/>
      <c r="M391" s="486"/>
      <c r="N391" s="462"/>
      <c r="O391" s="260"/>
      <c r="Q391" s="481" t="s">
        <v>341</v>
      </c>
      <c r="R391" s="482"/>
      <c r="S391" s="482"/>
      <c r="T391" s="483"/>
    </row>
    <row r="392" spans="2:20" ht="12" customHeight="1" x14ac:dyDescent="0.15">
      <c r="B392" s="5" t="s">
        <v>302</v>
      </c>
      <c r="C392" s="11">
        <f>C391*20</f>
        <v>22000</v>
      </c>
      <c r="D392" s="7" t="s">
        <v>995</v>
      </c>
      <c r="E392" s="11">
        <f>C391</f>
        <v>1100</v>
      </c>
      <c r="F392" s="463"/>
      <c r="G392" s="464"/>
      <c r="H392" s="464"/>
      <c r="I392" s="464"/>
      <c r="J392" s="465"/>
      <c r="L392" s="30" t="s">
        <v>301</v>
      </c>
      <c r="M392" s="31">
        <v>100</v>
      </c>
      <c r="N392" s="462"/>
      <c r="O392" s="260"/>
      <c r="Q392" s="247"/>
      <c r="R392" s="248"/>
      <c r="S392" s="248"/>
      <c r="T392" s="249"/>
    </row>
    <row r="393" spans="2:20" ht="12" customHeight="1" x14ac:dyDescent="0.15">
      <c r="B393" s="255" t="s">
        <v>1152</v>
      </c>
      <c r="C393" s="466"/>
      <c r="D393" s="466"/>
      <c r="E393" s="466"/>
      <c r="F393" s="468" t="s">
        <v>341</v>
      </c>
      <c r="G393" s="468"/>
      <c r="H393" s="468"/>
      <c r="I393" s="468"/>
      <c r="J393" s="469"/>
      <c r="L393" s="247" t="s">
        <v>341</v>
      </c>
      <c r="M393" s="248"/>
      <c r="N393" s="248"/>
      <c r="O393" s="249"/>
      <c r="Q393" s="247"/>
      <c r="R393" s="248"/>
      <c r="S393" s="248"/>
      <c r="T393" s="249"/>
    </row>
    <row r="394" spans="2:20" ht="12" customHeight="1" x14ac:dyDescent="0.15">
      <c r="B394" s="467"/>
      <c r="C394" s="466"/>
      <c r="D394" s="466"/>
      <c r="E394" s="466"/>
      <c r="F394" s="468"/>
      <c r="G394" s="468"/>
      <c r="H394" s="468"/>
      <c r="I394" s="468"/>
      <c r="J394" s="469"/>
      <c r="L394" s="247"/>
      <c r="M394" s="248"/>
      <c r="N394" s="248"/>
      <c r="O394" s="249"/>
      <c r="Q394" s="247"/>
      <c r="R394" s="248"/>
      <c r="S394" s="248"/>
      <c r="T394" s="249"/>
    </row>
    <row r="395" spans="2:20" ht="12" customHeight="1" x14ac:dyDescent="0.15">
      <c r="B395" s="467"/>
      <c r="C395" s="466"/>
      <c r="D395" s="466"/>
      <c r="E395" s="466"/>
      <c r="F395" s="468"/>
      <c r="G395" s="468"/>
      <c r="H395" s="468"/>
      <c r="I395" s="468"/>
      <c r="J395" s="469"/>
      <c r="L395" s="247"/>
      <c r="M395" s="248"/>
      <c r="N395" s="248"/>
      <c r="O395" s="249"/>
      <c r="Q395" s="247"/>
      <c r="R395" s="248"/>
      <c r="S395" s="248"/>
      <c r="T395" s="249"/>
    </row>
    <row r="396" spans="2:20" ht="12" customHeight="1" x14ac:dyDescent="0.15">
      <c r="B396" s="467"/>
      <c r="C396" s="466"/>
      <c r="D396" s="466"/>
      <c r="E396" s="466"/>
      <c r="F396" s="468"/>
      <c r="G396" s="468"/>
      <c r="H396" s="468"/>
      <c r="I396" s="468"/>
      <c r="J396" s="469"/>
      <c r="L396" s="247"/>
      <c r="M396" s="248"/>
      <c r="N396" s="248"/>
      <c r="O396" s="249"/>
      <c r="Q396" s="247"/>
      <c r="R396" s="248"/>
      <c r="S396" s="248"/>
      <c r="T396" s="249"/>
    </row>
    <row r="397" spans="2:20" ht="12" customHeight="1" x14ac:dyDescent="0.15">
      <c r="B397" s="467"/>
      <c r="C397" s="466"/>
      <c r="D397" s="466"/>
      <c r="E397" s="466"/>
      <c r="F397" s="468"/>
      <c r="G397" s="468"/>
      <c r="H397" s="468"/>
      <c r="I397" s="468"/>
      <c r="J397" s="469"/>
      <c r="L397" s="247"/>
      <c r="M397" s="248"/>
      <c r="N397" s="248"/>
      <c r="O397" s="249"/>
      <c r="Q397" s="247"/>
      <c r="R397" s="248"/>
      <c r="S397" s="248"/>
      <c r="T397" s="249"/>
    </row>
    <row r="398" spans="2:20" ht="12" customHeight="1" x14ac:dyDescent="0.15">
      <c r="B398" s="467"/>
      <c r="C398" s="466"/>
      <c r="D398" s="466"/>
      <c r="E398" s="466"/>
      <c r="F398" s="468"/>
      <c r="G398" s="468"/>
      <c r="H398" s="468"/>
      <c r="I398" s="468"/>
      <c r="J398" s="469"/>
      <c r="L398" s="247"/>
      <c r="M398" s="248"/>
      <c r="N398" s="248"/>
      <c r="O398" s="249"/>
      <c r="Q398" s="247"/>
      <c r="R398" s="248"/>
      <c r="S398" s="248"/>
      <c r="T398" s="249"/>
    </row>
    <row r="399" spans="2:20" ht="12" customHeight="1" x14ac:dyDescent="0.15">
      <c r="B399" s="467"/>
      <c r="C399" s="466"/>
      <c r="D399" s="466"/>
      <c r="E399" s="466"/>
      <c r="F399" s="468"/>
      <c r="G399" s="468"/>
      <c r="H399" s="468"/>
      <c r="I399" s="468"/>
      <c r="J399" s="469"/>
      <c r="L399" s="247"/>
      <c r="M399" s="248"/>
      <c r="N399" s="248"/>
      <c r="O399" s="249"/>
      <c r="Q399" s="247"/>
      <c r="R399" s="248"/>
      <c r="S399" s="248"/>
      <c r="T399" s="249"/>
    </row>
    <row r="400" spans="2:20" ht="12" customHeight="1" x14ac:dyDescent="0.15">
      <c r="B400" s="454" t="s">
        <v>301</v>
      </c>
      <c r="C400" s="455"/>
      <c r="D400" s="456">
        <v>500</v>
      </c>
      <c r="E400" s="456"/>
      <c r="F400" s="468"/>
      <c r="G400" s="468"/>
      <c r="H400" s="468"/>
      <c r="I400" s="468"/>
      <c r="J400" s="469"/>
      <c r="L400" s="247"/>
      <c r="M400" s="248"/>
      <c r="N400" s="248"/>
      <c r="O400" s="249"/>
      <c r="Q400" s="247"/>
      <c r="R400" s="248"/>
      <c r="S400" s="248"/>
      <c r="T400" s="249"/>
    </row>
    <row r="401" spans="2:20" ht="12" customHeight="1" x14ac:dyDescent="0.15">
      <c r="B401" s="457" t="s">
        <v>1123</v>
      </c>
      <c r="C401" s="458"/>
      <c r="D401" s="458"/>
      <c r="E401" s="458"/>
      <c r="F401" s="458"/>
      <c r="G401" s="458"/>
      <c r="H401" s="458"/>
      <c r="I401" s="458"/>
      <c r="J401" s="459"/>
      <c r="L401" s="457" t="s">
        <v>1123</v>
      </c>
      <c r="M401" s="473"/>
      <c r="N401" s="473"/>
      <c r="O401" s="474"/>
      <c r="Q401" s="244" t="s">
        <v>1123</v>
      </c>
      <c r="R401" s="245"/>
      <c r="S401" s="245"/>
      <c r="T401" s="246"/>
    </row>
    <row r="403" spans="2:20" ht="12" customHeight="1" x14ac:dyDescent="0.15">
      <c r="B403" s="2" t="s">
        <v>289</v>
      </c>
      <c r="C403" s="22" t="s">
        <v>91</v>
      </c>
      <c r="D403" s="3" t="s">
        <v>1026</v>
      </c>
      <c r="E403" s="103" t="s">
        <v>1153</v>
      </c>
    </row>
    <row r="404" spans="2:20" ht="12" customHeight="1" x14ac:dyDescent="0.15">
      <c r="B404" s="5" t="s">
        <v>1029</v>
      </c>
      <c r="C404" s="16" t="str">
        <f>IF(E404/15&lt;1,"",E404/15&amp;"D5")&amp;IF(E405/5&lt;1,"","+"&amp;INT(E405/5))</f>
        <v>20D5+1000</v>
      </c>
      <c r="D404" s="7" t="s">
        <v>1030</v>
      </c>
      <c r="E404" s="24">
        <v>300</v>
      </c>
    </row>
    <row r="405" spans="2:20" ht="12" customHeight="1" x14ac:dyDescent="0.15">
      <c r="B405" s="5" t="s">
        <v>290</v>
      </c>
      <c r="C405" s="97" t="str">
        <f>LOOKUP(C406,{0,201,401,601,901,1201,1501;"黑色","绿色","蓝色","紫色","红色","橙色","金色"})</f>
        <v>紫色</v>
      </c>
      <c r="D405" s="7" t="s">
        <v>292</v>
      </c>
      <c r="E405" s="25">
        <v>5000</v>
      </c>
    </row>
    <row r="406" spans="2:20" ht="12" customHeight="1" x14ac:dyDescent="0.15">
      <c r="B406" s="5" t="s">
        <v>994</v>
      </c>
      <c r="C406" s="11">
        <f>C414+E404</f>
        <v>700</v>
      </c>
      <c r="D406" s="7" t="s">
        <v>296</v>
      </c>
      <c r="E406" s="25">
        <v>5000</v>
      </c>
    </row>
    <row r="407" spans="2:20" ht="12" customHeight="1" x14ac:dyDescent="0.15">
      <c r="B407" s="17" t="s">
        <v>302</v>
      </c>
      <c r="C407" s="18">
        <f>C406*20</f>
        <v>14000</v>
      </c>
      <c r="D407" s="19" t="s">
        <v>1044</v>
      </c>
      <c r="E407" s="26">
        <f>C406</f>
        <v>700</v>
      </c>
    </row>
    <row r="408" spans="2:20" ht="12" customHeight="1" x14ac:dyDescent="0.15">
      <c r="B408" s="261" t="s">
        <v>1154</v>
      </c>
      <c r="C408" s="260"/>
      <c r="D408" s="261" t="s">
        <v>1155</v>
      </c>
      <c r="E408" s="260"/>
    </row>
    <row r="409" spans="2:20" ht="12" customHeight="1" x14ac:dyDescent="0.15">
      <c r="B409" s="261"/>
      <c r="C409" s="260"/>
      <c r="D409" s="261"/>
      <c r="E409" s="260"/>
    </row>
    <row r="410" spans="2:20" ht="12" customHeight="1" x14ac:dyDescent="0.15">
      <c r="B410" s="261"/>
      <c r="C410" s="260"/>
      <c r="D410" s="261"/>
      <c r="E410" s="260"/>
    </row>
    <row r="411" spans="2:20" ht="12" customHeight="1" x14ac:dyDescent="0.15">
      <c r="B411" s="261"/>
      <c r="C411" s="260"/>
      <c r="D411" s="261"/>
      <c r="E411" s="260"/>
    </row>
    <row r="412" spans="2:20" ht="12" customHeight="1" x14ac:dyDescent="0.15">
      <c r="B412" s="261"/>
      <c r="C412" s="260"/>
      <c r="D412" s="261"/>
      <c r="E412" s="260"/>
    </row>
    <row r="413" spans="2:20" ht="12" customHeight="1" x14ac:dyDescent="0.15">
      <c r="B413" s="480"/>
      <c r="C413" s="465"/>
      <c r="D413" s="261"/>
      <c r="E413" s="260"/>
    </row>
    <row r="414" spans="2:20" ht="12" customHeight="1" x14ac:dyDescent="0.15">
      <c r="B414" s="17" t="s">
        <v>301</v>
      </c>
      <c r="C414" s="27">
        <v>400</v>
      </c>
      <c r="D414" s="267"/>
      <c r="E414" s="268"/>
    </row>
    <row r="415" spans="2:20" ht="12" customHeight="1" x14ac:dyDescent="0.15">
      <c r="B415" s="481" t="s">
        <v>341</v>
      </c>
      <c r="C415" s="482"/>
      <c r="D415" s="482"/>
      <c r="E415" s="483"/>
    </row>
    <row r="416" spans="2:20" ht="12" customHeight="1" x14ac:dyDescent="0.15">
      <c r="B416" s="247"/>
      <c r="C416" s="248"/>
      <c r="D416" s="248"/>
      <c r="E416" s="249"/>
    </row>
    <row r="417" spans="2:15" ht="12" customHeight="1" x14ac:dyDescent="0.15">
      <c r="B417" s="247"/>
      <c r="C417" s="248"/>
      <c r="D417" s="248"/>
      <c r="E417" s="249"/>
    </row>
    <row r="418" spans="2:15" ht="12" customHeight="1" x14ac:dyDescent="0.15">
      <c r="B418" s="247"/>
      <c r="C418" s="248"/>
      <c r="D418" s="248"/>
      <c r="E418" s="249"/>
    </row>
    <row r="419" spans="2:15" ht="12" customHeight="1" x14ac:dyDescent="0.15">
      <c r="B419" s="247"/>
      <c r="C419" s="248"/>
      <c r="D419" s="248"/>
      <c r="E419" s="249"/>
    </row>
    <row r="420" spans="2:15" ht="12" customHeight="1" x14ac:dyDescent="0.15">
      <c r="B420" s="247"/>
      <c r="C420" s="248"/>
      <c r="D420" s="248"/>
      <c r="E420" s="249"/>
    </row>
    <row r="421" spans="2:15" ht="12" customHeight="1" x14ac:dyDescent="0.15">
      <c r="B421" s="247"/>
      <c r="C421" s="248"/>
      <c r="D421" s="248"/>
      <c r="E421" s="249"/>
    </row>
    <row r="422" spans="2:15" ht="12" customHeight="1" x14ac:dyDescent="0.15">
      <c r="B422" s="247"/>
      <c r="C422" s="248"/>
      <c r="D422" s="248"/>
      <c r="E422" s="249"/>
    </row>
    <row r="423" spans="2:15" ht="12" customHeight="1" x14ac:dyDescent="0.15">
      <c r="B423" s="247"/>
      <c r="C423" s="248"/>
      <c r="D423" s="248"/>
      <c r="E423" s="249"/>
    </row>
    <row r="424" spans="2:15" ht="12" customHeight="1" x14ac:dyDescent="0.15">
      <c r="B424" s="247"/>
      <c r="C424" s="248"/>
      <c r="D424" s="248"/>
      <c r="E424" s="249"/>
    </row>
    <row r="425" spans="2:15" ht="12" customHeight="1" x14ac:dyDescent="0.15">
      <c r="B425" s="247"/>
      <c r="C425" s="248"/>
      <c r="D425" s="248"/>
      <c r="E425" s="249"/>
    </row>
    <row r="426" spans="2:15" ht="12" customHeight="1" x14ac:dyDescent="0.15">
      <c r="B426" s="244" t="s">
        <v>1123</v>
      </c>
      <c r="C426" s="245"/>
      <c r="D426" s="245"/>
      <c r="E426" s="246"/>
    </row>
    <row r="428" spans="2:15" ht="12" customHeight="1" x14ac:dyDescent="0.15">
      <c r="L428" s="5" t="s">
        <v>289</v>
      </c>
      <c r="M428" s="6" t="s">
        <v>109</v>
      </c>
      <c r="N428" s="7" t="s">
        <v>1028</v>
      </c>
      <c r="O428" s="28" t="str">
        <f>O429</f>
        <v>电浆炮</v>
      </c>
    </row>
    <row r="429" spans="2:15" ht="12" customHeight="1" x14ac:dyDescent="0.15">
      <c r="B429" s="12" t="s">
        <v>289</v>
      </c>
      <c r="C429" s="497" t="s">
        <v>133</v>
      </c>
      <c r="D429" s="497"/>
      <c r="E429" s="497"/>
      <c r="F429" s="14" t="s">
        <v>958</v>
      </c>
      <c r="G429" s="497" t="s">
        <v>1156</v>
      </c>
      <c r="H429" s="497"/>
      <c r="I429" s="497"/>
      <c r="J429" s="498"/>
      <c r="L429" s="5" t="s">
        <v>1031</v>
      </c>
      <c r="M429" s="15" t="s">
        <v>1035</v>
      </c>
      <c r="N429" s="15" t="s">
        <v>1113</v>
      </c>
      <c r="O429" s="23" t="s">
        <v>1157</v>
      </c>
    </row>
    <row r="430" spans="2:15" ht="12" customHeight="1" x14ac:dyDescent="0.15">
      <c r="B430" s="5" t="s">
        <v>961</v>
      </c>
      <c r="C430" s="8" t="str">
        <f>LOOKUP(E430,{0,150,300,450,600;"0","2","4","6","8"})</f>
        <v>2</v>
      </c>
      <c r="D430" s="7" t="s">
        <v>962</v>
      </c>
      <c r="E430" s="9">
        <v>150</v>
      </c>
      <c r="F430" s="450" t="s">
        <v>963</v>
      </c>
      <c r="G430" s="450"/>
      <c r="H430" s="450"/>
      <c r="I430" s="450"/>
      <c r="J430" s="451"/>
      <c r="L430" s="5" t="s">
        <v>1040</v>
      </c>
      <c r="M430" s="11" t="str">
        <f>IF(O430/10&lt;1,"",O430/10&amp;"D5")</f>
        <v>30D5</v>
      </c>
      <c r="N430" s="7" t="s">
        <v>1041</v>
      </c>
      <c r="O430" s="24">
        <v>300</v>
      </c>
    </row>
    <row r="431" spans="2:15" ht="12" customHeight="1" x14ac:dyDescent="0.15">
      <c r="B431" s="33" t="s">
        <v>964</v>
      </c>
      <c r="C431" s="11">
        <f>E431/5</f>
        <v>40</v>
      </c>
      <c r="D431" s="96" t="s">
        <v>965</v>
      </c>
      <c r="E431" s="9">
        <v>200</v>
      </c>
      <c r="F431" s="7" t="s">
        <v>966</v>
      </c>
      <c r="G431" s="11" t="str">
        <f>LOOKUP(C435,{0,1,2},{"表现较差","表现一般","表现良好"})</f>
        <v>表现一般</v>
      </c>
      <c r="H431" s="7" t="s">
        <v>967</v>
      </c>
      <c r="I431" s="452" t="str">
        <f>LOOKUP(E435,{0,1,2},{"无法响应指令","可防御","可防御/闪避"})</f>
        <v>可防御</v>
      </c>
      <c r="J431" s="453"/>
      <c r="L431" s="5" t="s">
        <v>1042</v>
      </c>
      <c r="M431" s="11">
        <f>O431/50+1</f>
        <v>3</v>
      </c>
      <c r="N431" s="5" t="s">
        <v>1043</v>
      </c>
      <c r="O431" s="24">
        <v>100</v>
      </c>
    </row>
    <row r="432" spans="2:15" ht="12" customHeight="1" x14ac:dyDescent="0.15">
      <c r="B432" s="33" t="s">
        <v>968</v>
      </c>
      <c r="C432" s="11">
        <f>ROUNDDOWN(E432/5,0.1)</f>
        <v>10</v>
      </c>
      <c r="D432" s="96" t="s">
        <v>969</v>
      </c>
      <c r="E432" s="9">
        <v>50</v>
      </c>
      <c r="F432" s="7" t="s">
        <v>970</v>
      </c>
      <c r="G432" s="35" t="str">
        <f>LOOKUP(E435,{0,1,2},{"较慢","一般","较快"})</f>
        <v>一般</v>
      </c>
      <c r="H432" s="7" t="s">
        <v>971</v>
      </c>
      <c r="I432" s="452" t="str">
        <f>LOOKUP(E434,{0,1,2},{"无防护措施","半封闭式防护","全封闭式防护"})</f>
        <v>半封闭式防护</v>
      </c>
      <c r="J432" s="453"/>
      <c r="L432" s="5" t="s">
        <v>1045</v>
      </c>
      <c r="M432" s="11">
        <f>O432*5</f>
        <v>250</v>
      </c>
      <c r="N432" s="7" t="s">
        <v>1046</v>
      </c>
      <c r="O432" s="24">
        <v>50</v>
      </c>
    </row>
    <row r="433" spans="2:15" ht="12" customHeight="1" x14ac:dyDescent="0.15">
      <c r="B433" s="33" t="s">
        <v>972</v>
      </c>
      <c r="C433" s="11">
        <f>E433</f>
        <v>100</v>
      </c>
      <c r="D433" s="96" t="s">
        <v>973</v>
      </c>
      <c r="E433" s="9">
        <v>100</v>
      </c>
      <c r="F433" s="7" t="s">
        <v>974</v>
      </c>
      <c r="G433" s="41" t="s">
        <v>975</v>
      </c>
      <c r="H433" s="37" t="s">
        <v>976</v>
      </c>
      <c r="I433" s="452" t="str">
        <f>LOOKUP(E436,{0,1,2},{"约10分钟","约1分钟/战斗3回合","“永远准时”"})</f>
        <v>约10分钟</v>
      </c>
      <c r="J433" s="453"/>
      <c r="L433" s="5" t="s">
        <v>290</v>
      </c>
      <c r="M433" s="97" t="str">
        <f>LOOKUP(M434,{0,201,401,601,901,1201,1501;"黑色","绿色","蓝色","紫色","红色","橙色","金色"})</f>
        <v>紫色</v>
      </c>
      <c r="N433" s="7" t="s">
        <v>292</v>
      </c>
      <c r="O433" s="25">
        <v>50</v>
      </c>
    </row>
    <row r="434" spans="2:15" ht="12" customHeight="1" x14ac:dyDescent="0.15">
      <c r="B434" s="5" t="s">
        <v>978</v>
      </c>
      <c r="C434" s="38">
        <v>1</v>
      </c>
      <c r="D434" s="7" t="s">
        <v>979</v>
      </c>
      <c r="E434" s="38">
        <v>1</v>
      </c>
      <c r="F434" s="7" t="s">
        <v>980</v>
      </c>
      <c r="G434" s="35">
        <f>ROUNDDOWN(1+(E441-80)/100,0.1)</f>
        <v>4</v>
      </c>
      <c r="H434" s="37" t="s">
        <v>981</v>
      </c>
      <c r="I434" s="452">
        <f>E440+E439</f>
        <v>2050</v>
      </c>
      <c r="J434" s="453"/>
      <c r="L434" s="5" t="s">
        <v>994</v>
      </c>
      <c r="M434" s="11">
        <f>O430+O432+M442+O431+IF(N429="全自动枪",100,IF(N429="半自动枪",0,0))</f>
        <v>850</v>
      </c>
      <c r="N434" s="7" t="s">
        <v>296</v>
      </c>
      <c r="O434" s="25">
        <v>50</v>
      </c>
    </row>
    <row r="435" spans="2:15" ht="12" customHeight="1" x14ac:dyDescent="0.15">
      <c r="B435" s="5" t="s">
        <v>982</v>
      </c>
      <c r="C435" s="38">
        <v>1</v>
      </c>
      <c r="D435" s="7" t="s">
        <v>983</v>
      </c>
      <c r="E435" s="38">
        <v>1</v>
      </c>
      <c r="F435" s="460" t="s">
        <v>1158</v>
      </c>
      <c r="G435" s="461"/>
      <c r="H435" s="461"/>
      <c r="I435" s="461"/>
      <c r="J435" s="266"/>
      <c r="L435" s="5" t="s">
        <v>302</v>
      </c>
      <c r="M435" s="11">
        <f>M434*20</f>
        <v>17000</v>
      </c>
      <c r="N435" s="7" t="s">
        <v>1044</v>
      </c>
      <c r="O435" s="29">
        <f>M434</f>
        <v>850</v>
      </c>
    </row>
    <row r="436" spans="2:15" ht="12" customHeight="1" x14ac:dyDescent="0.15">
      <c r="B436" s="5" t="s">
        <v>986</v>
      </c>
      <c r="C436" s="38">
        <v>2</v>
      </c>
      <c r="D436" s="7" t="s">
        <v>987</v>
      </c>
      <c r="E436" s="38">
        <v>0</v>
      </c>
      <c r="F436" s="462"/>
      <c r="G436" s="259"/>
      <c r="H436" s="259"/>
      <c r="I436" s="259"/>
      <c r="J436" s="260"/>
      <c r="L436" s="255" t="s">
        <v>1159</v>
      </c>
      <c r="M436" s="486"/>
      <c r="N436" s="460" t="s">
        <v>1160</v>
      </c>
      <c r="O436" s="266"/>
    </row>
    <row r="437" spans="2:15" ht="12" customHeight="1" x14ac:dyDescent="0.15">
      <c r="B437" s="5" t="s">
        <v>988</v>
      </c>
      <c r="C437" s="8">
        <f>IF(E434&lt;1,C430,IF(E434=1,C430+2,IF(E434&gt;1,C430+4,0)))</f>
        <v>4</v>
      </c>
      <c r="D437" s="7" t="s">
        <v>989</v>
      </c>
      <c r="E437" s="8">
        <f>IF(E434&lt;1,0,IF(E434=1,C437*20,C437*40))</f>
        <v>80</v>
      </c>
      <c r="F437" s="462"/>
      <c r="G437" s="259"/>
      <c r="H437" s="259"/>
      <c r="I437" s="259"/>
      <c r="J437" s="260"/>
      <c r="L437" s="255"/>
      <c r="M437" s="486"/>
      <c r="N437" s="462"/>
      <c r="O437" s="260"/>
    </row>
    <row r="438" spans="2:15" ht="12" customHeight="1" x14ac:dyDescent="0.15">
      <c r="B438" s="33" t="s">
        <v>990</v>
      </c>
      <c r="C438" s="11">
        <f>IF(C434=0,C432,IF(C434=1,C432*2,IF(C434=2,C432*3,0)))</f>
        <v>20</v>
      </c>
      <c r="D438" s="37" t="s">
        <v>991</v>
      </c>
      <c r="E438" s="11">
        <f>(C438*3)</f>
        <v>60</v>
      </c>
      <c r="F438" s="462"/>
      <c r="G438" s="259"/>
      <c r="H438" s="259"/>
      <c r="I438" s="259"/>
      <c r="J438" s="260"/>
      <c r="L438" s="255"/>
      <c r="M438" s="486"/>
      <c r="N438" s="462"/>
      <c r="O438" s="260"/>
    </row>
    <row r="439" spans="2:15" ht="12" customHeight="1" x14ac:dyDescent="0.15">
      <c r="B439" s="33" t="s">
        <v>992</v>
      </c>
      <c r="C439" s="11">
        <f>ROUND((E430+E431+E432+D450)/40,0.1)*(IF(C436=0,2,IF(C436=1,1.5,IF(C436=2,1,0))))</f>
        <v>20</v>
      </c>
      <c r="D439" s="7" t="s">
        <v>993</v>
      </c>
      <c r="E439" s="8">
        <f>IF(C435=0,C431*10+C430*25,IF(C435=1,C431*15+C430*25,IF(C435=2,C431*20+C430*25,0)))</f>
        <v>650</v>
      </c>
      <c r="F439" s="462"/>
      <c r="G439" s="259"/>
      <c r="H439" s="259"/>
      <c r="I439" s="259"/>
      <c r="J439" s="260"/>
      <c r="L439" s="255"/>
      <c r="M439" s="486"/>
      <c r="N439" s="462"/>
      <c r="O439" s="260"/>
    </row>
    <row r="440" spans="2:15" ht="12" customHeight="1" x14ac:dyDescent="0.15">
      <c r="B440" s="5" t="s">
        <v>290</v>
      </c>
      <c r="C440" s="11" t="str">
        <f>LOOKUP(C441,{0,201,401,601,901,1201,1501;"黑色","绿色","蓝色","紫色","红色","橙色","金色"})</f>
        <v>紫色</v>
      </c>
      <c r="D440" s="7" t="s">
        <v>292</v>
      </c>
      <c r="E440" s="10">
        <v>1400</v>
      </c>
      <c r="F440" s="462"/>
      <c r="G440" s="259"/>
      <c r="H440" s="259"/>
      <c r="I440" s="259"/>
      <c r="J440" s="260"/>
      <c r="L440" s="255"/>
      <c r="M440" s="486"/>
      <c r="N440" s="462"/>
      <c r="O440" s="260"/>
    </row>
    <row r="441" spans="2:15" ht="12" customHeight="1" x14ac:dyDescent="0.15">
      <c r="B441" s="5" t="s">
        <v>994</v>
      </c>
      <c r="C441" s="11">
        <f>D450++E430+E431+E432+E433</f>
        <v>900</v>
      </c>
      <c r="D441" s="7" t="s">
        <v>296</v>
      </c>
      <c r="E441" s="10">
        <v>400</v>
      </c>
      <c r="F441" s="462"/>
      <c r="G441" s="259"/>
      <c r="H441" s="259"/>
      <c r="I441" s="259"/>
      <c r="J441" s="260"/>
      <c r="L441" s="255"/>
      <c r="M441" s="486"/>
      <c r="N441" s="462"/>
      <c r="O441" s="260"/>
    </row>
    <row r="442" spans="2:15" ht="12" customHeight="1" x14ac:dyDescent="0.15">
      <c r="B442" s="5" t="s">
        <v>302</v>
      </c>
      <c r="C442" s="11">
        <f>C441*20</f>
        <v>18000</v>
      </c>
      <c r="D442" s="7" t="s">
        <v>995</v>
      </c>
      <c r="E442" s="11">
        <f>C441</f>
        <v>900</v>
      </c>
      <c r="F442" s="463"/>
      <c r="G442" s="464"/>
      <c r="H442" s="464"/>
      <c r="I442" s="464"/>
      <c r="J442" s="465"/>
      <c r="L442" s="30" t="s">
        <v>301</v>
      </c>
      <c r="M442" s="31">
        <v>400</v>
      </c>
      <c r="N442" s="462"/>
      <c r="O442" s="260"/>
    </row>
    <row r="443" spans="2:15" ht="12" customHeight="1" x14ac:dyDescent="0.15">
      <c r="B443" s="255" t="s">
        <v>1161</v>
      </c>
      <c r="C443" s="466"/>
      <c r="D443" s="466"/>
      <c r="E443" s="466"/>
      <c r="F443" s="468" t="s">
        <v>341</v>
      </c>
      <c r="G443" s="468"/>
      <c r="H443" s="468"/>
      <c r="I443" s="468"/>
      <c r="J443" s="469"/>
      <c r="L443" s="247" t="s">
        <v>341</v>
      </c>
      <c r="M443" s="248"/>
      <c r="N443" s="248"/>
      <c r="O443" s="249"/>
    </row>
    <row r="444" spans="2:15" ht="12" customHeight="1" x14ac:dyDescent="0.15">
      <c r="B444" s="467"/>
      <c r="C444" s="466"/>
      <c r="D444" s="466"/>
      <c r="E444" s="466"/>
      <c r="F444" s="468"/>
      <c r="G444" s="468"/>
      <c r="H444" s="468"/>
      <c r="I444" s="468"/>
      <c r="J444" s="469"/>
      <c r="L444" s="247"/>
      <c r="M444" s="248"/>
      <c r="N444" s="248"/>
      <c r="O444" s="249"/>
    </row>
    <row r="445" spans="2:15" ht="12" customHeight="1" x14ac:dyDescent="0.15">
      <c r="B445" s="467"/>
      <c r="C445" s="466"/>
      <c r="D445" s="466"/>
      <c r="E445" s="466"/>
      <c r="F445" s="468"/>
      <c r="G445" s="468"/>
      <c r="H445" s="468"/>
      <c r="I445" s="468"/>
      <c r="J445" s="469"/>
      <c r="L445" s="247"/>
      <c r="M445" s="248"/>
      <c r="N445" s="248"/>
      <c r="O445" s="249"/>
    </row>
    <row r="446" spans="2:15" ht="12" customHeight="1" x14ac:dyDescent="0.15">
      <c r="B446" s="467"/>
      <c r="C446" s="466"/>
      <c r="D446" s="466"/>
      <c r="E446" s="466"/>
      <c r="F446" s="468"/>
      <c r="G446" s="468"/>
      <c r="H446" s="468"/>
      <c r="I446" s="468"/>
      <c r="J446" s="469"/>
      <c r="L446" s="247"/>
      <c r="M446" s="248"/>
      <c r="N446" s="248"/>
      <c r="O446" s="249"/>
    </row>
    <row r="447" spans="2:15" ht="12" customHeight="1" x14ac:dyDescent="0.15">
      <c r="B447" s="467"/>
      <c r="C447" s="466"/>
      <c r="D447" s="466"/>
      <c r="E447" s="466"/>
      <c r="F447" s="468"/>
      <c r="G447" s="468"/>
      <c r="H447" s="468"/>
      <c r="I447" s="468"/>
      <c r="J447" s="469"/>
      <c r="L447" s="247"/>
      <c r="M447" s="248"/>
      <c r="N447" s="248"/>
      <c r="O447" s="249"/>
    </row>
    <row r="448" spans="2:15" ht="12" customHeight="1" x14ac:dyDescent="0.15">
      <c r="B448" s="467"/>
      <c r="C448" s="466"/>
      <c r="D448" s="466"/>
      <c r="E448" s="466"/>
      <c r="F448" s="468"/>
      <c r="G448" s="468"/>
      <c r="H448" s="468"/>
      <c r="I448" s="468"/>
      <c r="J448" s="469"/>
      <c r="L448" s="247"/>
      <c r="M448" s="248"/>
      <c r="N448" s="248"/>
      <c r="O448" s="249"/>
    </row>
    <row r="449" spans="2:20" ht="12" customHeight="1" x14ac:dyDescent="0.15">
      <c r="B449" s="467"/>
      <c r="C449" s="466"/>
      <c r="D449" s="466"/>
      <c r="E449" s="466"/>
      <c r="F449" s="468"/>
      <c r="G449" s="468"/>
      <c r="H449" s="468"/>
      <c r="I449" s="468"/>
      <c r="J449" s="469"/>
      <c r="L449" s="247"/>
      <c r="M449" s="248"/>
      <c r="N449" s="248"/>
      <c r="O449" s="249"/>
    </row>
    <row r="450" spans="2:20" ht="12" customHeight="1" x14ac:dyDescent="0.15">
      <c r="B450" s="454" t="s">
        <v>301</v>
      </c>
      <c r="C450" s="455"/>
      <c r="D450" s="456">
        <v>400</v>
      </c>
      <c r="E450" s="456"/>
      <c r="F450" s="468"/>
      <c r="G450" s="468"/>
      <c r="H450" s="468"/>
      <c r="I450" s="468"/>
      <c r="J450" s="469"/>
      <c r="L450" s="247"/>
      <c r="M450" s="248"/>
      <c r="N450" s="248"/>
      <c r="O450" s="249"/>
    </row>
    <row r="451" spans="2:20" ht="12" customHeight="1" x14ac:dyDescent="0.15">
      <c r="B451" s="457" t="s">
        <v>1162</v>
      </c>
      <c r="C451" s="458"/>
      <c r="D451" s="458"/>
      <c r="E451" s="458"/>
      <c r="F451" s="458"/>
      <c r="G451" s="458"/>
      <c r="H451" s="458"/>
      <c r="I451" s="458"/>
      <c r="J451" s="459"/>
      <c r="L451" s="457" t="s">
        <v>1162</v>
      </c>
      <c r="M451" s="473"/>
      <c r="N451" s="473"/>
      <c r="O451" s="474"/>
    </row>
    <row r="454" spans="2:20" ht="12" customHeight="1" x14ac:dyDescent="0.15">
      <c r="B454" s="12" t="s">
        <v>289</v>
      </c>
      <c r="C454" s="497" t="s">
        <v>232</v>
      </c>
      <c r="D454" s="497"/>
      <c r="E454" s="497"/>
      <c r="F454" s="14" t="s">
        <v>958</v>
      </c>
      <c r="G454" s="497" t="s">
        <v>1163</v>
      </c>
      <c r="H454" s="497"/>
      <c r="I454" s="497"/>
      <c r="J454" s="498"/>
      <c r="L454" s="2" t="s">
        <v>289</v>
      </c>
      <c r="M454" s="22" t="s">
        <v>115</v>
      </c>
      <c r="N454" s="3" t="s">
        <v>1026</v>
      </c>
      <c r="O454" s="32" t="s">
        <v>1027</v>
      </c>
      <c r="Q454" s="5" t="s">
        <v>289</v>
      </c>
      <c r="R454" s="6" t="s">
        <v>212</v>
      </c>
      <c r="S454" s="7" t="s">
        <v>1028</v>
      </c>
      <c r="T454" s="28" t="str">
        <f>T455</f>
        <v>激光武器</v>
      </c>
    </row>
    <row r="455" spans="2:20" ht="12" customHeight="1" x14ac:dyDescent="0.15">
      <c r="B455" s="5" t="s">
        <v>961</v>
      </c>
      <c r="C455" s="8" t="str">
        <f>LOOKUP(E455,{0,150,300,450,600;"0","2","4","6","8"})</f>
        <v>8</v>
      </c>
      <c r="D455" s="7" t="s">
        <v>962</v>
      </c>
      <c r="E455" s="9">
        <v>600</v>
      </c>
      <c r="F455" s="450" t="s">
        <v>963</v>
      </c>
      <c r="G455" s="450"/>
      <c r="H455" s="450"/>
      <c r="I455" s="450"/>
      <c r="J455" s="451"/>
      <c r="L455" s="5" t="s">
        <v>1029</v>
      </c>
      <c r="M455" s="16" t="str">
        <f>IF(O455/15&lt;1,"",O455/15&amp;"D5")&amp;IF(O456/5&lt;1,"","+"&amp;INT(O456/5))</f>
        <v>30D5+2000</v>
      </c>
      <c r="N455" s="7" t="s">
        <v>1030</v>
      </c>
      <c r="O455" s="24">
        <v>450</v>
      </c>
      <c r="Q455" s="5" t="s">
        <v>1031</v>
      </c>
      <c r="R455" s="15" t="s">
        <v>1035</v>
      </c>
      <c r="S455" s="15" t="s">
        <v>1128</v>
      </c>
      <c r="T455" s="23" t="s">
        <v>1164</v>
      </c>
    </row>
    <row r="456" spans="2:20" ht="12" customHeight="1" x14ac:dyDescent="0.15">
      <c r="B456" s="33" t="s">
        <v>964</v>
      </c>
      <c r="C456" s="11">
        <f>E456/5</f>
        <v>3000</v>
      </c>
      <c r="D456" s="104" t="s">
        <v>965</v>
      </c>
      <c r="E456" s="9">
        <v>15000</v>
      </c>
      <c r="F456" s="7" t="s">
        <v>966</v>
      </c>
      <c r="G456" s="11" t="str">
        <f>LOOKUP(C460,{0,1,2},{"表现较差","表现一般","表现良好"})</f>
        <v>表现良好</v>
      </c>
      <c r="H456" s="7" t="s">
        <v>967</v>
      </c>
      <c r="I456" s="452" t="str">
        <f>LOOKUP(E460,{0,1,2},{"无法响应指令","可防御","可防御/闪避"})</f>
        <v>可防御</v>
      </c>
      <c r="J456" s="453"/>
      <c r="L456" s="5" t="s">
        <v>290</v>
      </c>
      <c r="M456" s="97" t="str">
        <f>LOOKUP(M457,{0,201,401,601,901,1201,1501;"黑色","绿色","蓝色","紫色","红色","橙色","金色"})</f>
        <v>紫色</v>
      </c>
      <c r="N456" s="7" t="s">
        <v>292</v>
      </c>
      <c r="O456" s="25">
        <v>10000</v>
      </c>
      <c r="Q456" s="5" t="s">
        <v>1040</v>
      </c>
      <c r="R456" s="11" t="str">
        <f>IF(T456/10&lt;1,"",T456/10&amp;"D5")</f>
        <v>50D5</v>
      </c>
      <c r="S456" s="7" t="s">
        <v>1041</v>
      </c>
      <c r="T456" s="24">
        <v>500</v>
      </c>
    </row>
    <row r="457" spans="2:20" ht="12" customHeight="1" x14ac:dyDescent="0.15">
      <c r="B457" s="33" t="s">
        <v>968</v>
      </c>
      <c r="C457" s="11">
        <f>ROUNDDOWN(E457/5,0.1)</f>
        <v>1200</v>
      </c>
      <c r="D457" s="104" t="s">
        <v>969</v>
      </c>
      <c r="E457" s="9">
        <v>6000</v>
      </c>
      <c r="F457" s="7" t="s">
        <v>970</v>
      </c>
      <c r="G457" s="35" t="str">
        <f>LOOKUP(E460,{0,1,2},{"较慢","一般","较快"})</f>
        <v>一般</v>
      </c>
      <c r="H457" s="7" t="s">
        <v>971</v>
      </c>
      <c r="I457" s="452" t="str">
        <f>LOOKUP(E459,{0,1,2},{"无防护措施","半封闭式防护","全封闭式防护"})</f>
        <v>全封闭式防护</v>
      </c>
      <c r="J457" s="453"/>
      <c r="L457" s="5" t="s">
        <v>994</v>
      </c>
      <c r="M457" s="11">
        <f>M465+O455</f>
        <v>850</v>
      </c>
      <c r="N457" s="7" t="s">
        <v>296</v>
      </c>
      <c r="O457" s="25">
        <v>0</v>
      </c>
      <c r="Q457" s="5" t="s">
        <v>1042</v>
      </c>
      <c r="R457" s="11">
        <f>T457/50+1</f>
        <v>1</v>
      </c>
      <c r="S457" s="5" t="s">
        <v>1043</v>
      </c>
      <c r="T457" s="24">
        <v>0</v>
      </c>
    </row>
    <row r="458" spans="2:20" ht="12" customHeight="1" x14ac:dyDescent="0.15">
      <c r="B458" s="33" t="s">
        <v>972</v>
      </c>
      <c r="C458" s="11">
        <f>E458</f>
        <v>20000</v>
      </c>
      <c r="D458" s="104" t="s">
        <v>973</v>
      </c>
      <c r="E458" s="9">
        <v>20000</v>
      </c>
      <c r="F458" s="7" t="s">
        <v>974</v>
      </c>
      <c r="G458" s="41" t="s">
        <v>1011</v>
      </c>
      <c r="H458" s="37" t="s">
        <v>976</v>
      </c>
      <c r="I458" s="452" t="str">
        <f>LOOKUP(E461,{0,1,2},{"约10分钟","约1分钟/战斗3回合","“永远准时”"})</f>
        <v>约10分钟</v>
      </c>
      <c r="J458" s="453"/>
      <c r="L458" s="17" t="s">
        <v>302</v>
      </c>
      <c r="M458" s="18">
        <f>M457*20</f>
        <v>17000</v>
      </c>
      <c r="N458" s="19" t="s">
        <v>1044</v>
      </c>
      <c r="O458" s="26">
        <f>M457</f>
        <v>850</v>
      </c>
      <c r="Q458" s="5" t="s">
        <v>1045</v>
      </c>
      <c r="R458" s="11">
        <f>T458*5</f>
        <v>25000</v>
      </c>
      <c r="S458" s="7" t="s">
        <v>1046</v>
      </c>
      <c r="T458" s="24">
        <v>5000</v>
      </c>
    </row>
    <row r="459" spans="2:20" ht="12" customHeight="1" x14ac:dyDescent="0.15">
      <c r="B459" s="5" t="s">
        <v>978</v>
      </c>
      <c r="C459" s="38">
        <v>1</v>
      </c>
      <c r="D459" s="7" t="s">
        <v>979</v>
      </c>
      <c r="E459" s="38">
        <v>2</v>
      </c>
      <c r="F459" s="7" t="s">
        <v>980</v>
      </c>
      <c r="G459" s="35">
        <f>ROUNDDOWN(1+(E466-80)/100,0.1)</f>
        <v>1600</v>
      </c>
      <c r="H459" s="37" t="s">
        <v>981</v>
      </c>
      <c r="I459" s="452">
        <f>E465+E464</f>
        <v>1060200</v>
      </c>
      <c r="J459" s="453"/>
      <c r="L459" s="261" t="s">
        <v>1165</v>
      </c>
      <c r="M459" s="260"/>
      <c r="N459" s="261" t="s">
        <v>1166</v>
      </c>
      <c r="O459" s="260"/>
      <c r="Q459" s="5" t="s">
        <v>290</v>
      </c>
      <c r="R459" s="97" t="str">
        <f>LOOKUP(R460,{0,201,401,601,901,1201,1501;"黑色","绿色","蓝色","紫色","红色","橙色","金色"})</f>
        <v>金色</v>
      </c>
      <c r="S459" s="7" t="s">
        <v>292</v>
      </c>
      <c r="T459" s="25">
        <v>10000</v>
      </c>
    </row>
    <row r="460" spans="2:20" ht="12" customHeight="1" x14ac:dyDescent="0.15">
      <c r="B460" s="5" t="s">
        <v>982</v>
      </c>
      <c r="C460" s="38">
        <v>2</v>
      </c>
      <c r="D460" s="7" t="s">
        <v>983</v>
      </c>
      <c r="E460" s="38">
        <v>1</v>
      </c>
      <c r="F460" s="460" t="s">
        <v>1167</v>
      </c>
      <c r="G460" s="461"/>
      <c r="H460" s="461"/>
      <c r="I460" s="461"/>
      <c r="J460" s="266"/>
      <c r="L460" s="261"/>
      <c r="M460" s="260"/>
      <c r="N460" s="261"/>
      <c r="O460" s="260"/>
      <c r="Q460" s="5" t="s">
        <v>994</v>
      </c>
      <c r="R460" s="11">
        <f>T456+T458+R468+T457+IF(S455="全自动枪",100,IF(S455="半自动枪",0,0))</f>
        <v>5300</v>
      </c>
      <c r="S460" s="7" t="s">
        <v>296</v>
      </c>
      <c r="T460" s="25">
        <v>500</v>
      </c>
    </row>
    <row r="461" spans="2:20" ht="12" customHeight="1" x14ac:dyDescent="0.15">
      <c r="B461" s="5" t="s">
        <v>986</v>
      </c>
      <c r="C461" s="38">
        <v>2</v>
      </c>
      <c r="D461" s="7" t="s">
        <v>987</v>
      </c>
      <c r="E461" s="38">
        <v>0</v>
      </c>
      <c r="F461" s="462"/>
      <c r="G461" s="259"/>
      <c r="H461" s="259"/>
      <c r="I461" s="259"/>
      <c r="J461" s="260"/>
      <c r="L461" s="261"/>
      <c r="M461" s="260"/>
      <c r="N461" s="261"/>
      <c r="O461" s="260"/>
      <c r="Q461" s="5" t="s">
        <v>302</v>
      </c>
      <c r="R461" s="11">
        <f>R460*20</f>
        <v>106000</v>
      </c>
      <c r="S461" s="7" t="s">
        <v>1044</v>
      </c>
      <c r="T461" s="29">
        <f>R460</f>
        <v>5300</v>
      </c>
    </row>
    <row r="462" spans="2:20" ht="12" customHeight="1" x14ac:dyDescent="0.15">
      <c r="B462" s="5" t="s">
        <v>988</v>
      </c>
      <c r="C462" s="8">
        <f>IF(E459&lt;1,C455,IF(E459=1,C455+2,IF(E459&gt;1,C455+4,0)))</f>
        <v>12</v>
      </c>
      <c r="D462" s="7" t="s">
        <v>989</v>
      </c>
      <c r="E462" s="8">
        <f>IF(E459&lt;1,0,IF(E459=1,C462*20,C462*40))</f>
        <v>480</v>
      </c>
      <c r="F462" s="462"/>
      <c r="G462" s="259"/>
      <c r="H462" s="259"/>
      <c r="I462" s="259"/>
      <c r="J462" s="260"/>
      <c r="L462" s="261"/>
      <c r="M462" s="260"/>
      <c r="N462" s="261"/>
      <c r="O462" s="260"/>
      <c r="Q462" s="255" t="s">
        <v>1168</v>
      </c>
      <c r="R462" s="486"/>
      <c r="S462" s="460" t="s">
        <v>1169</v>
      </c>
      <c r="T462" s="266"/>
    </row>
    <row r="463" spans="2:20" ht="12" customHeight="1" x14ac:dyDescent="0.15">
      <c r="B463" s="33" t="s">
        <v>990</v>
      </c>
      <c r="C463" s="11">
        <f>IF(C459=0,C457,IF(C459=1,C457*2,IF(C459=2,C457*3,0)))</f>
        <v>2400</v>
      </c>
      <c r="D463" s="37" t="s">
        <v>991</v>
      </c>
      <c r="E463" s="11">
        <f>(C463*3)</f>
        <v>7200</v>
      </c>
      <c r="F463" s="462"/>
      <c r="G463" s="259"/>
      <c r="H463" s="259"/>
      <c r="I463" s="259"/>
      <c r="J463" s="260"/>
      <c r="L463" s="261"/>
      <c r="M463" s="260"/>
      <c r="N463" s="261"/>
      <c r="O463" s="260"/>
      <c r="Q463" s="255"/>
      <c r="R463" s="486"/>
      <c r="S463" s="462"/>
      <c r="T463" s="260"/>
    </row>
    <row r="464" spans="2:20" ht="12" customHeight="1" x14ac:dyDescent="0.15">
      <c r="B464" s="33" t="s">
        <v>992</v>
      </c>
      <c r="C464" s="11">
        <f>ROUND((E455+E456+E457+D475)/40,0.1)*(IF(C461=0,2,IF(C461=1,1.5,IF(C461=2,1,0))))</f>
        <v>930</v>
      </c>
      <c r="D464" s="7" t="s">
        <v>993</v>
      </c>
      <c r="E464" s="8">
        <f>IF(C460=0,C456*10+C455*25,IF(C460=1,C456*15+C455*25,IF(C460=2,C456*20+C455*25,0)))</f>
        <v>60200</v>
      </c>
      <c r="F464" s="462"/>
      <c r="G464" s="259"/>
      <c r="H464" s="259"/>
      <c r="I464" s="259"/>
      <c r="J464" s="260"/>
      <c r="L464" s="480"/>
      <c r="M464" s="465"/>
      <c r="N464" s="261"/>
      <c r="O464" s="260"/>
      <c r="Q464" s="255"/>
      <c r="R464" s="486"/>
      <c r="S464" s="462"/>
      <c r="T464" s="260"/>
    </row>
    <row r="465" spans="2:20" ht="12" customHeight="1" x14ac:dyDescent="0.15">
      <c r="B465" s="5" t="s">
        <v>290</v>
      </c>
      <c r="C465" s="97" t="str">
        <f>LOOKUP(C466,{0,201,401,601,901,1201,1501;"黑色","绿色","蓝色","紫色","红色","橙色","金色"})</f>
        <v>金色</v>
      </c>
      <c r="D465" s="7" t="s">
        <v>292</v>
      </c>
      <c r="E465" s="10">
        <v>1000000</v>
      </c>
      <c r="F465" s="462"/>
      <c r="G465" s="259"/>
      <c r="H465" s="259"/>
      <c r="I465" s="259"/>
      <c r="J465" s="260"/>
      <c r="L465" s="17" t="s">
        <v>301</v>
      </c>
      <c r="M465" s="27">
        <v>400</v>
      </c>
      <c r="N465" s="267"/>
      <c r="O465" s="268"/>
      <c r="Q465" s="255"/>
      <c r="R465" s="486"/>
      <c r="S465" s="462"/>
      <c r="T465" s="260"/>
    </row>
    <row r="466" spans="2:20" ht="12" customHeight="1" x14ac:dyDescent="0.15">
      <c r="B466" s="5" t="s">
        <v>994</v>
      </c>
      <c r="C466" s="11">
        <f>D475++E455+E456+E457+E458</f>
        <v>57200</v>
      </c>
      <c r="D466" s="7" t="s">
        <v>296</v>
      </c>
      <c r="E466" s="10">
        <v>160000</v>
      </c>
      <c r="F466" s="462"/>
      <c r="G466" s="259"/>
      <c r="H466" s="259"/>
      <c r="I466" s="259"/>
      <c r="J466" s="260"/>
      <c r="L466" s="481" t="s">
        <v>341</v>
      </c>
      <c r="M466" s="482"/>
      <c r="N466" s="482"/>
      <c r="O466" s="483"/>
      <c r="Q466" s="255"/>
      <c r="R466" s="486"/>
      <c r="S466" s="462"/>
      <c r="T466" s="260"/>
    </row>
    <row r="467" spans="2:20" ht="12" customHeight="1" x14ac:dyDescent="0.15">
      <c r="B467" s="5" t="s">
        <v>302</v>
      </c>
      <c r="C467" s="11">
        <f>C466*20</f>
        <v>1144000</v>
      </c>
      <c r="D467" s="7" t="s">
        <v>995</v>
      </c>
      <c r="E467" s="11">
        <f>C466</f>
        <v>57200</v>
      </c>
      <c r="F467" s="463"/>
      <c r="G467" s="464"/>
      <c r="H467" s="464"/>
      <c r="I467" s="464"/>
      <c r="J467" s="465"/>
      <c r="L467" s="247"/>
      <c r="M467" s="248"/>
      <c r="N467" s="248"/>
      <c r="O467" s="249"/>
      <c r="Q467" s="255"/>
      <c r="R467" s="486"/>
      <c r="S467" s="462"/>
      <c r="T467" s="260"/>
    </row>
    <row r="468" spans="2:20" ht="12" customHeight="1" x14ac:dyDescent="0.15">
      <c r="B468" s="255" t="s">
        <v>1170</v>
      </c>
      <c r="C468" s="466"/>
      <c r="D468" s="466"/>
      <c r="E468" s="466"/>
      <c r="F468" s="468" t="s">
        <v>341</v>
      </c>
      <c r="G468" s="468"/>
      <c r="H468" s="468"/>
      <c r="I468" s="468"/>
      <c r="J468" s="469"/>
      <c r="L468" s="247"/>
      <c r="M468" s="248"/>
      <c r="N468" s="248"/>
      <c r="O468" s="249"/>
      <c r="Q468" s="30" t="s">
        <v>301</v>
      </c>
      <c r="R468" s="31">
        <v>-200</v>
      </c>
      <c r="S468" s="462"/>
      <c r="T468" s="260"/>
    </row>
    <row r="469" spans="2:20" ht="12" customHeight="1" x14ac:dyDescent="0.15">
      <c r="B469" s="467"/>
      <c r="C469" s="466"/>
      <c r="D469" s="466"/>
      <c r="E469" s="466"/>
      <c r="F469" s="468"/>
      <c r="G469" s="468"/>
      <c r="H469" s="468"/>
      <c r="I469" s="468"/>
      <c r="J469" s="469"/>
      <c r="L469" s="247"/>
      <c r="M469" s="248"/>
      <c r="N469" s="248"/>
      <c r="O469" s="249"/>
      <c r="Q469" s="247" t="s">
        <v>341</v>
      </c>
      <c r="R469" s="248"/>
      <c r="S469" s="248"/>
      <c r="T469" s="249"/>
    </row>
    <row r="470" spans="2:20" ht="12" customHeight="1" x14ac:dyDescent="0.15">
      <c r="B470" s="467"/>
      <c r="C470" s="466"/>
      <c r="D470" s="466"/>
      <c r="E470" s="466"/>
      <c r="F470" s="468"/>
      <c r="G470" s="468"/>
      <c r="H470" s="468"/>
      <c r="I470" s="468"/>
      <c r="J470" s="469"/>
      <c r="L470" s="247"/>
      <c r="M470" s="248"/>
      <c r="N470" s="248"/>
      <c r="O470" s="249"/>
      <c r="Q470" s="247"/>
      <c r="R470" s="248"/>
      <c r="S470" s="248"/>
      <c r="T470" s="249"/>
    </row>
    <row r="471" spans="2:20" ht="12" customHeight="1" x14ac:dyDescent="0.15">
      <c r="B471" s="467"/>
      <c r="C471" s="466"/>
      <c r="D471" s="466"/>
      <c r="E471" s="466"/>
      <c r="F471" s="468"/>
      <c r="G471" s="468"/>
      <c r="H471" s="468"/>
      <c r="I471" s="468"/>
      <c r="J471" s="469"/>
      <c r="L471" s="247"/>
      <c r="M471" s="248"/>
      <c r="N471" s="248"/>
      <c r="O471" s="249"/>
      <c r="Q471" s="247"/>
      <c r="R471" s="248"/>
      <c r="S471" s="248"/>
      <c r="T471" s="249"/>
    </row>
    <row r="472" spans="2:20" ht="12" customHeight="1" x14ac:dyDescent="0.15">
      <c r="B472" s="467"/>
      <c r="C472" s="466"/>
      <c r="D472" s="466"/>
      <c r="E472" s="466"/>
      <c r="F472" s="468"/>
      <c r="G472" s="468"/>
      <c r="H472" s="468"/>
      <c r="I472" s="468"/>
      <c r="J472" s="469"/>
      <c r="L472" s="247"/>
      <c r="M472" s="248"/>
      <c r="N472" s="248"/>
      <c r="O472" s="249"/>
      <c r="Q472" s="247"/>
      <c r="R472" s="248"/>
      <c r="S472" s="248"/>
      <c r="T472" s="249"/>
    </row>
    <row r="473" spans="2:20" ht="12" customHeight="1" x14ac:dyDescent="0.15">
      <c r="B473" s="467"/>
      <c r="C473" s="466"/>
      <c r="D473" s="466"/>
      <c r="E473" s="466"/>
      <c r="F473" s="468"/>
      <c r="G473" s="468"/>
      <c r="H473" s="468"/>
      <c r="I473" s="468"/>
      <c r="J473" s="469"/>
      <c r="L473" s="247"/>
      <c r="M473" s="248"/>
      <c r="N473" s="248"/>
      <c r="O473" s="249"/>
      <c r="Q473" s="247"/>
      <c r="R473" s="248"/>
      <c r="S473" s="248"/>
      <c r="T473" s="249"/>
    </row>
    <row r="474" spans="2:20" ht="12" customHeight="1" x14ac:dyDescent="0.15">
      <c r="B474" s="467"/>
      <c r="C474" s="466"/>
      <c r="D474" s="466"/>
      <c r="E474" s="466"/>
      <c r="F474" s="468"/>
      <c r="G474" s="468"/>
      <c r="H474" s="468"/>
      <c r="I474" s="468"/>
      <c r="J474" s="469"/>
      <c r="L474" s="247"/>
      <c r="M474" s="248"/>
      <c r="N474" s="248"/>
      <c r="O474" s="249"/>
      <c r="Q474" s="247"/>
      <c r="R474" s="248"/>
      <c r="S474" s="248"/>
      <c r="T474" s="249"/>
    </row>
    <row r="475" spans="2:20" ht="12" customHeight="1" x14ac:dyDescent="0.15">
      <c r="B475" s="454" t="s">
        <v>301</v>
      </c>
      <c r="C475" s="455"/>
      <c r="D475" s="456">
        <v>15600</v>
      </c>
      <c r="E475" s="456"/>
      <c r="F475" s="468"/>
      <c r="G475" s="468"/>
      <c r="H475" s="468"/>
      <c r="I475" s="468"/>
      <c r="J475" s="469"/>
      <c r="L475" s="247"/>
      <c r="M475" s="248"/>
      <c r="N475" s="248"/>
      <c r="O475" s="249"/>
      <c r="Q475" s="247"/>
      <c r="R475" s="248"/>
      <c r="S475" s="248"/>
      <c r="T475" s="249"/>
    </row>
    <row r="476" spans="2:20" ht="12" customHeight="1" x14ac:dyDescent="0.15">
      <c r="B476" s="457" t="s">
        <v>1171</v>
      </c>
      <c r="C476" s="458"/>
      <c r="D476" s="458"/>
      <c r="E476" s="458"/>
      <c r="F476" s="458"/>
      <c r="G476" s="458"/>
      <c r="H476" s="458"/>
      <c r="I476" s="458"/>
      <c r="J476" s="459"/>
      <c r="L476" s="247"/>
      <c r="M476" s="248"/>
      <c r="N476" s="248"/>
      <c r="O476" s="249"/>
      <c r="Q476" s="247"/>
      <c r="R476" s="248"/>
      <c r="S476" s="248"/>
      <c r="T476" s="249"/>
    </row>
    <row r="478" spans="2:20" ht="12" customHeight="1" x14ac:dyDescent="0.15">
      <c r="B478" s="12" t="s">
        <v>289</v>
      </c>
      <c r="C478" s="497" t="s">
        <v>164</v>
      </c>
      <c r="D478" s="497"/>
      <c r="E478" s="497"/>
      <c r="F478" s="14" t="s">
        <v>958</v>
      </c>
      <c r="G478" s="497" t="s">
        <v>1172</v>
      </c>
      <c r="H478" s="497"/>
      <c r="I478" s="497"/>
      <c r="J478" s="498"/>
    </row>
    <row r="479" spans="2:20" ht="12" customHeight="1" x14ac:dyDescent="0.15">
      <c r="B479" s="5" t="s">
        <v>961</v>
      </c>
      <c r="C479" s="8" t="str">
        <f>LOOKUP(E479,{0,150,300,450,600;"0","2","4","6","8"})</f>
        <v>4</v>
      </c>
      <c r="D479" s="7" t="s">
        <v>962</v>
      </c>
      <c r="E479" s="9">
        <v>300</v>
      </c>
      <c r="F479" s="450" t="s">
        <v>963</v>
      </c>
      <c r="G479" s="450"/>
      <c r="H479" s="450"/>
      <c r="I479" s="450"/>
      <c r="J479" s="451"/>
    </row>
    <row r="480" spans="2:20" ht="12" customHeight="1" x14ac:dyDescent="0.15">
      <c r="B480" s="33" t="s">
        <v>964</v>
      </c>
      <c r="C480" s="11">
        <f>E480/5</f>
        <v>40</v>
      </c>
      <c r="D480" s="104" t="s">
        <v>965</v>
      </c>
      <c r="E480" s="9">
        <v>200</v>
      </c>
      <c r="F480" s="7" t="s">
        <v>966</v>
      </c>
      <c r="G480" s="11" t="str">
        <f>LOOKUP(C484,{0,1,2},{"表现较差","表现一般","表现良好"})</f>
        <v>表现较差</v>
      </c>
      <c r="H480" s="7" t="s">
        <v>967</v>
      </c>
      <c r="I480" s="452" t="str">
        <f>LOOKUP(E484,{0,1,2},{"无法响应指令","可防御","可防御/闪避"})</f>
        <v>可防御/闪避</v>
      </c>
      <c r="J480" s="453"/>
    </row>
    <row r="481" spans="2:10" ht="12" customHeight="1" x14ac:dyDescent="0.15">
      <c r="B481" s="33" t="s">
        <v>968</v>
      </c>
      <c r="C481" s="11">
        <f>ROUNDDOWN(E481/5,0.1)</f>
        <v>40</v>
      </c>
      <c r="D481" s="104" t="s">
        <v>969</v>
      </c>
      <c r="E481" s="9">
        <v>200</v>
      </c>
      <c r="F481" s="7" t="s">
        <v>970</v>
      </c>
      <c r="G481" s="35" t="str">
        <f>LOOKUP(E484,{0,1,2},{"较慢","一般","较快"})</f>
        <v>较快</v>
      </c>
      <c r="H481" s="7" t="s">
        <v>971</v>
      </c>
      <c r="I481" s="452" t="str">
        <f>LOOKUP(E483,{0,1,2},{"无防护措施","半封闭式防护","全封闭式防护"})</f>
        <v>半封闭式防护</v>
      </c>
      <c r="J481" s="453"/>
    </row>
    <row r="482" spans="2:10" ht="12" customHeight="1" x14ac:dyDescent="0.15">
      <c r="B482" s="33" t="s">
        <v>972</v>
      </c>
      <c r="C482" s="11">
        <f>E482</f>
        <v>100</v>
      </c>
      <c r="D482" s="104" t="s">
        <v>973</v>
      </c>
      <c r="E482" s="9">
        <v>100</v>
      </c>
      <c r="F482" s="7" t="s">
        <v>974</v>
      </c>
      <c r="G482" s="41" t="s">
        <v>1173</v>
      </c>
      <c r="H482" s="37" t="s">
        <v>976</v>
      </c>
      <c r="I482" s="452" t="str">
        <f>LOOKUP(E485,{0,1,2},{"约10分钟","约1分钟/战斗3回合","“永远准时”"})</f>
        <v>约10分钟</v>
      </c>
      <c r="J482" s="453"/>
    </row>
    <row r="483" spans="2:10" ht="12" customHeight="1" x14ac:dyDescent="0.15">
      <c r="B483" s="5" t="s">
        <v>978</v>
      </c>
      <c r="C483" s="38">
        <v>2</v>
      </c>
      <c r="D483" s="7" t="s">
        <v>979</v>
      </c>
      <c r="E483" s="38">
        <v>1</v>
      </c>
      <c r="F483" s="7" t="s">
        <v>980</v>
      </c>
      <c r="G483" s="35">
        <f>ROUNDDOWN(1+(E490-80)/100,0.1)</f>
        <v>1</v>
      </c>
      <c r="H483" s="37" t="s">
        <v>981</v>
      </c>
      <c r="I483" s="452">
        <f>E489+E488</f>
        <v>1500</v>
      </c>
      <c r="J483" s="453"/>
    </row>
    <row r="484" spans="2:10" ht="12" customHeight="1" x14ac:dyDescent="0.15">
      <c r="B484" s="5" t="s">
        <v>982</v>
      </c>
      <c r="C484" s="38">
        <v>0</v>
      </c>
      <c r="D484" s="7" t="s">
        <v>983</v>
      </c>
      <c r="E484" s="38">
        <v>2</v>
      </c>
      <c r="F484" s="460" t="s">
        <v>1174</v>
      </c>
      <c r="G484" s="461"/>
      <c r="H484" s="461"/>
      <c r="I484" s="461"/>
      <c r="J484" s="266"/>
    </row>
    <row r="485" spans="2:10" ht="12" customHeight="1" x14ac:dyDescent="0.15">
      <c r="B485" s="5" t="s">
        <v>986</v>
      </c>
      <c r="C485" s="38">
        <v>1</v>
      </c>
      <c r="D485" s="7" t="s">
        <v>987</v>
      </c>
      <c r="E485" s="38">
        <v>0</v>
      </c>
      <c r="F485" s="462"/>
      <c r="G485" s="259"/>
      <c r="H485" s="259"/>
      <c r="I485" s="259"/>
      <c r="J485" s="260"/>
    </row>
    <row r="486" spans="2:10" ht="12" customHeight="1" x14ac:dyDescent="0.15">
      <c r="B486" s="5" t="s">
        <v>988</v>
      </c>
      <c r="C486" s="8">
        <f>IF(E483&lt;1,C479,IF(E483=1,C479+2,IF(E483&gt;1,C479+4,0)))</f>
        <v>6</v>
      </c>
      <c r="D486" s="7" t="s">
        <v>989</v>
      </c>
      <c r="E486" s="8">
        <f>IF(E483&lt;1,0,IF(E483=1,C486*20,C486*40))</f>
        <v>120</v>
      </c>
      <c r="F486" s="462"/>
      <c r="G486" s="259"/>
      <c r="H486" s="259"/>
      <c r="I486" s="259"/>
      <c r="J486" s="260"/>
    </row>
    <row r="487" spans="2:10" ht="12" customHeight="1" x14ac:dyDescent="0.15">
      <c r="B487" s="33" t="s">
        <v>990</v>
      </c>
      <c r="C487" s="11">
        <f>IF(C483=0,C481,IF(C483=1,C481*2,IF(C483=2,C481*3,0)))</f>
        <v>120</v>
      </c>
      <c r="D487" s="37" t="s">
        <v>991</v>
      </c>
      <c r="E487" s="11">
        <f>(C487*3)</f>
        <v>360</v>
      </c>
      <c r="F487" s="462"/>
      <c r="G487" s="259"/>
      <c r="H487" s="259"/>
      <c r="I487" s="259"/>
      <c r="J487" s="260"/>
    </row>
    <row r="488" spans="2:10" ht="12" customHeight="1" x14ac:dyDescent="0.15">
      <c r="B488" s="33" t="s">
        <v>992</v>
      </c>
      <c r="C488" s="11">
        <f>ROUND((E479+E480+E481+D499)/40,0.1)*(IF(C485=0,2,IF(C485=1,1.5,IF(C485=2,1,0))))</f>
        <v>42</v>
      </c>
      <c r="D488" s="7" t="s">
        <v>993</v>
      </c>
      <c r="E488" s="8">
        <f>IF(C484=0,C480*10+C479*25,IF(C484=1,C480*15+C479*25,IF(C484=2,C480*20+C479*25,0)))</f>
        <v>500</v>
      </c>
      <c r="F488" s="462"/>
      <c r="G488" s="259"/>
      <c r="H488" s="259"/>
      <c r="I488" s="259"/>
      <c r="J488" s="260"/>
    </row>
    <row r="489" spans="2:10" ht="12" customHeight="1" x14ac:dyDescent="0.15">
      <c r="B489" s="5" t="s">
        <v>290</v>
      </c>
      <c r="C489" s="11" t="str">
        <f>LOOKUP(C490,{0,201,401,601,901,1201,1501;"黑色","绿色","蓝色","紫色","红色","橙色","金色"})</f>
        <v>红色</v>
      </c>
      <c r="D489" s="7" t="s">
        <v>292</v>
      </c>
      <c r="E489" s="10">
        <v>1000</v>
      </c>
      <c r="F489" s="462"/>
      <c r="G489" s="259"/>
      <c r="H489" s="259"/>
      <c r="I489" s="259"/>
      <c r="J489" s="260"/>
    </row>
    <row r="490" spans="2:10" ht="12" customHeight="1" x14ac:dyDescent="0.15">
      <c r="B490" s="5" t="s">
        <v>994</v>
      </c>
      <c r="C490" s="11">
        <f>D499++E479+E480+E481+E482</f>
        <v>1200</v>
      </c>
      <c r="D490" s="7" t="s">
        <v>296</v>
      </c>
      <c r="E490" s="10">
        <v>150</v>
      </c>
      <c r="F490" s="462"/>
      <c r="G490" s="259"/>
      <c r="H490" s="259"/>
      <c r="I490" s="259"/>
      <c r="J490" s="260"/>
    </row>
    <row r="491" spans="2:10" ht="12" customHeight="1" x14ac:dyDescent="0.15">
      <c r="B491" s="5" t="s">
        <v>302</v>
      </c>
      <c r="C491" s="11">
        <f>C490*20</f>
        <v>24000</v>
      </c>
      <c r="D491" s="7" t="s">
        <v>995</v>
      </c>
      <c r="E491" s="11">
        <f>C490</f>
        <v>1200</v>
      </c>
      <c r="F491" s="463"/>
      <c r="G491" s="464"/>
      <c r="H491" s="464"/>
      <c r="I491" s="464"/>
      <c r="J491" s="465"/>
    </row>
    <row r="492" spans="2:10" ht="12" customHeight="1" x14ac:dyDescent="0.15">
      <c r="B492" s="255" t="s">
        <v>1175</v>
      </c>
      <c r="C492" s="466"/>
      <c r="D492" s="466"/>
      <c r="E492" s="466"/>
      <c r="F492" s="468" t="s">
        <v>341</v>
      </c>
      <c r="G492" s="468"/>
      <c r="H492" s="468"/>
      <c r="I492" s="468"/>
      <c r="J492" s="469"/>
    </row>
    <row r="493" spans="2:10" ht="12" customHeight="1" x14ac:dyDescent="0.15">
      <c r="B493" s="467"/>
      <c r="C493" s="466"/>
      <c r="D493" s="466"/>
      <c r="E493" s="466"/>
      <c r="F493" s="468"/>
      <c r="G493" s="468"/>
      <c r="H493" s="468"/>
      <c r="I493" s="468"/>
      <c r="J493" s="469"/>
    </row>
    <row r="494" spans="2:10" ht="12" customHeight="1" x14ac:dyDescent="0.15">
      <c r="B494" s="467"/>
      <c r="C494" s="466"/>
      <c r="D494" s="466"/>
      <c r="E494" s="466"/>
      <c r="F494" s="468"/>
      <c r="G494" s="468"/>
      <c r="H494" s="468"/>
      <c r="I494" s="468"/>
      <c r="J494" s="469"/>
    </row>
    <row r="495" spans="2:10" ht="12" customHeight="1" x14ac:dyDescent="0.15">
      <c r="B495" s="467"/>
      <c r="C495" s="466"/>
      <c r="D495" s="466"/>
      <c r="E495" s="466"/>
      <c r="F495" s="468"/>
      <c r="G495" s="468"/>
      <c r="H495" s="468"/>
      <c r="I495" s="468"/>
      <c r="J495" s="469"/>
    </row>
    <row r="496" spans="2:10" ht="12" customHeight="1" x14ac:dyDescent="0.15">
      <c r="B496" s="467"/>
      <c r="C496" s="466"/>
      <c r="D496" s="466"/>
      <c r="E496" s="466"/>
      <c r="F496" s="468"/>
      <c r="G496" s="468"/>
      <c r="H496" s="468"/>
      <c r="I496" s="468"/>
      <c r="J496" s="469"/>
    </row>
    <row r="497" spans="2:10" ht="12" customHeight="1" x14ac:dyDescent="0.15">
      <c r="B497" s="467"/>
      <c r="C497" s="466"/>
      <c r="D497" s="466"/>
      <c r="E497" s="466"/>
      <c r="F497" s="468"/>
      <c r="G497" s="468"/>
      <c r="H497" s="468"/>
      <c r="I497" s="468"/>
      <c r="J497" s="469"/>
    </row>
    <row r="498" spans="2:10" ht="12" customHeight="1" x14ac:dyDescent="0.15">
      <c r="B498" s="467"/>
      <c r="C498" s="466"/>
      <c r="D498" s="466"/>
      <c r="E498" s="466"/>
      <c r="F498" s="468"/>
      <c r="G498" s="468"/>
      <c r="H498" s="468"/>
      <c r="I498" s="468"/>
      <c r="J498" s="469"/>
    </row>
    <row r="499" spans="2:10" ht="12" customHeight="1" x14ac:dyDescent="0.15">
      <c r="B499" s="454" t="s">
        <v>301</v>
      </c>
      <c r="C499" s="455"/>
      <c r="D499" s="456">
        <v>400</v>
      </c>
      <c r="E499" s="456"/>
      <c r="F499" s="468"/>
      <c r="G499" s="468"/>
      <c r="H499" s="468"/>
      <c r="I499" s="468"/>
      <c r="J499" s="469"/>
    </row>
    <row r="500" spans="2:10" ht="12" customHeight="1" x14ac:dyDescent="0.15">
      <c r="B500" s="457" t="s">
        <v>1171</v>
      </c>
      <c r="C500" s="458"/>
      <c r="D500" s="458"/>
      <c r="E500" s="458"/>
      <c r="F500" s="458"/>
      <c r="G500" s="458"/>
      <c r="H500" s="458"/>
      <c r="I500" s="458"/>
      <c r="J500" s="459"/>
    </row>
  </sheetData>
  <mergeCells count="381">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 ref="D223:E223"/>
    <mergeCell ref="L223:M223"/>
    <mergeCell ref="N223:O223"/>
    <mergeCell ref="B199:E199"/>
    <mergeCell ref="G199:J199"/>
    <mergeCell ref="L199:T199"/>
    <mergeCell ref="C202:E202"/>
    <mergeCell ref="G202:J202"/>
    <mergeCell ref="M202:O202"/>
    <mergeCell ref="Q202:T202"/>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401:J401"/>
    <mergeCell ref="L401:O401"/>
    <mergeCell ref="Q401:T401"/>
    <mergeCell ref="B426:E426"/>
    <mergeCell ref="C429:E429"/>
    <mergeCell ref="G429:J429"/>
    <mergeCell ref="F430:J430"/>
    <mergeCell ref="I431:J431"/>
    <mergeCell ref="I432:J432"/>
    <mergeCell ref="B408:C413"/>
    <mergeCell ref="D408:E414"/>
    <mergeCell ref="B415:E425"/>
    <mergeCell ref="C379:E379"/>
    <mergeCell ref="G379:J379"/>
    <mergeCell ref="F380:J380"/>
    <mergeCell ref="I381:J381"/>
    <mergeCell ref="I382:J382"/>
    <mergeCell ref="I383:J383"/>
    <mergeCell ref="I384:J384"/>
    <mergeCell ref="B400:C400"/>
    <mergeCell ref="D400:E4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F279:J279"/>
    <mergeCell ref="I280:J280"/>
    <mergeCell ref="I281:J281"/>
    <mergeCell ref="I282:J282"/>
    <mergeCell ref="I283:J283"/>
    <mergeCell ref="B299:C299"/>
    <mergeCell ref="D299:E299"/>
    <mergeCell ref="L299:O299"/>
    <mergeCell ref="B300:J300"/>
    <mergeCell ref="F254:J254"/>
    <mergeCell ref="I255:J255"/>
    <mergeCell ref="I256:J256"/>
    <mergeCell ref="I257:J257"/>
    <mergeCell ref="I258:J258"/>
    <mergeCell ref="B274:C274"/>
    <mergeCell ref="D274:E274"/>
    <mergeCell ref="B275:J275"/>
    <mergeCell ref="C278:E278"/>
    <mergeCell ref="G278:J27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I155:J155"/>
    <mergeCell ref="S155:T155"/>
    <mergeCell ref="I156:J156"/>
    <mergeCell ref="S156:T156"/>
    <mergeCell ref="I157:J157"/>
    <mergeCell ref="S157:T157"/>
    <mergeCell ref="B173:C173"/>
    <mergeCell ref="D173:E173"/>
    <mergeCell ref="L173:M173"/>
    <mergeCell ref="N173:O173"/>
    <mergeCell ref="B149:J149"/>
    <mergeCell ref="L149:T149"/>
    <mergeCell ref="C152:E152"/>
    <mergeCell ref="G152:J152"/>
    <mergeCell ref="M152:O152"/>
    <mergeCell ref="Q152:T152"/>
    <mergeCell ref="F153:J153"/>
    <mergeCell ref="P153:T153"/>
    <mergeCell ref="I154:J154"/>
    <mergeCell ref="S154:T154"/>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24:E124"/>
    <mergeCell ref="G124:J124"/>
    <mergeCell ref="L124:O124"/>
    <mergeCell ref="Q124:T124"/>
    <mergeCell ref="C127:E127"/>
    <mergeCell ref="G127:J127"/>
    <mergeCell ref="M127:O127"/>
    <mergeCell ref="Q127:T127"/>
    <mergeCell ref="F128:J128"/>
    <mergeCell ref="P128:T128"/>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C77:E77"/>
    <mergeCell ref="G77:J77"/>
    <mergeCell ref="M77:O77"/>
    <mergeCell ref="Q77:T77"/>
    <mergeCell ref="F78:J78"/>
    <mergeCell ref="P78:T78"/>
    <mergeCell ref="I79:J79"/>
    <mergeCell ref="S79:T79"/>
    <mergeCell ref="I80:J80"/>
    <mergeCell ref="S80:T80"/>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52:E52"/>
    <mergeCell ref="G52:J52"/>
    <mergeCell ref="M52:O52"/>
    <mergeCell ref="Q52:T52"/>
    <mergeCell ref="F53:J53"/>
    <mergeCell ref="P53:T53"/>
    <mergeCell ref="I54:J54"/>
    <mergeCell ref="S54:T54"/>
    <mergeCell ref="I55:J55"/>
    <mergeCell ref="S55:T55"/>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27:E27"/>
    <mergeCell ref="G27:J27"/>
    <mergeCell ref="M27:O27"/>
    <mergeCell ref="Q27:T27"/>
    <mergeCell ref="F28:J28"/>
    <mergeCell ref="P28:T28"/>
    <mergeCell ref="I29:J29"/>
    <mergeCell ref="S29:T29"/>
    <mergeCell ref="I30:J30"/>
    <mergeCell ref="S30:T30"/>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E2"/>
    <mergeCell ref="G2:J2"/>
    <mergeCell ref="M2:O2"/>
    <mergeCell ref="Q2:T2"/>
    <mergeCell ref="F3:J3"/>
    <mergeCell ref="P3:T3"/>
    <mergeCell ref="I4:J4"/>
    <mergeCell ref="S4:T4"/>
    <mergeCell ref="I5:J5"/>
    <mergeCell ref="S5:T5"/>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opLeftCell="A58" workbookViewId="0">
      <selection activeCell="P80" sqref="P80:Q80"/>
    </sheetView>
  </sheetViews>
  <sheetFormatPr defaultColWidth="8.875" defaultRowHeight="12" customHeight="1" x14ac:dyDescent="0.15"/>
  <cols>
    <col min="1" max="16384" width="8.875" style="195"/>
  </cols>
  <sheetData>
    <row r="2" spans="2:17" ht="12" customHeight="1" x14ac:dyDescent="0.15">
      <c r="B2" s="2" t="s">
        <v>289</v>
      </c>
      <c r="C2" s="512" t="s">
        <v>14</v>
      </c>
      <c r="D2" s="512"/>
      <c r="E2" s="512"/>
      <c r="F2" s="3" t="s">
        <v>1176</v>
      </c>
      <c r="G2" s="4" t="s">
        <v>1177</v>
      </c>
      <c r="H2" s="3" t="s">
        <v>1178</v>
      </c>
      <c r="I2" s="4" t="s">
        <v>1179</v>
      </c>
      <c r="J2" s="12" t="s">
        <v>289</v>
      </c>
      <c r="K2" s="13" t="s">
        <v>1180</v>
      </c>
      <c r="L2" s="14" t="s">
        <v>1028</v>
      </c>
      <c r="M2" s="21" t="s">
        <v>1181</v>
      </c>
      <c r="N2" s="2" t="s">
        <v>289</v>
      </c>
      <c r="O2" s="22" t="s">
        <v>1182</v>
      </c>
      <c r="P2" s="3" t="s">
        <v>1026</v>
      </c>
      <c r="Q2" s="32" t="s">
        <v>1183</v>
      </c>
    </row>
    <row r="3" spans="2:17" ht="12" customHeight="1" x14ac:dyDescent="0.15">
      <c r="B3" s="5" t="s">
        <v>1184</v>
      </c>
      <c r="C3" s="6" t="s">
        <v>1185</v>
      </c>
      <c r="D3" s="7" t="s">
        <v>1186</v>
      </c>
      <c r="E3" s="194" t="s">
        <v>1187</v>
      </c>
      <c r="F3" s="460" t="s">
        <v>1188</v>
      </c>
      <c r="G3" s="461"/>
      <c r="H3" s="461"/>
      <c r="I3" s="461"/>
      <c r="J3" s="5" t="s">
        <v>1031</v>
      </c>
      <c r="K3" s="15" t="s">
        <v>1032</v>
      </c>
      <c r="L3" s="15" t="s">
        <v>1126</v>
      </c>
      <c r="M3" s="23" t="s">
        <v>1181</v>
      </c>
      <c r="N3" s="5" t="s">
        <v>1029</v>
      </c>
      <c r="O3" s="16" t="s">
        <v>1189</v>
      </c>
      <c r="P3" s="7" t="s">
        <v>1030</v>
      </c>
      <c r="Q3" s="24">
        <v>150</v>
      </c>
    </row>
    <row r="4" spans="2:17" ht="12" customHeight="1" x14ac:dyDescent="0.15">
      <c r="B4" s="5" t="s">
        <v>1190</v>
      </c>
      <c r="C4" s="8">
        <v>12</v>
      </c>
      <c r="D4" s="7" t="s">
        <v>1191</v>
      </c>
      <c r="E4" s="9">
        <v>240</v>
      </c>
      <c r="F4" s="462"/>
      <c r="G4" s="259"/>
      <c r="H4" s="259"/>
      <c r="I4" s="259"/>
      <c r="J4" s="5" t="s">
        <v>1040</v>
      </c>
      <c r="K4" s="16" t="s">
        <v>1192</v>
      </c>
      <c r="L4" s="7" t="s">
        <v>1041</v>
      </c>
      <c r="M4" s="24">
        <v>50</v>
      </c>
      <c r="N4" s="5" t="s">
        <v>290</v>
      </c>
      <c r="O4" s="11" t="str">
        <f>LOOKUP(O5,{0,201,401,601,901,1201,1501;"黑色","绿色","蓝色","紫色","红色","橙色","超额耗点"})</f>
        <v>黑色</v>
      </c>
      <c r="P4" s="7" t="s">
        <v>292</v>
      </c>
      <c r="Q4" s="25">
        <v>50</v>
      </c>
    </row>
    <row r="5" spans="2:17" ht="12" customHeight="1" x14ac:dyDescent="0.15">
      <c r="B5" s="5" t="s">
        <v>1193</v>
      </c>
      <c r="C5" s="8">
        <v>13</v>
      </c>
      <c r="D5" s="7" t="s">
        <v>1194</v>
      </c>
      <c r="E5" s="9">
        <v>260</v>
      </c>
      <c r="F5" s="462"/>
      <c r="G5" s="259"/>
      <c r="H5" s="259"/>
      <c r="I5" s="259"/>
      <c r="J5" s="5" t="s">
        <v>290</v>
      </c>
      <c r="K5" s="11" t="str">
        <f>LOOKUP(K6,{0,201,401,601,901,1201,1501;"黑色","绿色","蓝色","紫色","红色","橙色","超额耗点"})</f>
        <v>黑色</v>
      </c>
      <c r="L5" s="7" t="s">
        <v>292</v>
      </c>
      <c r="M5" s="25">
        <v>15</v>
      </c>
      <c r="N5" s="5" t="s">
        <v>994</v>
      </c>
      <c r="O5" s="11">
        <v>150</v>
      </c>
      <c r="P5" s="7" t="s">
        <v>296</v>
      </c>
      <c r="Q5" s="25">
        <v>14</v>
      </c>
    </row>
    <row r="6" spans="2:17" ht="12" customHeight="1" x14ac:dyDescent="0.15">
      <c r="B6" s="5" t="s">
        <v>1195</v>
      </c>
      <c r="C6" s="8">
        <v>12</v>
      </c>
      <c r="D6" s="7" t="s">
        <v>1196</v>
      </c>
      <c r="E6" s="9">
        <v>240</v>
      </c>
      <c r="F6" s="462"/>
      <c r="G6" s="259"/>
      <c r="H6" s="259"/>
      <c r="I6" s="259"/>
      <c r="J6" s="5" t="s">
        <v>994</v>
      </c>
      <c r="K6" s="11">
        <v>50</v>
      </c>
      <c r="L6" s="7" t="s">
        <v>296</v>
      </c>
      <c r="M6" s="25">
        <v>9</v>
      </c>
      <c r="N6" s="17" t="s">
        <v>302</v>
      </c>
      <c r="O6" s="18">
        <v>3000</v>
      </c>
      <c r="P6" s="19" t="s">
        <v>1044</v>
      </c>
      <c r="Q6" s="26">
        <v>150</v>
      </c>
    </row>
    <row r="7" spans="2:17" ht="12" customHeight="1" x14ac:dyDescent="0.15">
      <c r="B7" s="5" t="s">
        <v>1197</v>
      </c>
      <c r="C7" s="8">
        <v>1</v>
      </c>
      <c r="D7" s="7" t="s">
        <v>1198</v>
      </c>
      <c r="E7" s="9">
        <v>20</v>
      </c>
      <c r="F7" s="265" t="s">
        <v>1199</v>
      </c>
      <c r="G7" s="461"/>
      <c r="H7" s="461"/>
      <c r="I7" s="531"/>
      <c r="J7" s="17" t="s">
        <v>302</v>
      </c>
      <c r="K7" s="18">
        <v>1000</v>
      </c>
      <c r="L7" s="19" t="s">
        <v>1044</v>
      </c>
      <c r="M7" s="26">
        <v>50</v>
      </c>
      <c r="N7" s="261" t="s">
        <v>1200</v>
      </c>
      <c r="O7" s="260"/>
      <c r="P7" s="261" t="s">
        <v>1201</v>
      </c>
      <c r="Q7" s="260"/>
    </row>
    <row r="8" spans="2:17" ht="12" customHeight="1" x14ac:dyDescent="0.15">
      <c r="B8" s="5" t="s">
        <v>1202</v>
      </c>
      <c r="C8" s="8">
        <v>2</v>
      </c>
      <c r="D8" s="7" t="s">
        <v>1203</v>
      </c>
      <c r="E8" s="9">
        <v>40</v>
      </c>
      <c r="F8" s="261"/>
      <c r="G8" s="259"/>
      <c r="H8" s="259"/>
      <c r="I8" s="532"/>
      <c r="J8" s="261" t="s">
        <v>1200</v>
      </c>
      <c r="K8" s="262"/>
      <c r="L8" s="259" t="s">
        <v>1204</v>
      </c>
      <c r="M8" s="260"/>
      <c r="N8" s="261"/>
      <c r="O8" s="260"/>
      <c r="P8" s="261"/>
      <c r="Q8" s="260"/>
    </row>
    <row r="9" spans="2:17" ht="12" customHeight="1" x14ac:dyDescent="0.15">
      <c r="B9" s="5" t="s">
        <v>1205</v>
      </c>
      <c r="C9" s="8">
        <v>12</v>
      </c>
      <c r="D9" s="5" t="s">
        <v>1206</v>
      </c>
      <c r="E9" s="9">
        <v>200</v>
      </c>
      <c r="F9" s="261"/>
      <c r="G9" s="259"/>
      <c r="H9" s="259"/>
      <c r="I9" s="532"/>
      <c r="J9" s="261"/>
      <c r="K9" s="262"/>
      <c r="L9" s="259"/>
      <c r="M9" s="260"/>
      <c r="N9" s="261"/>
      <c r="O9" s="260"/>
      <c r="P9" s="261"/>
      <c r="Q9" s="260"/>
    </row>
    <row r="10" spans="2:17" ht="12" customHeight="1" x14ac:dyDescent="0.15">
      <c r="B10" s="5" t="s">
        <v>1207</v>
      </c>
      <c r="C10" s="8">
        <v>0</v>
      </c>
      <c r="D10" s="7" t="s">
        <v>1208</v>
      </c>
      <c r="E10" s="9">
        <v>0</v>
      </c>
      <c r="F10" s="261"/>
      <c r="G10" s="259"/>
      <c r="H10" s="259"/>
      <c r="I10" s="532"/>
      <c r="J10" s="261"/>
      <c r="K10" s="262"/>
      <c r="L10" s="259"/>
      <c r="M10" s="260"/>
      <c r="N10" s="261"/>
      <c r="O10" s="260"/>
      <c r="P10" s="261"/>
      <c r="Q10" s="260"/>
    </row>
    <row r="11" spans="2:17" ht="12" customHeight="1" x14ac:dyDescent="0.15">
      <c r="B11" s="5" t="s">
        <v>1209</v>
      </c>
      <c r="C11" s="8">
        <v>12</v>
      </c>
      <c r="D11" s="5" t="s">
        <v>1210</v>
      </c>
      <c r="E11" s="10">
        <v>0</v>
      </c>
      <c r="F11" s="480"/>
      <c r="G11" s="464"/>
      <c r="H11" s="464"/>
      <c r="I11" s="533"/>
      <c r="J11" s="261"/>
      <c r="K11" s="262"/>
      <c r="L11" s="259"/>
      <c r="M11" s="260"/>
      <c r="N11" s="261"/>
      <c r="O11" s="260"/>
      <c r="P11" s="261"/>
      <c r="Q11" s="260"/>
    </row>
    <row r="12" spans="2:17" ht="12" customHeight="1" x14ac:dyDescent="0.15">
      <c r="B12" s="5" t="s">
        <v>1211</v>
      </c>
      <c r="C12" s="8">
        <v>1</v>
      </c>
      <c r="D12" s="5" t="s">
        <v>1212</v>
      </c>
      <c r="E12" s="10">
        <v>0</v>
      </c>
      <c r="F12" s="454" t="s">
        <v>1213</v>
      </c>
      <c r="G12" s="455"/>
      <c r="H12" s="456">
        <v>200</v>
      </c>
      <c r="I12" s="456"/>
      <c r="J12" s="261"/>
      <c r="K12" s="262"/>
      <c r="L12" s="259"/>
      <c r="M12" s="260"/>
      <c r="N12" s="480"/>
      <c r="O12" s="465"/>
      <c r="P12" s="261"/>
      <c r="Q12" s="260"/>
    </row>
    <row r="13" spans="2:17" ht="12" customHeight="1" x14ac:dyDescent="0.15">
      <c r="B13" s="5" t="s">
        <v>1214</v>
      </c>
      <c r="C13" s="8">
        <v>120</v>
      </c>
      <c r="D13" s="5" t="s">
        <v>1215</v>
      </c>
      <c r="E13" s="10">
        <v>0</v>
      </c>
      <c r="F13" s="7" t="s">
        <v>1176</v>
      </c>
      <c r="G13" s="10"/>
      <c r="H13" s="7" t="s">
        <v>1178</v>
      </c>
      <c r="I13" s="10"/>
      <c r="J13" s="480"/>
      <c r="K13" s="464"/>
      <c r="L13" s="259"/>
      <c r="M13" s="260"/>
      <c r="N13" s="17" t="s">
        <v>301</v>
      </c>
      <c r="O13" s="27">
        <v>0</v>
      </c>
      <c r="P13" s="267"/>
      <c r="Q13" s="268"/>
    </row>
    <row r="14" spans="2:17" ht="12" customHeight="1" x14ac:dyDescent="0.15">
      <c r="B14" s="5" t="s">
        <v>1216</v>
      </c>
      <c r="C14" s="8">
        <v>3</v>
      </c>
      <c r="D14" s="7" t="s">
        <v>292</v>
      </c>
      <c r="E14" s="10">
        <v>0</v>
      </c>
      <c r="F14" s="460" t="s">
        <v>1217</v>
      </c>
      <c r="G14" s="461"/>
      <c r="H14" s="461"/>
      <c r="I14" s="461"/>
      <c r="J14" s="17" t="s">
        <v>301</v>
      </c>
      <c r="K14" s="20">
        <v>0</v>
      </c>
      <c r="L14" s="464"/>
      <c r="M14" s="465"/>
      <c r="N14" s="481" t="s">
        <v>1218</v>
      </c>
      <c r="O14" s="482"/>
      <c r="P14" s="482"/>
      <c r="Q14" s="483"/>
    </row>
    <row r="15" spans="2:17" ht="12" customHeight="1" x14ac:dyDescent="0.15">
      <c r="B15" s="5" t="s">
        <v>1219</v>
      </c>
      <c r="C15" s="11">
        <v>1200</v>
      </c>
      <c r="D15" s="7" t="s">
        <v>296</v>
      </c>
      <c r="E15" s="10">
        <v>0</v>
      </c>
      <c r="F15" s="462"/>
      <c r="G15" s="259"/>
      <c r="H15" s="259"/>
      <c r="I15" s="259"/>
      <c r="J15" s="481" t="s">
        <v>1220</v>
      </c>
      <c r="K15" s="482"/>
      <c r="L15" s="482"/>
      <c r="M15" s="483"/>
      <c r="N15" s="247"/>
      <c r="O15" s="248"/>
      <c r="P15" s="248"/>
      <c r="Q15" s="249"/>
    </row>
    <row r="16" spans="2:17" ht="12" customHeight="1" x14ac:dyDescent="0.15">
      <c r="B16" s="5" t="s">
        <v>1756</v>
      </c>
      <c r="C16" s="11" t="s">
        <v>1222</v>
      </c>
      <c r="D16" s="7" t="s">
        <v>1223</v>
      </c>
      <c r="E16" s="11" t="s">
        <v>1222</v>
      </c>
      <c r="F16" s="462"/>
      <c r="G16" s="259"/>
      <c r="H16" s="259"/>
      <c r="I16" s="259"/>
      <c r="J16" s="247"/>
      <c r="K16" s="248"/>
      <c r="L16" s="248"/>
      <c r="M16" s="249"/>
      <c r="N16" s="247"/>
      <c r="O16" s="248"/>
      <c r="P16" s="248"/>
      <c r="Q16" s="249"/>
    </row>
    <row r="17" spans="2:17" ht="12" customHeight="1" x14ac:dyDescent="0.15">
      <c r="B17" s="513" t="s">
        <v>1224</v>
      </c>
      <c r="C17" s="514"/>
      <c r="D17" s="514"/>
      <c r="E17" s="514"/>
      <c r="F17" s="462"/>
      <c r="G17" s="259"/>
      <c r="H17" s="259"/>
      <c r="I17" s="259"/>
      <c r="J17" s="247"/>
      <c r="K17" s="248"/>
      <c r="L17" s="248"/>
      <c r="M17" s="249"/>
      <c r="N17" s="247"/>
      <c r="O17" s="248"/>
      <c r="P17" s="248"/>
      <c r="Q17" s="249"/>
    </row>
    <row r="18" spans="2:17" ht="12" customHeight="1" x14ac:dyDescent="0.15">
      <c r="B18" s="515"/>
      <c r="C18" s="516"/>
      <c r="D18" s="516"/>
      <c r="E18" s="516"/>
      <c r="F18" s="522" t="s">
        <v>1225</v>
      </c>
      <c r="G18" s="523"/>
      <c r="H18" s="523"/>
      <c r="I18" s="524"/>
      <c r="J18" s="247"/>
      <c r="K18" s="248"/>
      <c r="L18" s="248"/>
      <c r="M18" s="249"/>
      <c r="N18" s="247"/>
      <c r="O18" s="248"/>
      <c r="P18" s="248"/>
      <c r="Q18" s="249"/>
    </row>
    <row r="19" spans="2:17" ht="12" customHeight="1" x14ac:dyDescent="0.15">
      <c r="B19" s="515"/>
      <c r="C19" s="516"/>
      <c r="D19" s="516"/>
      <c r="E19" s="516"/>
      <c r="F19" s="525"/>
      <c r="G19" s="526"/>
      <c r="H19" s="526"/>
      <c r="I19" s="527"/>
      <c r="J19" s="247"/>
      <c r="K19" s="248"/>
      <c r="L19" s="248"/>
      <c r="M19" s="249"/>
      <c r="N19" s="247"/>
      <c r="O19" s="248"/>
      <c r="P19" s="248"/>
      <c r="Q19" s="249"/>
    </row>
    <row r="20" spans="2:17" ht="12" customHeight="1" x14ac:dyDescent="0.15">
      <c r="B20" s="515"/>
      <c r="C20" s="516"/>
      <c r="D20" s="516"/>
      <c r="E20" s="516"/>
      <c r="F20" s="525"/>
      <c r="G20" s="526"/>
      <c r="H20" s="526"/>
      <c r="I20" s="527"/>
      <c r="J20" s="247"/>
      <c r="K20" s="248"/>
      <c r="L20" s="248"/>
      <c r="M20" s="249"/>
      <c r="N20" s="247"/>
      <c r="O20" s="248"/>
      <c r="P20" s="248"/>
      <c r="Q20" s="249"/>
    </row>
    <row r="21" spans="2:17" ht="12" customHeight="1" x14ac:dyDescent="0.15">
      <c r="B21" s="515"/>
      <c r="C21" s="516"/>
      <c r="D21" s="516"/>
      <c r="E21" s="516"/>
      <c r="F21" s="525"/>
      <c r="G21" s="526"/>
      <c r="H21" s="526"/>
      <c r="I21" s="527"/>
      <c r="J21" s="247"/>
      <c r="K21" s="248"/>
      <c r="L21" s="248"/>
      <c r="M21" s="249"/>
      <c r="N21" s="247"/>
      <c r="O21" s="248"/>
      <c r="P21" s="248"/>
      <c r="Q21" s="249"/>
    </row>
    <row r="22" spans="2:17" ht="12" customHeight="1" x14ac:dyDescent="0.15">
      <c r="B22" s="515"/>
      <c r="C22" s="516"/>
      <c r="D22" s="516"/>
      <c r="E22" s="516"/>
      <c r="F22" s="528"/>
      <c r="G22" s="529"/>
      <c r="H22" s="529"/>
      <c r="I22" s="530"/>
      <c r="J22" s="247"/>
      <c r="K22" s="248"/>
      <c r="L22" s="248"/>
      <c r="M22" s="249"/>
      <c r="N22" s="247"/>
      <c r="O22" s="248"/>
      <c r="P22" s="248"/>
      <c r="Q22" s="249"/>
    </row>
    <row r="23" spans="2:17" ht="12" customHeight="1" x14ac:dyDescent="0.15">
      <c r="B23" s="515"/>
      <c r="C23" s="516"/>
      <c r="D23" s="516"/>
      <c r="E23" s="516"/>
      <c r="F23" s="454" t="s">
        <v>1213</v>
      </c>
      <c r="G23" s="455"/>
      <c r="H23" s="456">
        <v>0</v>
      </c>
      <c r="I23" s="456"/>
      <c r="J23" s="247"/>
      <c r="K23" s="248"/>
      <c r="L23" s="248"/>
      <c r="M23" s="249"/>
      <c r="N23" s="247"/>
      <c r="O23" s="248"/>
      <c r="P23" s="248"/>
      <c r="Q23" s="249"/>
    </row>
    <row r="24" spans="2:17" ht="12" customHeight="1" x14ac:dyDescent="0.15">
      <c r="B24" s="520" t="s">
        <v>547</v>
      </c>
      <c r="C24" s="521"/>
      <c r="D24" s="521"/>
      <c r="E24" s="521"/>
      <c r="F24" s="521"/>
      <c r="G24" s="521"/>
      <c r="H24" s="521"/>
      <c r="I24" s="521"/>
      <c r="J24" s="247"/>
      <c r="K24" s="248"/>
      <c r="L24" s="248"/>
      <c r="M24" s="249"/>
      <c r="N24" s="247"/>
      <c r="O24" s="248"/>
      <c r="P24" s="248"/>
      <c r="Q24" s="249"/>
    </row>
    <row r="27" spans="2:17" ht="12" customHeight="1" x14ac:dyDescent="0.15">
      <c r="B27" s="2" t="s">
        <v>289</v>
      </c>
      <c r="C27" s="517" t="s">
        <v>22</v>
      </c>
      <c r="D27" s="518"/>
      <c r="E27" s="519"/>
      <c r="F27" s="3" t="s">
        <v>1176</v>
      </c>
      <c r="G27" s="4" t="s">
        <v>1226</v>
      </c>
      <c r="H27" s="3" t="s">
        <v>1178</v>
      </c>
      <c r="I27" s="4" t="s">
        <v>1179</v>
      </c>
      <c r="J27" s="5" t="s">
        <v>289</v>
      </c>
      <c r="K27" s="6" t="s">
        <v>1227</v>
      </c>
      <c r="L27" s="7" t="s">
        <v>1028</v>
      </c>
      <c r="M27" s="28" t="s">
        <v>1228</v>
      </c>
    </row>
    <row r="28" spans="2:17" ht="12" customHeight="1" x14ac:dyDescent="0.15">
      <c r="B28" s="5" t="s">
        <v>1184</v>
      </c>
      <c r="C28" s="6" t="s">
        <v>1185</v>
      </c>
      <c r="D28" s="7" t="s">
        <v>1186</v>
      </c>
      <c r="E28" s="194" t="s">
        <v>1187</v>
      </c>
      <c r="F28" s="460" t="s">
        <v>1229</v>
      </c>
      <c r="G28" s="461"/>
      <c r="H28" s="461"/>
      <c r="I28" s="461"/>
      <c r="J28" s="5" t="s">
        <v>1031</v>
      </c>
      <c r="K28" s="15" t="s">
        <v>1230</v>
      </c>
      <c r="L28" s="15" t="s">
        <v>1231</v>
      </c>
      <c r="M28" s="23" t="s">
        <v>1228</v>
      </c>
    </row>
    <row r="29" spans="2:17" ht="12" customHeight="1" x14ac:dyDescent="0.15">
      <c r="B29" s="5" t="s">
        <v>1190</v>
      </c>
      <c r="C29" s="8">
        <v>7</v>
      </c>
      <c r="D29" s="7" t="s">
        <v>1191</v>
      </c>
      <c r="E29" s="9">
        <v>140</v>
      </c>
      <c r="F29" s="462"/>
      <c r="G29" s="259"/>
      <c r="H29" s="259"/>
      <c r="I29" s="259"/>
      <c r="J29" s="5" t="s">
        <v>1040</v>
      </c>
      <c r="K29" s="11" t="s">
        <v>1232</v>
      </c>
      <c r="L29" s="7" t="s">
        <v>1041</v>
      </c>
      <c r="M29" s="24">
        <v>150</v>
      </c>
    </row>
    <row r="30" spans="2:17" ht="12" customHeight="1" x14ac:dyDescent="0.15">
      <c r="B30" s="5" t="s">
        <v>1193</v>
      </c>
      <c r="C30" s="8">
        <v>7</v>
      </c>
      <c r="D30" s="7" t="s">
        <v>1194</v>
      </c>
      <c r="E30" s="9">
        <v>140</v>
      </c>
      <c r="F30" s="462"/>
      <c r="G30" s="259"/>
      <c r="H30" s="259"/>
      <c r="I30" s="259"/>
      <c r="J30" s="5" t="s">
        <v>1042</v>
      </c>
      <c r="K30" s="11">
        <v>1</v>
      </c>
      <c r="L30" s="5" t="s">
        <v>1043</v>
      </c>
      <c r="M30" s="24"/>
    </row>
    <row r="31" spans="2:17" ht="12" customHeight="1" x14ac:dyDescent="0.15">
      <c r="B31" s="5" t="s">
        <v>1195</v>
      </c>
      <c r="C31" s="8">
        <v>20</v>
      </c>
      <c r="D31" s="7" t="s">
        <v>1196</v>
      </c>
      <c r="E31" s="9">
        <v>400</v>
      </c>
      <c r="F31" s="462"/>
      <c r="G31" s="259"/>
      <c r="H31" s="259"/>
      <c r="I31" s="259"/>
      <c r="J31" s="5" t="s">
        <v>1045</v>
      </c>
      <c r="K31" s="11">
        <v>100</v>
      </c>
      <c r="L31" s="7" t="s">
        <v>1046</v>
      </c>
      <c r="M31" s="24">
        <v>50</v>
      </c>
    </row>
    <row r="32" spans="2:17" ht="12" customHeight="1" x14ac:dyDescent="0.15">
      <c r="B32" s="5" t="s">
        <v>1197</v>
      </c>
      <c r="C32" s="8">
        <v>1</v>
      </c>
      <c r="D32" s="7" t="s">
        <v>1198</v>
      </c>
      <c r="E32" s="9">
        <v>20</v>
      </c>
      <c r="F32" s="265" t="s">
        <v>1233</v>
      </c>
      <c r="G32" s="461"/>
      <c r="H32" s="461"/>
      <c r="I32" s="531"/>
      <c r="J32" s="5" t="s">
        <v>290</v>
      </c>
      <c r="K32" s="11" t="str">
        <f>LOOKUP(K33,{0,201,401,601,901,1201,1501;"黑色","绿色","蓝色","紫色","红色","橙色","超额耗点"})</f>
        <v>黑色</v>
      </c>
      <c r="L32" s="7" t="s">
        <v>292</v>
      </c>
      <c r="M32" s="25">
        <v>20</v>
      </c>
    </row>
    <row r="33" spans="2:13" ht="12" customHeight="1" x14ac:dyDescent="0.15">
      <c r="B33" s="5" t="s">
        <v>1202</v>
      </c>
      <c r="C33" s="8">
        <v>20</v>
      </c>
      <c r="D33" s="7" t="s">
        <v>1203</v>
      </c>
      <c r="E33" s="9">
        <v>400</v>
      </c>
      <c r="F33" s="261"/>
      <c r="G33" s="259"/>
      <c r="H33" s="259"/>
      <c r="I33" s="532"/>
      <c r="J33" s="5" t="s">
        <v>994</v>
      </c>
      <c r="K33" s="11">
        <v>200</v>
      </c>
      <c r="L33" s="7" t="s">
        <v>296</v>
      </c>
      <c r="M33" s="25">
        <v>13</v>
      </c>
    </row>
    <row r="34" spans="2:13" ht="12" customHeight="1" x14ac:dyDescent="0.15">
      <c r="B34" s="5" t="s">
        <v>1205</v>
      </c>
      <c r="C34" s="8">
        <v>15</v>
      </c>
      <c r="D34" s="5" t="s">
        <v>1206</v>
      </c>
      <c r="E34" s="9">
        <v>200</v>
      </c>
      <c r="F34" s="261"/>
      <c r="G34" s="259"/>
      <c r="H34" s="259"/>
      <c r="I34" s="532"/>
      <c r="J34" s="5" t="s">
        <v>302</v>
      </c>
      <c r="K34" s="11">
        <v>4000</v>
      </c>
      <c r="L34" s="7" t="s">
        <v>1044</v>
      </c>
      <c r="M34" s="29">
        <v>200</v>
      </c>
    </row>
    <row r="35" spans="2:13" ht="12" customHeight="1" x14ac:dyDescent="0.15">
      <c r="B35" s="5" t="s">
        <v>1207</v>
      </c>
      <c r="C35" s="8">
        <v>0</v>
      </c>
      <c r="D35" s="7" t="s">
        <v>1208</v>
      </c>
      <c r="E35" s="9">
        <v>0</v>
      </c>
      <c r="F35" s="261"/>
      <c r="G35" s="259"/>
      <c r="H35" s="259"/>
      <c r="I35" s="532"/>
      <c r="J35" s="255" t="s">
        <v>1200</v>
      </c>
      <c r="K35" s="486"/>
      <c r="L35" s="460" t="s">
        <v>1234</v>
      </c>
      <c r="M35" s="266"/>
    </row>
    <row r="36" spans="2:13" ht="12" customHeight="1" x14ac:dyDescent="0.15">
      <c r="B36" s="5" t="s">
        <v>1209</v>
      </c>
      <c r="C36" s="8">
        <v>20</v>
      </c>
      <c r="D36" s="5" t="s">
        <v>1210</v>
      </c>
      <c r="E36" s="10">
        <v>20</v>
      </c>
      <c r="F36" s="480"/>
      <c r="G36" s="464"/>
      <c r="H36" s="464"/>
      <c r="I36" s="533"/>
      <c r="J36" s="255"/>
      <c r="K36" s="486"/>
      <c r="L36" s="462"/>
      <c r="M36" s="260"/>
    </row>
    <row r="37" spans="2:13" ht="12" customHeight="1" x14ac:dyDescent="0.15">
      <c r="B37" s="5" t="s">
        <v>1211</v>
      </c>
      <c r="C37" s="8">
        <v>1</v>
      </c>
      <c r="D37" s="5" t="s">
        <v>1212</v>
      </c>
      <c r="E37" s="10">
        <v>1</v>
      </c>
      <c r="F37" s="454" t="s">
        <v>1213</v>
      </c>
      <c r="G37" s="455"/>
      <c r="H37" s="456">
        <v>200</v>
      </c>
      <c r="I37" s="456"/>
      <c r="J37" s="255"/>
      <c r="K37" s="486"/>
      <c r="L37" s="462"/>
      <c r="M37" s="260"/>
    </row>
    <row r="38" spans="2:13" ht="12" customHeight="1" x14ac:dyDescent="0.15">
      <c r="B38" s="5" t="s">
        <v>1214</v>
      </c>
      <c r="C38" s="8">
        <v>70</v>
      </c>
      <c r="D38" s="5" t="s">
        <v>1215</v>
      </c>
      <c r="E38" s="10">
        <v>70</v>
      </c>
      <c r="F38" s="7" t="s">
        <v>1176</v>
      </c>
      <c r="G38" s="10"/>
      <c r="H38" s="7" t="s">
        <v>1178</v>
      </c>
      <c r="I38" s="10"/>
      <c r="J38" s="255"/>
      <c r="K38" s="486"/>
      <c r="L38" s="462"/>
      <c r="M38" s="260"/>
    </row>
    <row r="39" spans="2:13" ht="12" customHeight="1" x14ac:dyDescent="0.15">
      <c r="B39" s="5" t="s">
        <v>1216</v>
      </c>
      <c r="C39" s="8">
        <v>4</v>
      </c>
      <c r="D39" s="7" t="s">
        <v>292</v>
      </c>
      <c r="E39" s="10">
        <v>4</v>
      </c>
      <c r="F39" s="460" t="s">
        <v>1217</v>
      </c>
      <c r="G39" s="461"/>
      <c r="H39" s="461"/>
      <c r="I39" s="461"/>
      <c r="J39" s="255"/>
      <c r="K39" s="486"/>
      <c r="L39" s="462"/>
      <c r="M39" s="260"/>
    </row>
    <row r="40" spans="2:13" ht="12" customHeight="1" x14ac:dyDescent="0.15">
      <c r="B40" s="5" t="s">
        <v>1219</v>
      </c>
      <c r="C40" s="11">
        <v>1500</v>
      </c>
      <c r="D40" s="7" t="s">
        <v>296</v>
      </c>
      <c r="E40" s="10">
        <v>80</v>
      </c>
      <c r="F40" s="462"/>
      <c r="G40" s="259"/>
      <c r="H40" s="259"/>
      <c r="I40" s="259"/>
      <c r="J40" s="255"/>
      <c r="K40" s="486"/>
      <c r="L40" s="462"/>
      <c r="M40" s="260"/>
    </row>
    <row r="41" spans="2:13" ht="12" customHeight="1" x14ac:dyDescent="0.15">
      <c r="B41" s="5" t="s">
        <v>1221</v>
      </c>
      <c r="C41" s="11" t="s">
        <v>1222</v>
      </c>
      <c r="D41" s="7" t="s">
        <v>1223</v>
      </c>
      <c r="E41" s="11" t="s">
        <v>1222</v>
      </c>
      <c r="F41" s="462"/>
      <c r="G41" s="259"/>
      <c r="H41" s="259"/>
      <c r="I41" s="259"/>
      <c r="J41" s="30" t="s">
        <v>301</v>
      </c>
      <c r="K41" s="31">
        <v>0</v>
      </c>
      <c r="L41" s="462"/>
      <c r="M41" s="260"/>
    </row>
    <row r="42" spans="2:13" ht="12" customHeight="1" x14ac:dyDescent="0.15">
      <c r="B42" s="513" t="s">
        <v>1235</v>
      </c>
      <c r="C42" s="514"/>
      <c r="D42" s="514"/>
      <c r="E42" s="514"/>
      <c r="F42" s="462"/>
      <c r="G42" s="259"/>
      <c r="H42" s="259"/>
      <c r="I42" s="259"/>
      <c r="J42" s="247" t="s">
        <v>1236</v>
      </c>
      <c r="K42" s="248"/>
      <c r="L42" s="248"/>
      <c r="M42" s="249"/>
    </row>
    <row r="43" spans="2:13" ht="12" customHeight="1" x14ac:dyDescent="0.15">
      <c r="B43" s="515"/>
      <c r="C43" s="516"/>
      <c r="D43" s="516"/>
      <c r="E43" s="516"/>
      <c r="F43" s="522" t="s">
        <v>1225</v>
      </c>
      <c r="G43" s="523"/>
      <c r="H43" s="523"/>
      <c r="I43" s="524"/>
      <c r="J43" s="247"/>
      <c r="K43" s="248"/>
      <c r="L43" s="248"/>
      <c r="M43" s="249"/>
    </row>
    <row r="44" spans="2:13" ht="12" customHeight="1" x14ac:dyDescent="0.15">
      <c r="B44" s="515"/>
      <c r="C44" s="516"/>
      <c r="D44" s="516"/>
      <c r="E44" s="516"/>
      <c r="F44" s="525"/>
      <c r="G44" s="526"/>
      <c r="H44" s="526"/>
      <c r="I44" s="527"/>
      <c r="J44" s="247"/>
      <c r="K44" s="248"/>
      <c r="L44" s="248"/>
      <c r="M44" s="249"/>
    </row>
    <row r="45" spans="2:13" ht="12" customHeight="1" x14ac:dyDescent="0.15">
      <c r="B45" s="515"/>
      <c r="C45" s="516"/>
      <c r="D45" s="516"/>
      <c r="E45" s="516"/>
      <c r="F45" s="525"/>
      <c r="G45" s="526"/>
      <c r="H45" s="526"/>
      <c r="I45" s="527"/>
      <c r="J45" s="247"/>
      <c r="K45" s="248"/>
      <c r="L45" s="248"/>
      <c r="M45" s="249"/>
    </row>
    <row r="46" spans="2:13" ht="12" customHeight="1" x14ac:dyDescent="0.15">
      <c r="B46" s="515"/>
      <c r="C46" s="516"/>
      <c r="D46" s="516"/>
      <c r="E46" s="516"/>
      <c r="F46" s="525"/>
      <c r="G46" s="526"/>
      <c r="H46" s="526"/>
      <c r="I46" s="527"/>
      <c r="J46" s="247"/>
      <c r="K46" s="248"/>
      <c r="L46" s="248"/>
      <c r="M46" s="249"/>
    </row>
    <row r="47" spans="2:13" ht="12" customHeight="1" x14ac:dyDescent="0.15">
      <c r="B47" s="515"/>
      <c r="C47" s="516"/>
      <c r="D47" s="516"/>
      <c r="E47" s="516"/>
      <c r="F47" s="528"/>
      <c r="G47" s="529"/>
      <c r="H47" s="529"/>
      <c r="I47" s="530"/>
      <c r="J47" s="247"/>
      <c r="K47" s="248"/>
      <c r="L47" s="248"/>
      <c r="M47" s="249"/>
    </row>
    <row r="48" spans="2:13" ht="12" customHeight="1" x14ac:dyDescent="0.15">
      <c r="B48" s="515"/>
      <c r="C48" s="516"/>
      <c r="D48" s="516"/>
      <c r="E48" s="516"/>
      <c r="F48" s="454" t="s">
        <v>1213</v>
      </c>
      <c r="G48" s="455"/>
      <c r="H48" s="456">
        <v>0</v>
      </c>
      <c r="I48" s="456"/>
      <c r="J48" s="247"/>
      <c r="K48" s="248"/>
      <c r="L48" s="248"/>
      <c r="M48" s="249"/>
    </row>
    <row r="49" spans="2:13" ht="12" customHeight="1" x14ac:dyDescent="0.15">
      <c r="B49" s="520" t="s">
        <v>547</v>
      </c>
      <c r="C49" s="521"/>
      <c r="D49" s="521"/>
      <c r="E49" s="521"/>
      <c r="F49" s="521"/>
      <c r="G49" s="521"/>
      <c r="H49" s="521"/>
      <c r="I49" s="521"/>
      <c r="J49" s="247"/>
      <c r="K49" s="248"/>
      <c r="L49" s="248"/>
      <c r="M49" s="249"/>
    </row>
    <row r="52" spans="2:13" ht="12" customHeight="1" x14ac:dyDescent="0.15">
      <c r="B52" s="2" t="s">
        <v>289</v>
      </c>
      <c r="C52" s="512" t="s">
        <v>37</v>
      </c>
      <c r="D52" s="512"/>
      <c r="E52" s="512"/>
      <c r="F52" s="12" t="s">
        <v>289</v>
      </c>
      <c r="G52" s="13" t="s">
        <v>1237</v>
      </c>
      <c r="H52" s="14" t="s">
        <v>1028</v>
      </c>
      <c r="I52" s="21" t="s">
        <v>1238</v>
      </c>
    </row>
    <row r="53" spans="2:13" ht="12" customHeight="1" x14ac:dyDescent="0.15">
      <c r="B53" s="5" t="s">
        <v>1184</v>
      </c>
      <c r="C53" s="6" t="s">
        <v>1239</v>
      </c>
      <c r="D53" s="7" t="s">
        <v>1186</v>
      </c>
      <c r="E53" s="194" t="s">
        <v>1187</v>
      </c>
      <c r="F53" s="5" t="s">
        <v>1031</v>
      </c>
      <c r="G53" s="15" t="s">
        <v>1032</v>
      </c>
      <c r="H53" s="15" t="s">
        <v>1038</v>
      </c>
      <c r="I53" s="23" t="s">
        <v>1238</v>
      </c>
    </row>
    <row r="54" spans="2:13" ht="12" customHeight="1" x14ac:dyDescent="0.15">
      <c r="B54" s="5" t="s">
        <v>1190</v>
      </c>
      <c r="C54" s="8">
        <v>20</v>
      </c>
      <c r="D54" s="7" t="s">
        <v>1191</v>
      </c>
      <c r="E54" s="9">
        <v>400</v>
      </c>
      <c r="F54" s="5" t="s">
        <v>1040</v>
      </c>
      <c r="G54" s="16" t="s">
        <v>1240</v>
      </c>
      <c r="H54" s="7" t="s">
        <v>1041</v>
      </c>
      <c r="I54" s="24">
        <v>400</v>
      </c>
    </row>
    <row r="55" spans="2:13" ht="12" customHeight="1" x14ac:dyDescent="0.15">
      <c r="B55" s="5" t="s">
        <v>1193</v>
      </c>
      <c r="C55" s="8">
        <v>20</v>
      </c>
      <c r="D55" s="7" t="s">
        <v>1194</v>
      </c>
      <c r="E55" s="9">
        <v>400</v>
      </c>
      <c r="F55" s="5" t="s">
        <v>290</v>
      </c>
      <c r="G55" s="11" t="str">
        <f>LOOKUP(G56,{0,201,401,601,901,1201,1501;"黑色","绿色","蓝色","紫色","红色","橙色","超额耗点"})</f>
        <v>绿色</v>
      </c>
      <c r="H55" s="7" t="s">
        <v>292</v>
      </c>
      <c r="I55" s="25">
        <v>200</v>
      </c>
    </row>
    <row r="56" spans="2:13" ht="12" customHeight="1" x14ac:dyDescent="0.15">
      <c r="B56" s="5" t="s">
        <v>1195</v>
      </c>
      <c r="C56" s="8">
        <v>12</v>
      </c>
      <c r="D56" s="7" t="s">
        <v>1196</v>
      </c>
      <c r="E56" s="9">
        <v>240</v>
      </c>
      <c r="F56" s="5" t="s">
        <v>994</v>
      </c>
      <c r="G56" s="11">
        <v>400</v>
      </c>
      <c r="H56" s="7" t="s">
        <v>296</v>
      </c>
      <c r="I56" s="25">
        <v>20</v>
      </c>
    </row>
    <row r="57" spans="2:13" ht="12" customHeight="1" x14ac:dyDescent="0.15">
      <c r="B57" s="5" t="s">
        <v>1197</v>
      </c>
      <c r="C57" s="8">
        <v>1</v>
      </c>
      <c r="D57" s="7" t="s">
        <v>1198</v>
      </c>
      <c r="E57" s="9">
        <v>20</v>
      </c>
      <c r="F57" s="17" t="s">
        <v>302</v>
      </c>
      <c r="G57" s="18">
        <v>8000</v>
      </c>
      <c r="H57" s="19" t="s">
        <v>1044</v>
      </c>
      <c r="I57" s="26">
        <v>400</v>
      </c>
    </row>
    <row r="58" spans="2:13" ht="12" customHeight="1" x14ac:dyDescent="0.15">
      <c r="B58" s="5" t="s">
        <v>1202</v>
      </c>
      <c r="C58" s="8">
        <v>12</v>
      </c>
      <c r="D58" s="7" t="s">
        <v>1203</v>
      </c>
      <c r="E58" s="9">
        <v>240</v>
      </c>
      <c r="F58" s="261" t="s">
        <v>1200</v>
      </c>
      <c r="G58" s="262"/>
      <c r="H58" s="259" t="s">
        <v>1241</v>
      </c>
      <c r="I58" s="260"/>
    </row>
    <row r="59" spans="2:13" ht="12" customHeight="1" x14ac:dyDescent="0.15">
      <c r="B59" s="5" t="s">
        <v>1205</v>
      </c>
      <c r="C59" s="8">
        <v>22</v>
      </c>
      <c r="D59" s="5" t="s">
        <v>1206</v>
      </c>
      <c r="E59" s="9">
        <v>400</v>
      </c>
      <c r="F59" s="261"/>
      <c r="G59" s="262"/>
      <c r="H59" s="259"/>
      <c r="I59" s="260"/>
    </row>
    <row r="60" spans="2:13" ht="12" customHeight="1" x14ac:dyDescent="0.15">
      <c r="B60" s="5" t="s">
        <v>1207</v>
      </c>
      <c r="C60" s="8">
        <v>5</v>
      </c>
      <c r="D60" s="7" t="s">
        <v>1208</v>
      </c>
      <c r="E60" s="9">
        <v>500</v>
      </c>
      <c r="F60" s="261"/>
      <c r="G60" s="262"/>
      <c r="H60" s="259"/>
      <c r="I60" s="260"/>
    </row>
    <row r="61" spans="2:13" ht="12" customHeight="1" x14ac:dyDescent="0.15">
      <c r="B61" s="5" t="s">
        <v>1209</v>
      </c>
      <c r="C61" s="8">
        <v>12</v>
      </c>
      <c r="D61" s="5" t="s">
        <v>1210</v>
      </c>
      <c r="E61" s="10">
        <v>0</v>
      </c>
      <c r="F61" s="261"/>
      <c r="G61" s="262"/>
      <c r="H61" s="259"/>
      <c r="I61" s="260"/>
    </row>
    <row r="62" spans="2:13" ht="12" customHeight="1" x14ac:dyDescent="0.15">
      <c r="B62" s="5" t="s">
        <v>1211</v>
      </c>
      <c r="C62" s="8">
        <v>1</v>
      </c>
      <c r="D62" s="5" t="s">
        <v>1212</v>
      </c>
      <c r="E62" s="10">
        <v>0</v>
      </c>
      <c r="F62" s="261"/>
      <c r="G62" s="262"/>
      <c r="H62" s="259"/>
      <c r="I62" s="260"/>
    </row>
    <row r="63" spans="2:13" ht="12" customHeight="1" x14ac:dyDescent="0.15">
      <c r="B63" s="5" t="s">
        <v>1214</v>
      </c>
      <c r="C63" s="8">
        <v>200</v>
      </c>
      <c r="D63" s="5" t="s">
        <v>1215</v>
      </c>
      <c r="E63" s="10">
        <v>0</v>
      </c>
      <c r="F63" s="480"/>
      <c r="G63" s="464"/>
      <c r="H63" s="259"/>
      <c r="I63" s="260"/>
    </row>
    <row r="64" spans="2:13" ht="12" customHeight="1" x14ac:dyDescent="0.15">
      <c r="B64" s="5" t="s">
        <v>1216</v>
      </c>
      <c r="C64" s="8">
        <v>3</v>
      </c>
      <c r="D64" s="7" t="s">
        <v>292</v>
      </c>
      <c r="E64" s="10">
        <v>0</v>
      </c>
      <c r="F64" s="17" t="s">
        <v>301</v>
      </c>
      <c r="G64" s="20">
        <v>0</v>
      </c>
      <c r="H64" s="464"/>
      <c r="I64" s="465"/>
    </row>
    <row r="65" spans="2:9" ht="12" customHeight="1" x14ac:dyDescent="0.15">
      <c r="B65" s="5" t="s">
        <v>1219</v>
      </c>
      <c r="C65" s="11">
        <v>2200</v>
      </c>
      <c r="D65" s="7" t="s">
        <v>296</v>
      </c>
      <c r="E65" s="10">
        <v>0</v>
      </c>
      <c r="F65" s="481" t="s">
        <v>1242</v>
      </c>
      <c r="G65" s="482"/>
      <c r="H65" s="482"/>
      <c r="I65" s="483"/>
    </row>
    <row r="66" spans="2:9" ht="12" customHeight="1" x14ac:dyDescent="0.15">
      <c r="B66" s="5" t="s">
        <v>1221</v>
      </c>
      <c r="C66" s="11" t="s">
        <v>1243</v>
      </c>
      <c r="D66" s="7" t="s">
        <v>1223</v>
      </c>
      <c r="E66" s="11" t="s">
        <v>1222</v>
      </c>
      <c r="F66" s="247"/>
      <c r="G66" s="248"/>
      <c r="H66" s="248"/>
      <c r="I66" s="249"/>
    </row>
    <row r="67" spans="2:9" ht="12" customHeight="1" x14ac:dyDescent="0.15">
      <c r="B67" s="513" t="s">
        <v>1244</v>
      </c>
      <c r="C67" s="514"/>
      <c r="D67" s="514"/>
      <c r="E67" s="514"/>
      <c r="F67" s="247"/>
      <c r="G67" s="248"/>
      <c r="H67" s="248"/>
      <c r="I67" s="249"/>
    </row>
    <row r="68" spans="2:9" ht="12" customHeight="1" x14ac:dyDescent="0.15">
      <c r="B68" s="515"/>
      <c r="C68" s="516"/>
      <c r="D68" s="516"/>
      <c r="E68" s="516"/>
      <c r="F68" s="247"/>
      <c r="G68" s="248"/>
      <c r="H68" s="248"/>
      <c r="I68" s="249"/>
    </row>
    <row r="69" spans="2:9" ht="12" customHeight="1" x14ac:dyDescent="0.15">
      <c r="B69" s="515"/>
      <c r="C69" s="516"/>
      <c r="D69" s="516"/>
      <c r="E69" s="516"/>
      <c r="F69" s="247"/>
      <c r="G69" s="248"/>
      <c r="H69" s="248"/>
      <c r="I69" s="249"/>
    </row>
    <row r="70" spans="2:9" ht="12" customHeight="1" x14ac:dyDescent="0.15">
      <c r="B70" s="515"/>
      <c r="C70" s="516"/>
      <c r="D70" s="516"/>
      <c r="E70" s="516"/>
      <c r="F70" s="247"/>
      <c r="G70" s="248"/>
      <c r="H70" s="248"/>
      <c r="I70" s="249"/>
    </row>
    <row r="71" spans="2:9" ht="12" customHeight="1" x14ac:dyDescent="0.15">
      <c r="B71" s="515"/>
      <c r="C71" s="516"/>
      <c r="D71" s="516"/>
      <c r="E71" s="516"/>
      <c r="F71" s="247"/>
      <c r="G71" s="248"/>
      <c r="H71" s="248"/>
      <c r="I71" s="249"/>
    </row>
    <row r="72" spans="2:9" ht="12" customHeight="1" x14ac:dyDescent="0.15">
      <c r="B72" s="515"/>
      <c r="C72" s="516"/>
      <c r="D72" s="516"/>
      <c r="E72" s="516"/>
      <c r="F72" s="247"/>
      <c r="G72" s="248"/>
      <c r="H72" s="248"/>
      <c r="I72" s="249"/>
    </row>
    <row r="73" spans="2:9" ht="12" customHeight="1" x14ac:dyDescent="0.15">
      <c r="B73" s="515"/>
      <c r="C73" s="516"/>
      <c r="D73" s="516"/>
      <c r="E73" s="516"/>
      <c r="F73" s="247"/>
      <c r="G73" s="248"/>
      <c r="H73" s="248"/>
      <c r="I73" s="249"/>
    </row>
    <row r="74" spans="2:9" ht="12" customHeight="1" x14ac:dyDescent="0.15">
      <c r="B74" s="520" t="s">
        <v>547</v>
      </c>
      <c r="C74" s="521"/>
      <c r="D74" s="521"/>
      <c r="E74" s="521"/>
      <c r="F74" s="247"/>
      <c r="G74" s="248"/>
      <c r="H74" s="248"/>
      <c r="I74" s="249"/>
    </row>
    <row r="77" spans="2:9" ht="12" customHeight="1" x14ac:dyDescent="0.15">
      <c r="B77" s="2" t="s">
        <v>289</v>
      </c>
      <c r="C77" s="512" t="s">
        <v>29</v>
      </c>
      <c r="D77" s="512"/>
      <c r="E77" s="512"/>
    </row>
    <row r="78" spans="2:9" ht="12" customHeight="1" x14ac:dyDescent="0.15">
      <c r="B78" s="5" t="s">
        <v>1184</v>
      </c>
      <c r="C78" s="6"/>
      <c r="D78" s="7" t="s">
        <v>1186</v>
      </c>
      <c r="E78" s="194"/>
    </row>
    <row r="79" spans="2:9" ht="12" customHeight="1" x14ac:dyDescent="0.15">
      <c r="B79" s="5" t="s">
        <v>1190</v>
      </c>
      <c r="C79" s="9">
        <v>2</v>
      </c>
      <c r="D79" s="7" t="s">
        <v>1191</v>
      </c>
      <c r="E79" s="8">
        <f t="shared" ref="E79:E83" si="0">C79*25</f>
        <v>50</v>
      </c>
    </row>
    <row r="80" spans="2:9" ht="12" customHeight="1" x14ac:dyDescent="0.15">
      <c r="B80" s="5" t="s">
        <v>1193</v>
      </c>
      <c r="C80" s="9">
        <v>4</v>
      </c>
      <c r="D80" s="7" t="s">
        <v>1194</v>
      </c>
      <c r="E80" s="8">
        <f t="shared" si="0"/>
        <v>100</v>
      </c>
    </row>
    <row r="81" spans="2:5" ht="12" customHeight="1" x14ac:dyDescent="0.15">
      <c r="B81" s="5" t="s">
        <v>1195</v>
      </c>
      <c r="C81" s="9">
        <v>3</v>
      </c>
      <c r="D81" s="7" t="s">
        <v>1196</v>
      </c>
      <c r="E81" s="8">
        <f t="shared" si="0"/>
        <v>75</v>
      </c>
    </row>
    <row r="82" spans="2:5" ht="12" customHeight="1" x14ac:dyDescent="0.15">
      <c r="B82" s="5" t="s">
        <v>1197</v>
      </c>
      <c r="C82" s="9">
        <v>1</v>
      </c>
      <c r="D82" s="7" t="s">
        <v>1198</v>
      </c>
      <c r="E82" s="8">
        <f t="shared" si="0"/>
        <v>25</v>
      </c>
    </row>
    <row r="83" spans="2:5" ht="12" customHeight="1" x14ac:dyDescent="0.15">
      <c r="B83" s="5" t="s">
        <v>1202</v>
      </c>
      <c r="C83" s="9">
        <v>4</v>
      </c>
      <c r="D83" s="7" t="s">
        <v>1203</v>
      </c>
      <c r="E83" s="8">
        <f t="shared" si="0"/>
        <v>100</v>
      </c>
    </row>
    <row r="84" spans="2:5" ht="12" customHeight="1" x14ac:dyDescent="0.15">
      <c r="B84" s="5" t="s">
        <v>1205</v>
      </c>
      <c r="C84" s="8">
        <f>ROUNDDOWN(C90/200,0.1)</f>
        <v>1</v>
      </c>
      <c r="D84" s="5" t="s">
        <v>1206</v>
      </c>
      <c r="E84" s="9">
        <v>0</v>
      </c>
    </row>
    <row r="85" spans="2:5" ht="12" customHeight="1" x14ac:dyDescent="0.15">
      <c r="B85" s="5" t="s">
        <v>1207</v>
      </c>
      <c r="C85" s="8">
        <f>IF(E85&lt;401,E85/100,IF(E85&lt;1001,4+(E85-400)/150,IF(E85&lt;1801,8+(E85-1000)/200)))</f>
        <v>0</v>
      </c>
      <c r="D85" s="7" t="s">
        <v>1208</v>
      </c>
      <c r="E85" s="9">
        <v>0</v>
      </c>
    </row>
    <row r="86" spans="2:5" ht="12" customHeight="1" x14ac:dyDescent="0.15">
      <c r="B86" s="5" t="s">
        <v>1209</v>
      </c>
      <c r="C86" s="8">
        <f>C81</f>
        <v>3</v>
      </c>
      <c r="D86" s="5" t="s">
        <v>1210</v>
      </c>
      <c r="E86" s="10">
        <v>3</v>
      </c>
    </row>
    <row r="87" spans="2:5" ht="12" customHeight="1" x14ac:dyDescent="0.15">
      <c r="B87" s="5" t="s">
        <v>1211</v>
      </c>
      <c r="C87" s="8">
        <f>C82</f>
        <v>1</v>
      </c>
      <c r="D87" s="5" t="s">
        <v>1212</v>
      </c>
      <c r="E87" s="10">
        <v>1</v>
      </c>
    </row>
    <row r="88" spans="2:5" ht="12" customHeight="1" x14ac:dyDescent="0.15">
      <c r="B88" s="5" t="s">
        <v>1214</v>
      </c>
      <c r="C88" s="8">
        <f>C79*10+ROUNDDOWN(C90/20,0.1)</f>
        <v>37</v>
      </c>
      <c r="D88" s="5" t="s">
        <v>1215</v>
      </c>
      <c r="E88" s="10">
        <v>37</v>
      </c>
    </row>
    <row r="89" spans="2:5" ht="12" customHeight="1" x14ac:dyDescent="0.15">
      <c r="B89" s="5" t="s">
        <v>1216</v>
      </c>
      <c r="C89" s="8">
        <f>4+INT(C83/20)</f>
        <v>4</v>
      </c>
      <c r="D89" s="7" t="s">
        <v>292</v>
      </c>
      <c r="E89" s="10">
        <v>5</v>
      </c>
    </row>
    <row r="90" spans="2:5" ht="12" customHeight="1" x14ac:dyDescent="0.15">
      <c r="B90" s="5" t="s">
        <v>1219</v>
      </c>
      <c r="C90" s="11">
        <f>L87++E79+E80+E81+E82+E83+E85+H87+H98+P87+L98+P98+E84</f>
        <v>350</v>
      </c>
      <c r="D90" s="7" t="s">
        <v>296</v>
      </c>
      <c r="E90" s="10">
        <v>500</v>
      </c>
    </row>
    <row r="91" spans="2:5" ht="12" customHeight="1" x14ac:dyDescent="0.15">
      <c r="B91" s="5" t="s">
        <v>1221</v>
      </c>
      <c r="C91" s="11" t="str">
        <f>LOOKUP(C90,{0,2000,4000,6000,10000,15000;"一星","二星","三星","四星","五星","升格"})</f>
        <v>一星</v>
      </c>
      <c r="D91" s="7" t="s">
        <v>1223</v>
      </c>
      <c r="E91" s="11" t="str">
        <f>LOOKUP(C90,{0,4001,8001,12001,18001,25001;"一星","二星","三星","四星","五星","升格"})</f>
        <v>一星</v>
      </c>
    </row>
    <row r="92" spans="2:5" ht="12" customHeight="1" x14ac:dyDescent="0.15">
      <c r="B92" s="513" t="s">
        <v>1245</v>
      </c>
      <c r="C92" s="514"/>
      <c r="D92" s="514"/>
      <c r="E92" s="514"/>
    </row>
    <row r="93" spans="2:5" ht="12" customHeight="1" x14ac:dyDescent="0.15">
      <c r="B93" s="515"/>
      <c r="C93" s="516"/>
      <c r="D93" s="516"/>
      <c r="E93" s="516"/>
    </row>
    <row r="94" spans="2:5" ht="12" customHeight="1" x14ac:dyDescent="0.15">
      <c r="B94" s="515"/>
      <c r="C94" s="516"/>
      <c r="D94" s="516"/>
      <c r="E94" s="516"/>
    </row>
    <row r="95" spans="2:5" ht="12" customHeight="1" x14ac:dyDescent="0.15">
      <c r="B95" s="515"/>
      <c r="C95" s="516"/>
      <c r="D95" s="516"/>
      <c r="E95" s="516"/>
    </row>
    <row r="96" spans="2:5" ht="12" customHeight="1" x14ac:dyDescent="0.15">
      <c r="B96" s="515"/>
      <c r="C96" s="516"/>
      <c r="D96" s="516"/>
      <c r="E96" s="516"/>
    </row>
    <row r="97" spans="2:5" ht="12" customHeight="1" x14ac:dyDescent="0.15">
      <c r="B97" s="515"/>
      <c r="C97" s="516"/>
      <c r="D97" s="516"/>
      <c r="E97" s="516"/>
    </row>
    <row r="98" spans="2:5" ht="12" customHeight="1" x14ac:dyDescent="0.15">
      <c r="B98" s="515"/>
      <c r="C98" s="516"/>
      <c r="D98" s="516"/>
      <c r="E98" s="516"/>
    </row>
  </sheetData>
  <mergeCells count="39">
    <mergeCell ref="J42:M49"/>
    <mergeCell ref="F43:I47"/>
    <mergeCell ref="F32:I36"/>
    <mergeCell ref="F58:G63"/>
    <mergeCell ref="H58:I64"/>
    <mergeCell ref="J35:K40"/>
    <mergeCell ref="L35:M41"/>
    <mergeCell ref="F39:I42"/>
    <mergeCell ref="B49:I49"/>
    <mergeCell ref="C52:E52"/>
    <mergeCell ref="N7:O12"/>
    <mergeCell ref="P7:Q13"/>
    <mergeCell ref="J8:K13"/>
    <mergeCell ref="L8:M14"/>
    <mergeCell ref="F14:I17"/>
    <mergeCell ref="N14:Q24"/>
    <mergeCell ref="J15:M24"/>
    <mergeCell ref="F18:I22"/>
    <mergeCell ref="F7:I11"/>
    <mergeCell ref="B24:I24"/>
    <mergeCell ref="B74:E74"/>
    <mergeCell ref="C77:E77"/>
    <mergeCell ref="B92:E98"/>
    <mergeCell ref="F65:I74"/>
    <mergeCell ref="B67:E73"/>
    <mergeCell ref="C27:E27"/>
    <mergeCell ref="F37:G37"/>
    <mergeCell ref="H37:I37"/>
    <mergeCell ref="F48:G48"/>
    <mergeCell ref="H48:I48"/>
    <mergeCell ref="F28:I31"/>
    <mergeCell ref="B42:E48"/>
    <mergeCell ref="C2:E2"/>
    <mergeCell ref="F12:G12"/>
    <mergeCell ref="H12:I12"/>
    <mergeCell ref="F23:G23"/>
    <mergeCell ref="H23:I23"/>
    <mergeCell ref="F3:I6"/>
    <mergeCell ref="B17:E23"/>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2022-03-17T13:44:53Z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