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96" yWindow="-96" windowWidth="11268" windowHeight="11700" activeTab="1"/>
  </bookViews>
  <sheets>
    <sheet name="base" sheetId="1" r:id="rId1"/>
    <sheet name="fiche bateau" sheetId="2" r:id="rId2"/>
    <sheet name="Feuil3" sheetId="3" r:id="rId3"/>
  </sheets>
  <definedNames>
    <definedName name="bateau">base!$K$2:$Q$8</definedName>
    <definedName name="canon_type" localSheetId="0">base!$A$9:$C$12</definedName>
    <definedName name="canon_type">base!$A$10:$A$12</definedName>
    <definedName name="carac_bateau" localSheetId="0">base!$K$2:$Q$8</definedName>
    <definedName name="categorie_bateau">base!$K$13:$K$15</definedName>
    <definedName name="nom_bateau" localSheetId="0">base!$K$3:$K$8</definedName>
    <definedName name="Nom_bateau" localSheetId="1">base!$K$3:$K$8</definedName>
    <definedName name="tab_bateau">base!$K$2:$Q$8</definedName>
    <definedName name="tab_bateau_v2" localSheetId="0">base!$L$11,base!$K$3:$K$8,base!$L$2:$Q$2</definedName>
    <definedName name="tab_canon">base!$B$10:$C$12</definedName>
    <definedName name="type_canon" localSheetId="0">base!$A$10:$A$12</definedName>
    <definedName name="type_canon">base!$A$10:$A$12</definedName>
    <definedName name="Type_de_canon">base!$A$9:$C$12</definedName>
  </definedNames>
  <calcPr calcId="152511"/>
</workbook>
</file>

<file path=xl/calcChain.xml><?xml version="1.0" encoding="utf-8"?>
<calcChain xmlns="http://schemas.openxmlformats.org/spreadsheetml/2006/main">
  <c r="R31" i="2" l="1"/>
  <c r="O36" i="2" l="1"/>
  <c r="L36" i="2"/>
  <c r="K36" i="2"/>
  <c r="J36" i="2"/>
  <c r="H31" i="2" l="1"/>
  <c r="Q31" i="2" s="1"/>
  <c r="Q36" i="2" s="1"/>
  <c r="E31" i="2"/>
  <c r="D31" i="2"/>
  <c r="M31" i="2" s="1"/>
  <c r="M36" i="2" s="1"/>
  <c r="R20" i="1" l="1"/>
  <c r="R21" i="1"/>
  <c r="R22" i="1"/>
  <c r="R23" i="1"/>
  <c r="R24" i="1"/>
  <c r="R19" i="1"/>
  <c r="H21" i="2"/>
  <c r="H18" i="2"/>
  <c r="H25" i="2"/>
  <c r="H24" i="2"/>
  <c r="H17" i="2"/>
  <c r="H14" i="2"/>
  <c r="H11" i="2"/>
  <c r="H10" i="2"/>
  <c r="B25" i="2"/>
  <c r="B24" i="2"/>
  <c r="B17" i="2"/>
  <c r="B18" i="2" s="1"/>
  <c r="B11" i="2"/>
  <c r="B12" i="2" s="1"/>
  <c r="B9" i="2"/>
  <c r="F8" i="2"/>
  <c r="E8" i="2"/>
  <c r="U23" i="1" l="1"/>
  <c r="L7" i="1" s="1"/>
  <c r="U22" i="1"/>
  <c r="L6" i="1" s="1"/>
  <c r="U19" i="1"/>
  <c r="L3" i="1" s="1"/>
  <c r="U21" i="1"/>
  <c r="L5" i="1" s="1"/>
  <c r="G31" i="2"/>
  <c r="P31" i="2" s="1"/>
  <c r="P36" i="2" s="1"/>
  <c r="U24" i="1"/>
  <c r="L8" i="1" s="1"/>
  <c r="B14" i="2" s="1"/>
  <c r="U20" i="1"/>
  <c r="L4" i="1" s="1"/>
  <c r="K17" i="2"/>
  <c r="K19" i="2" s="1"/>
  <c r="K9" i="2"/>
  <c r="K11" i="2"/>
  <c r="K25" i="2"/>
  <c r="K24" i="2"/>
  <c r="H12" i="2"/>
  <c r="K12" i="2" s="1"/>
  <c r="B19" i="2"/>
  <c r="B20" i="2" l="1"/>
  <c r="B21" i="2" s="1"/>
  <c r="K14" i="2"/>
  <c r="K20" i="2" s="1"/>
  <c r="K18" i="2"/>
  <c r="B6" i="1"/>
  <c r="B10" i="2" s="1"/>
  <c r="K10" i="2" s="1"/>
  <c r="K21" i="2" l="1"/>
  <c r="N13" i="2"/>
  <c r="N31" i="2" s="1"/>
  <c r="N36" i="2" s="1"/>
  <c r="K38" i="2" s="1"/>
</calcChain>
</file>

<file path=xl/sharedStrings.xml><?xml version="1.0" encoding="utf-8"?>
<sst xmlns="http://schemas.openxmlformats.org/spreadsheetml/2006/main" count="176" uniqueCount="71">
  <si>
    <t>D</t>
  </si>
  <si>
    <t>Nb D</t>
  </si>
  <si>
    <t>Dégats max</t>
  </si>
  <si>
    <t>Type de canon</t>
  </si>
  <si>
    <t>Type de bateau</t>
  </si>
  <si>
    <t>Nb de pirate</t>
  </si>
  <si>
    <t>Sloop</t>
  </si>
  <si>
    <t>Caravelle</t>
  </si>
  <si>
    <t>Nb canon</t>
  </si>
  <si>
    <t>Tonnage</t>
  </si>
  <si>
    <t>Dégats max d'un canon lourds</t>
  </si>
  <si>
    <t>Caractéristique du bateau</t>
  </si>
  <si>
    <t>Lourd</t>
  </si>
  <si>
    <t>Naval</t>
  </si>
  <si>
    <t>Léger</t>
  </si>
  <si>
    <t>Cuirassé</t>
  </si>
  <si>
    <t>Galère</t>
  </si>
  <si>
    <t>Frégate</t>
  </si>
  <si>
    <t>Gallion</t>
  </si>
  <si>
    <t>Défense</t>
  </si>
  <si>
    <t>Réflexe</t>
  </si>
  <si>
    <t>Vitesse</t>
  </si>
  <si>
    <t>FICHE BATEAU</t>
  </si>
  <si>
    <t>Dégats</t>
  </si>
  <si>
    <t>Résistance</t>
  </si>
  <si>
    <t>Equipage</t>
  </si>
  <si>
    <t>Soute</t>
  </si>
  <si>
    <t>Munition</t>
  </si>
  <si>
    <t>Réparation</t>
  </si>
  <si>
    <t>Nourriture</t>
  </si>
  <si>
    <t>Rapine</t>
  </si>
  <si>
    <t>Nb dés</t>
  </si>
  <si>
    <t>type de dés</t>
  </si>
  <si>
    <t>Vitesse (vide)</t>
  </si>
  <si>
    <t>Vitesse (plein)</t>
  </si>
  <si>
    <t>Défense et réflexes</t>
  </si>
  <si>
    <t>Catégorie</t>
  </si>
  <si>
    <t>Pirate</t>
  </si>
  <si>
    <t>Militaire</t>
  </si>
  <si>
    <t>Marchand</t>
  </si>
  <si>
    <t>Catégorie du bateau</t>
  </si>
  <si>
    <t>Ajustement des caractéristiques du bateau en fonction de sa catégorie</t>
  </si>
  <si>
    <t>Ajustement en pourcentage</t>
  </si>
  <si>
    <t>Caractéristiques réelles</t>
  </si>
  <si>
    <t>ATTENTION ! Ce tableau est en pourcentage sauf pour réflexe et défense !</t>
  </si>
  <si>
    <t>Capitaine</t>
  </si>
  <si>
    <t>Médecin</t>
  </si>
  <si>
    <t>Cuisto</t>
  </si>
  <si>
    <t>Tireur</t>
  </si>
  <si>
    <t>Combattant</t>
  </si>
  <si>
    <t>Navigateur</t>
  </si>
  <si>
    <t>Cannonier</t>
  </si>
  <si>
    <t>Grappin</t>
  </si>
  <si>
    <t>Total</t>
  </si>
  <si>
    <t>Poste</t>
  </si>
  <si>
    <t>Valeur en expérience</t>
  </si>
  <si>
    <t>Expérience</t>
  </si>
  <si>
    <t>Différentiel</t>
  </si>
  <si>
    <t>Total expérience</t>
  </si>
  <si>
    <t>Vitesse (km/h)</t>
  </si>
  <si>
    <t>km/h</t>
  </si>
  <si>
    <t>Ingénieur</t>
  </si>
  <si>
    <t>Prix</t>
  </si>
  <si>
    <t>Bonus d'expérience de races</t>
  </si>
  <si>
    <t>Race</t>
  </si>
  <si>
    <t>Bonus</t>
  </si>
  <si>
    <t>Elfes</t>
  </si>
  <si>
    <t>Gobelins</t>
  </si>
  <si>
    <t>Halfelins</t>
  </si>
  <si>
    <t>Nains</t>
  </si>
  <si>
    <t>Orques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</si>
</sst>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1" xfId="0" applyBorder="1" applyAlignment="1"/>
    <xf numFmtId="0" fontId="0" fillId="0" borderId="0" xfId="0" applyBorder="1" applyAlignment="1"/>
    <xf numFmtId="0" fontId="0" fillId="0" borderId="0" xfId="0" applyBorder="1"/>
    <xf numFmtId="0" fontId="0" fillId="0" borderId="0" xfId="0" applyFill="1" applyBorder="1" applyAlignment="1"/>
    <xf numFmtId="0" fontId="0" fillId="0" borderId="3" xfId="0" applyBorder="1"/>
    <xf numFmtId="0" fontId="0" fillId="0" borderId="1" xfId="0" applyFill="1" applyBorder="1"/>
    <xf numFmtId="0" fontId="0" fillId="0" borderId="3" xfId="0" applyFill="1" applyBorder="1"/>
    <xf numFmtId="0" fontId="0" fillId="0" borderId="0" xfId="0" applyFill="1" applyBorder="1"/>
    <xf numFmtId="0" fontId="0" fillId="2" borderId="1" xfId="0" applyFill="1" applyBorder="1"/>
    <xf numFmtId="0" fontId="0" fillId="0" borderId="1" xfId="0" applyFill="1" applyBorder="1" applyAlignment="1"/>
    <xf numFmtId="0" fontId="0" fillId="3" borderId="0" xfId="0" applyFill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3" fillId="0" borderId="0" xfId="0" applyFont="1" applyFill="1" applyBorder="1" applyAlignment="1"/>
    <xf numFmtId="0" fontId="3" fillId="2" borderId="1" xfId="0" applyFont="1" applyFill="1" applyBorder="1"/>
    <xf numFmtId="0" fontId="0" fillId="2" borderId="14" xfId="0" applyFill="1" applyBorder="1"/>
    <xf numFmtId="0" fontId="0" fillId="3" borderId="0" xfId="0" applyFill="1" applyBorder="1"/>
    <xf numFmtId="0" fontId="0" fillId="0" borderId="13" xfId="0" applyBorder="1"/>
    <xf numFmtId="0" fontId="0" fillId="0" borderId="12" xfId="0" applyFill="1" applyBorder="1"/>
    <xf numFmtId="0" fontId="0" fillId="0" borderId="14" xfId="0" applyBorder="1" applyAlignment="1"/>
    <xf numFmtId="0" fontId="0" fillId="0" borderId="14" xfId="0" applyBorder="1"/>
    <xf numFmtId="0" fontId="0" fillId="0" borderId="15" xfId="0" applyFill="1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3" borderId="17" xfId="0" applyFill="1" applyBorder="1"/>
    <xf numFmtId="0" fontId="0" fillId="0" borderId="18" xfId="0" applyBorder="1"/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G4" zoomScale="115" zoomScaleNormal="115" workbookViewId="0">
      <selection activeCell="P15" sqref="P15"/>
    </sheetView>
  </sheetViews>
  <sheetFormatPr baseColWidth="10" defaultColWidth="11.44140625" defaultRowHeight="14.4" x14ac:dyDescent="0.3"/>
  <cols>
    <col min="1" max="1" width="18.44140625" customWidth="1"/>
    <col min="3" max="3" width="12.6640625" customWidth="1"/>
    <col min="11" max="11" width="15.109375" customWidth="1"/>
    <col min="12" max="12" width="12.33203125" customWidth="1"/>
    <col min="13" max="13" width="11.109375" customWidth="1"/>
    <col min="14" max="14" width="10.88671875" customWidth="1"/>
    <col min="16" max="16" width="14.5546875" customWidth="1"/>
    <col min="17" max="17" width="16.33203125" customWidth="1"/>
  </cols>
  <sheetData>
    <row r="1" spans="1:20" x14ac:dyDescent="0.3">
      <c r="K1" s="32" t="s">
        <v>11</v>
      </c>
      <c r="L1" s="33"/>
      <c r="M1" s="33"/>
      <c r="N1" s="33"/>
      <c r="O1" s="33"/>
      <c r="P1" s="33"/>
      <c r="Q1" s="33"/>
      <c r="R1" s="33"/>
    </row>
    <row r="2" spans="1:20" x14ac:dyDescent="0.3">
      <c r="A2" s="2"/>
      <c r="B2" s="2"/>
      <c r="K2" s="4" t="s">
        <v>4</v>
      </c>
      <c r="L2" s="4" t="s">
        <v>5</v>
      </c>
      <c r="M2" s="4" t="s">
        <v>8</v>
      </c>
      <c r="N2" s="4" t="s">
        <v>9</v>
      </c>
      <c r="O2" s="1" t="s">
        <v>19</v>
      </c>
      <c r="P2" s="9" t="s">
        <v>20</v>
      </c>
      <c r="Q2" s="9" t="s">
        <v>59</v>
      </c>
      <c r="R2" s="1" t="s">
        <v>62</v>
      </c>
    </row>
    <row r="3" spans="1:20" x14ac:dyDescent="0.3">
      <c r="A3" s="35" t="s">
        <v>10</v>
      </c>
      <c r="B3" s="35"/>
      <c r="K3" s="1" t="s">
        <v>6</v>
      </c>
      <c r="L3" s="1">
        <f t="shared" ref="L3:L8" si="0">U19</f>
        <v>12</v>
      </c>
      <c r="M3">
        <v>2</v>
      </c>
      <c r="N3" s="8">
        <v>2500</v>
      </c>
      <c r="O3" s="1">
        <v>2</v>
      </c>
      <c r="P3" s="1">
        <v>1</v>
      </c>
      <c r="Q3" s="9">
        <v>1.5</v>
      </c>
      <c r="R3" s="1">
        <v>10000</v>
      </c>
    </row>
    <row r="4" spans="1:20" x14ac:dyDescent="0.3">
      <c r="A4" s="1" t="s">
        <v>0</v>
      </c>
      <c r="B4" s="1">
        <v>6</v>
      </c>
      <c r="K4" s="1" t="s">
        <v>7</v>
      </c>
      <c r="L4" s="1">
        <f t="shared" si="0"/>
        <v>19</v>
      </c>
      <c r="M4" s="1">
        <v>5</v>
      </c>
      <c r="N4" s="8">
        <v>5000</v>
      </c>
      <c r="O4" s="1">
        <v>4</v>
      </c>
      <c r="P4" s="1">
        <v>2</v>
      </c>
      <c r="Q4" s="9">
        <v>1.5</v>
      </c>
      <c r="R4" s="1">
        <v>20000</v>
      </c>
    </row>
    <row r="5" spans="1:20" x14ac:dyDescent="0.3">
      <c r="A5" s="1" t="s">
        <v>1</v>
      </c>
      <c r="B5" s="1">
        <v>6</v>
      </c>
      <c r="K5" s="1" t="s">
        <v>16</v>
      </c>
      <c r="L5" s="1">
        <f t="shared" si="0"/>
        <v>25</v>
      </c>
      <c r="M5" s="1">
        <v>7</v>
      </c>
      <c r="N5" s="8">
        <v>10000</v>
      </c>
      <c r="O5" s="1">
        <v>2</v>
      </c>
      <c r="P5" s="1">
        <v>1</v>
      </c>
      <c r="Q5" s="9">
        <v>2</v>
      </c>
      <c r="R5" s="1">
        <v>40000</v>
      </c>
    </row>
    <row r="6" spans="1:20" x14ac:dyDescent="0.3">
      <c r="A6" s="1" t="s">
        <v>2</v>
      </c>
      <c r="B6" s="1">
        <f>B5*B4</f>
        <v>36</v>
      </c>
      <c r="K6" s="9" t="s">
        <v>15</v>
      </c>
      <c r="L6" s="1">
        <f t="shared" si="0"/>
        <v>33</v>
      </c>
      <c r="M6" s="1">
        <v>10</v>
      </c>
      <c r="N6" s="10">
        <v>15000</v>
      </c>
      <c r="O6" s="1">
        <v>6</v>
      </c>
      <c r="P6" s="1">
        <v>3</v>
      </c>
      <c r="Q6" s="9">
        <v>1</v>
      </c>
      <c r="R6" s="1">
        <v>80000</v>
      </c>
    </row>
    <row r="7" spans="1:20" x14ac:dyDescent="0.3">
      <c r="K7" s="9" t="s">
        <v>17</v>
      </c>
      <c r="L7" s="1">
        <f t="shared" si="0"/>
        <v>44</v>
      </c>
      <c r="M7" s="1">
        <v>15</v>
      </c>
      <c r="N7" s="10">
        <v>20000</v>
      </c>
      <c r="O7" s="1">
        <v>4</v>
      </c>
      <c r="P7" s="1">
        <v>2</v>
      </c>
      <c r="Q7" s="9">
        <v>3</v>
      </c>
      <c r="R7" s="1">
        <v>160000</v>
      </c>
    </row>
    <row r="8" spans="1:20" x14ac:dyDescent="0.3">
      <c r="K8" s="9" t="s">
        <v>18</v>
      </c>
      <c r="L8" s="1">
        <f t="shared" si="0"/>
        <v>61</v>
      </c>
      <c r="M8" s="1">
        <v>20</v>
      </c>
      <c r="N8" s="10">
        <v>30000</v>
      </c>
      <c r="O8" s="1">
        <v>4</v>
      </c>
      <c r="P8" s="1">
        <v>2</v>
      </c>
      <c r="Q8" s="9">
        <v>4</v>
      </c>
      <c r="R8" s="1">
        <v>320000</v>
      </c>
    </row>
    <row r="9" spans="1:20" x14ac:dyDescent="0.3">
      <c r="A9" s="3" t="s">
        <v>3</v>
      </c>
      <c r="B9" s="1" t="s">
        <v>32</v>
      </c>
      <c r="C9" s="1" t="s">
        <v>31</v>
      </c>
      <c r="E9" s="6"/>
    </row>
    <row r="10" spans="1:20" x14ac:dyDescent="0.3">
      <c r="A10" s="3" t="s">
        <v>14</v>
      </c>
      <c r="B10" s="1">
        <v>6</v>
      </c>
      <c r="C10" s="1">
        <v>4</v>
      </c>
      <c r="E10" s="6"/>
      <c r="K10" s="38" t="s">
        <v>41</v>
      </c>
      <c r="L10" s="38"/>
      <c r="M10" s="38"/>
      <c r="N10" s="38"/>
      <c r="O10" s="38"/>
      <c r="P10" s="38"/>
      <c r="Q10" s="38"/>
      <c r="R10" s="38"/>
      <c r="S10" s="38"/>
      <c r="T10" s="38"/>
    </row>
    <row r="11" spans="1:20" x14ac:dyDescent="0.3">
      <c r="A11" s="3" t="s">
        <v>13</v>
      </c>
      <c r="B11" s="1">
        <v>6</v>
      </c>
      <c r="C11" s="1">
        <v>5</v>
      </c>
      <c r="E11" s="6"/>
      <c r="K11" s="35" t="s">
        <v>44</v>
      </c>
      <c r="L11" s="35"/>
      <c r="M11" s="35"/>
      <c r="N11" s="35"/>
      <c r="O11" s="35"/>
      <c r="P11" s="35"/>
      <c r="Q11" s="35"/>
      <c r="R11" s="35"/>
      <c r="S11" s="35"/>
      <c r="T11" s="35"/>
    </row>
    <row r="12" spans="1:20" x14ac:dyDescent="0.3">
      <c r="A12" s="3" t="s">
        <v>12</v>
      </c>
      <c r="B12" s="1">
        <v>6</v>
      </c>
      <c r="C12" s="1">
        <v>6</v>
      </c>
      <c r="E12" s="6"/>
      <c r="K12" s="1" t="s">
        <v>36</v>
      </c>
      <c r="L12" s="4" t="s">
        <v>5</v>
      </c>
      <c r="M12" s="4" t="s">
        <v>8</v>
      </c>
      <c r="N12" s="4" t="s">
        <v>9</v>
      </c>
      <c r="O12" s="1" t="s">
        <v>19</v>
      </c>
      <c r="P12" s="9" t="s">
        <v>20</v>
      </c>
      <c r="Q12" s="9" t="s">
        <v>21</v>
      </c>
      <c r="R12" s="9" t="s">
        <v>24</v>
      </c>
      <c r="S12" s="9" t="s">
        <v>27</v>
      </c>
      <c r="T12" s="9" t="s">
        <v>30</v>
      </c>
    </row>
    <row r="13" spans="1:20" x14ac:dyDescent="0.3">
      <c r="E13" s="7"/>
      <c r="F13" s="7"/>
      <c r="G13" s="7"/>
      <c r="H13" s="7"/>
      <c r="I13" s="7"/>
      <c r="J13" s="7"/>
      <c r="K13" s="1" t="s">
        <v>37</v>
      </c>
      <c r="L13" s="13">
        <v>0</v>
      </c>
      <c r="M13" s="13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 x14ac:dyDescent="0.3">
      <c r="F14" s="5"/>
      <c r="G14" s="6"/>
      <c r="H14" s="6"/>
      <c r="I14" s="6"/>
      <c r="J14" s="6"/>
      <c r="K14" s="1" t="s">
        <v>38</v>
      </c>
      <c r="L14" s="1">
        <v>10</v>
      </c>
      <c r="M14" s="1">
        <v>0</v>
      </c>
      <c r="N14" s="1">
        <v>-30</v>
      </c>
      <c r="O14" s="1">
        <v>1</v>
      </c>
      <c r="P14" s="1">
        <v>1</v>
      </c>
      <c r="Q14" s="1">
        <v>-20</v>
      </c>
      <c r="R14" s="1">
        <v>30</v>
      </c>
      <c r="S14" s="1">
        <v>50</v>
      </c>
      <c r="T14" s="1">
        <v>-50</v>
      </c>
    </row>
    <row r="15" spans="1:20" x14ac:dyDescent="0.3">
      <c r="F15" s="6"/>
      <c r="G15" s="6"/>
      <c r="I15" s="6"/>
      <c r="J15" s="6"/>
      <c r="K15" s="1" t="s">
        <v>39</v>
      </c>
      <c r="L15" s="1">
        <v>-10</v>
      </c>
      <c r="M15" s="1">
        <v>0</v>
      </c>
      <c r="N15" s="1">
        <v>15</v>
      </c>
      <c r="O15" s="1">
        <v>0</v>
      </c>
      <c r="P15" s="1">
        <v>0</v>
      </c>
      <c r="Q15" s="1">
        <v>20</v>
      </c>
      <c r="R15" s="1">
        <v>-15</v>
      </c>
      <c r="S15" s="1">
        <v>-15</v>
      </c>
      <c r="T15" s="1">
        <v>15</v>
      </c>
    </row>
    <row r="16" spans="1:20" x14ac:dyDescent="0.3">
      <c r="F16" s="6"/>
      <c r="G16" s="6"/>
      <c r="I16" s="6"/>
      <c r="J16" s="6"/>
      <c r="K16" s="6"/>
      <c r="L16" s="6"/>
      <c r="M16" s="6"/>
    </row>
    <row r="17" spans="5:21" x14ac:dyDescent="0.3">
      <c r="F17" s="6"/>
      <c r="G17" s="6"/>
      <c r="I17" s="6"/>
      <c r="J17" s="6"/>
      <c r="K17" s="32" t="s">
        <v>25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</row>
    <row r="18" spans="5:21" x14ac:dyDescent="0.3">
      <c r="K18" s="4" t="s">
        <v>4</v>
      </c>
      <c r="L18" s="1" t="s">
        <v>45</v>
      </c>
      <c r="M18" s="1" t="s">
        <v>46</v>
      </c>
      <c r="N18" s="1" t="s">
        <v>47</v>
      </c>
      <c r="O18" s="1" t="s">
        <v>48</v>
      </c>
      <c r="P18" s="1" t="s">
        <v>49</v>
      </c>
      <c r="Q18" s="1" t="s">
        <v>50</v>
      </c>
      <c r="R18" s="1" t="s">
        <v>51</v>
      </c>
      <c r="S18" s="1" t="s">
        <v>52</v>
      </c>
      <c r="T18" s="9" t="s">
        <v>61</v>
      </c>
      <c r="U18" s="9" t="s">
        <v>53</v>
      </c>
    </row>
    <row r="19" spans="5:21" x14ac:dyDescent="0.3">
      <c r="K19" s="1" t="s">
        <v>6</v>
      </c>
      <c r="L19" s="1">
        <v>1</v>
      </c>
      <c r="M19" s="1">
        <v>1</v>
      </c>
      <c r="N19" s="1">
        <v>1</v>
      </c>
      <c r="O19" s="1">
        <v>2</v>
      </c>
      <c r="P19" s="1">
        <v>2</v>
      </c>
      <c r="Q19" s="1">
        <v>1</v>
      </c>
      <c r="R19" s="1">
        <f>M3</f>
        <v>2</v>
      </c>
      <c r="S19" s="1">
        <v>2</v>
      </c>
      <c r="T19" s="1">
        <v>0</v>
      </c>
      <c r="U19" s="1">
        <f t="shared" ref="U19:U24" si="1">SUM(L19:T19)</f>
        <v>12</v>
      </c>
    </row>
    <row r="20" spans="5:21" x14ac:dyDescent="0.3">
      <c r="K20" s="1" t="s">
        <v>7</v>
      </c>
      <c r="L20" s="1">
        <v>1</v>
      </c>
      <c r="M20" s="1">
        <v>1</v>
      </c>
      <c r="N20" s="1">
        <v>1</v>
      </c>
      <c r="O20" s="1">
        <v>3</v>
      </c>
      <c r="P20" s="1">
        <v>3</v>
      </c>
      <c r="Q20" s="1">
        <v>1</v>
      </c>
      <c r="R20" s="1">
        <f t="shared" ref="R20:R24" si="2">M4</f>
        <v>5</v>
      </c>
      <c r="S20" s="1">
        <v>3</v>
      </c>
      <c r="T20" s="1">
        <v>1</v>
      </c>
      <c r="U20" s="1">
        <f t="shared" si="1"/>
        <v>19</v>
      </c>
    </row>
    <row r="21" spans="5:21" x14ac:dyDescent="0.3">
      <c r="K21" s="1" t="s">
        <v>16</v>
      </c>
      <c r="L21" s="1">
        <v>1</v>
      </c>
      <c r="M21" s="1">
        <v>1</v>
      </c>
      <c r="N21" s="1">
        <v>1</v>
      </c>
      <c r="O21" s="1">
        <v>5</v>
      </c>
      <c r="P21" s="1">
        <v>5</v>
      </c>
      <c r="Q21" s="1">
        <v>1</v>
      </c>
      <c r="R21" s="1">
        <f t="shared" si="2"/>
        <v>7</v>
      </c>
      <c r="S21" s="1">
        <v>3</v>
      </c>
      <c r="T21" s="1">
        <v>1</v>
      </c>
      <c r="U21" s="1">
        <f t="shared" si="1"/>
        <v>25</v>
      </c>
    </row>
    <row r="22" spans="5:21" x14ac:dyDescent="0.3">
      <c r="K22" s="9" t="s">
        <v>15</v>
      </c>
      <c r="L22" s="1">
        <v>1</v>
      </c>
      <c r="M22" s="1">
        <v>1</v>
      </c>
      <c r="N22" s="1">
        <v>1</v>
      </c>
      <c r="O22" s="1">
        <v>7</v>
      </c>
      <c r="P22" s="1">
        <v>7</v>
      </c>
      <c r="Q22" s="1">
        <v>1</v>
      </c>
      <c r="R22" s="1">
        <f t="shared" si="2"/>
        <v>10</v>
      </c>
      <c r="S22" s="1">
        <v>4</v>
      </c>
      <c r="T22" s="1">
        <v>1</v>
      </c>
      <c r="U22" s="1">
        <f t="shared" si="1"/>
        <v>33</v>
      </c>
    </row>
    <row r="23" spans="5:21" x14ac:dyDescent="0.3">
      <c r="K23" s="9" t="s">
        <v>17</v>
      </c>
      <c r="L23" s="1">
        <v>1</v>
      </c>
      <c r="M23" s="1">
        <v>1</v>
      </c>
      <c r="N23" s="1">
        <v>1</v>
      </c>
      <c r="O23" s="1">
        <v>10</v>
      </c>
      <c r="P23" s="1">
        <v>10</v>
      </c>
      <c r="Q23" s="1">
        <v>1</v>
      </c>
      <c r="R23" s="1">
        <f t="shared" si="2"/>
        <v>15</v>
      </c>
      <c r="S23" s="1">
        <v>4</v>
      </c>
      <c r="T23" s="1">
        <v>1</v>
      </c>
      <c r="U23" s="1">
        <f t="shared" si="1"/>
        <v>44</v>
      </c>
    </row>
    <row r="24" spans="5:21" x14ac:dyDescent="0.3">
      <c r="K24" s="9" t="s">
        <v>18</v>
      </c>
      <c r="L24" s="1">
        <v>1</v>
      </c>
      <c r="M24" s="1">
        <v>1</v>
      </c>
      <c r="N24" s="1">
        <v>1</v>
      </c>
      <c r="O24" s="1">
        <v>15</v>
      </c>
      <c r="P24" s="1">
        <v>15</v>
      </c>
      <c r="Q24" s="1">
        <v>1</v>
      </c>
      <c r="R24" s="1">
        <f t="shared" si="2"/>
        <v>20</v>
      </c>
      <c r="S24" s="1">
        <v>6</v>
      </c>
      <c r="T24" s="1">
        <v>1</v>
      </c>
      <c r="U24" s="1">
        <f t="shared" si="1"/>
        <v>61</v>
      </c>
    </row>
    <row r="27" spans="5:21" x14ac:dyDescent="0.3">
      <c r="E27" s="6"/>
      <c r="F27" s="6"/>
      <c r="G27" s="6"/>
      <c r="K27" s="36" t="s">
        <v>55</v>
      </c>
      <c r="L27" s="37"/>
      <c r="M27" s="37"/>
      <c r="N27" s="37"/>
      <c r="O27" s="18"/>
      <c r="P27" s="34" t="s">
        <v>63</v>
      </c>
      <c r="Q27" s="34"/>
      <c r="R27" s="18"/>
      <c r="S27" s="18"/>
    </row>
    <row r="28" spans="5:21" x14ac:dyDescent="0.3">
      <c r="E28" s="6"/>
      <c r="F28" s="6"/>
      <c r="G28" s="6"/>
      <c r="L28" s="35" t="s">
        <v>56</v>
      </c>
      <c r="M28" s="35"/>
      <c r="N28" s="35"/>
      <c r="P28" s="1" t="s">
        <v>64</v>
      </c>
      <c r="Q28" s="4" t="s">
        <v>65</v>
      </c>
      <c r="R28" s="5"/>
      <c r="S28" s="5"/>
    </row>
    <row r="29" spans="5:21" x14ac:dyDescent="0.3">
      <c r="E29" s="6"/>
      <c r="F29" s="6"/>
      <c r="G29" s="6"/>
      <c r="J29" s="7"/>
      <c r="K29" s="1" t="s">
        <v>54</v>
      </c>
      <c r="L29" s="9" t="s">
        <v>37</v>
      </c>
      <c r="M29" s="9" t="s">
        <v>38</v>
      </c>
      <c r="N29" s="9" t="s">
        <v>39</v>
      </c>
      <c r="P29" s="4" t="s">
        <v>66</v>
      </c>
      <c r="Q29" s="9">
        <v>2</v>
      </c>
      <c r="R29" s="11"/>
      <c r="S29" s="11"/>
    </row>
    <row r="30" spans="5:21" x14ac:dyDescent="0.3">
      <c r="E30" s="6"/>
      <c r="F30" s="6"/>
      <c r="G30" s="6"/>
      <c r="J30" s="6"/>
      <c r="K30" s="1" t="s">
        <v>45</v>
      </c>
      <c r="L30" s="1">
        <v>63</v>
      </c>
      <c r="M30" s="1">
        <v>61</v>
      </c>
      <c r="N30" s="1">
        <v>66</v>
      </c>
      <c r="P30" s="1" t="s">
        <v>67</v>
      </c>
      <c r="Q30" s="9">
        <v>2</v>
      </c>
      <c r="R30" s="6"/>
      <c r="S30" s="6"/>
    </row>
    <row r="31" spans="5:21" x14ac:dyDescent="0.3">
      <c r="E31" s="6"/>
      <c r="F31" s="6"/>
      <c r="G31" s="6"/>
      <c r="J31" s="6"/>
      <c r="K31" s="1" t="s">
        <v>46</v>
      </c>
      <c r="L31" s="1">
        <v>36</v>
      </c>
      <c r="M31" s="1">
        <v>36</v>
      </c>
      <c r="N31" s="1">
        <v>40</v>
      </c>
      <c r="P31" s="9" t="s">
        <v>68</v>
      </c>
      <c r="Q31" s="9">
        <v>2</v>
      </c>
      <c r="R31" s="6"/>
      <c r="S31" s="6"/>
    </row>
    <row r="32" spans="5:21" x14ac:dyDescent="0.3">
      <c r="J32" s="6"/>
      <c r="K32" s="1" t="s">
        <v>47</v>
      </c>
      <c r="L32" s="1">
        <v>30</v>
      </c>
      <c r="M32" s="1">
        <v>30</v>
      </c>
      <c r="N32" s="1">
        <v>32</v>
      </c>
      <c r="P32" s="9" t="s">
        <v>69</v>
      </c>
      <c r="Q32" s="9">
        <v>11</v>
      </c>
      <c r="R32" s="6"/>
      <c r="S32" s="6"/>
    </row>
    <row r="33" spans="10:19" x14ac:dyDescent="0.3">
      <c r="J33" s="6"/>
      <c r="K33" s="1" t="s">
        <v>48</v>
      </c>
      <c r="L33" s="1">
        <v>40</v>
      </c>
      <c r="M33" s="1">
        <v>40</v>
      </c>
      <c r="N33" s="1">
        <v>44</v>
      </c>
      <c r="P33" s="9" t="s">
        <v>70</v>
      </c>
      <c r="Q33" s="9">
        <v>4</v>
      </c>
      <c r="R33" s="6"/>
      <c r="S33" s="6"/>
    </row>
    <row r="34" spans="10:19" x14ac:dyDescent="0.3">
      <c r="J34" s="6"/>
      <c r="K34" s="1" t="s">
        <v>49</v>
      </c>
      <c r="L34" s="1">
        <v>40</v>
      </c>
      <c r="M34" s="1">
        <v>40</v>
      </c>
      <c r="N34" s="1">
        <v>48</v>
      </c>
      <c r="P34" s="11"/>
      <c r="Q34" s="6"/>
      <c r="R34" s="6"/>
      <c r="S34" s="6"/>
    </row>
    <row r="35" spans="10:19" x14ac:dyDescent="0.3">
      <c r="J35" s="6"/>
      <c r="K35" s="1" t="s">
        <v>50</v>
      </c>
      <c r="L35" s="1">
        <v>30</v>
      </c>
      <c r="M35" s="1">
        <v>30</v>
      </c>
      <c r="N35" s="1">
        <v>33</v>
      </c>
      <c r="P35" s="11"/>
      <c r="Q35" s="6"/>
      <c r="R35" s="6"/>
      <c r="S35" s="6"/>
    </row>
    <row r="36" spans="10:19" x14ac:dyDescent="0.3">
      <c r="J36" s="6"/>
      <c r="K36" s="1" t="s">
        <v>51</v>
      </c>
      <c r="L36" s="1">
        <v>37</v>
      </c>
      <c r="M36" s="1">
        <v>37</v>
      </c>
      <c r="N36" s="1">
        <v>43</v>
      </c>
    </row>
    <row r="37" spans="10:19" x14ac:dyDescent="0.3">
      <c r="K37" s="1" t="s">
        <v>52</v>
      </c>
      <c r="L37" s="1">
        <v>30</v>
      </c>
      <c r="M37" s="1">
        <v>30</v>
      </c>
      <c r="N37" s="1">
        <v>34</v>
      </c>
    </row>
    <row r="38" spans="10:19" x14ac:dyDescent="0.3">
      <c r="K38" s="9" t="s">
        <v>61</v>
      </c>
      <c r="L38" s="1"/>
      <c r="M38" s="1"/>
      <c r="N38" s="1"/>
    </row>
  </sheetData>
  <mergeCells count="8">
    <mergeCell ref="K1:R1"/>
    <mergeCell ref="P27:Q27"/>
    <mergeCell ref="L28:N28"/>
    <mergeCell ref="K27:N27"/>
    <mergeCell ref="A3:B3"/>
    <mergeCell ref="K10:T10"/>
    <mergeCell ref="K11:T11"/>
    <mergeCell ref="K17:U1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workbookViewId="0">
      <selection activeCell="K17" sqref="K17"/>
    </sheetView>
  </sheetViews>
  <sheetFormatPr baseColWidth="10" defaultColWidth="11.44140625" defaultRowHeight="14.4" x14ac:dyDescent="0.3"/>
  <cols>
    <col min="1" max="1" width="17" customWidth="1"/>
    <col min="2" max="2" width="17.6640625" customWidth="1"/>
    <col min="7" max="7" width="21.44140625" customWidth="1"/>
    <col min="9" max="9" width="1.44140625" style="14" customWidth="1"/>
    <col min="10" max="10" width="24.5546875" customWidth="1"/>
  </cols>
  <sheetData>
    <row r="1" spans="1:17" ht="15" customHeight="1" x14ac:dyDescent="0.3">
      <c r="A1" s="39" t="s">
        <v>22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1"/>
    </row>
    <row r="2" spans="1:17" ht="15" customHeight="1" x14ac:dyDescent="0.3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4"/>
    </row>
    <row r="3" spans="1:17" ht="15" customHeight="1" x14ac:dyDescent="0.3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4"/>
    </row>
    <row r="4" spans="1:17" x14ac:dyDescent="0.3">
      <c r="A4" s="20" t="s">
        <v>4</v>
      </c>
      <c r="B4" s="1" t="s">
        <v>6</v>
      </c>
      <c r="C4" s="6"/>
      <c r="D4" s="6"/>
      <c r="E4" s="6"/>
      <c r="F4" s="6"/>
      <c r="G4" s="48" t="s">
        <v>42</v>
      </c>
      <c r="H4" s="48"/>
      <c r="I4" s="21"/>
      <c r="J4" s="6"/>
      <c r="K4" s="6"/>
      <c r="L4" s="6"/>
      <c r="M4" s="6"/>
      <c r="N4" s="6"/>
      <c r="O4" s="6"/>
      <c r="P4" s="6"/>
      <c r="Q4" s="22"/>
    </row>
    <row r="5" spans="1:17" x14ac:dyDescent="0.3">
      <c r="A5" s="23"/>
      <c r="B5" s="11"/>
      <c r="C5" s="6"/>
      <c r="D5" s="6"/>
      <c r="E5" s="6"/>
      <c r="F5" s="6"/>
      <c r="G5" s="12" t="s">
        <v>40</v>
      </c>
      <c r="H5" s="1" t="s">
        <v>39</v>
      </c>
      <c r="I5" s="21"/>
      <c r="J5" s="6"/>
      <c r="K5" s="6"/>
      <c r="L5" s="6"/>
      <c r="M5" s="6"/>
      <c r="N5" s="6"/>
      <c r="O5" s="6"/>
      <c r="P5" s="6"/>
      <c r="Q5" s="22"/>
    </row>
    <row r="6" spans="1:17" x14ac:dyDescent="0.3">
      <c r="A6" s="23"/>
      <c r="B6" s="11"/>
      <c r="C6" s="6"/>
      <c r="D6" s="6"/>
      <c r="E6" s="6"/>
      <c r="F6" s="6"/>
      <c r="G6" s="6"/>
      <c r="H6" s="6"/>
      <c r="I6" s="21"/>
      <c r="J6" s="46" t="s">
        <v>43</v>
      </c>
      <c r="K6" s="46"/>
      <c r="L6" s="6"/>
      <c r="M6" s="6"/>
      <c r="N6" s="6"/>
      <c r="O6" s="6"/>
      <c r="P6" s="6"/>
      <c r="Q6" s="22"/>
    </row>
    <row r="7" spans="1:17" x14ac:dyDescent="0.3">
      <c r="A7" s="50" t="s">
        <v>11</v>
      </c>
      <c r="B7" s="38"/>
      <c r="C7" s="6"/>
      <c r="D7" s="6"/>
      <c r="E7" s="1" t="s">
        <v>32</v>
      </c>
      <c r="F7" s="1" t="s">
        <v>31</v>
      </c>
      <c r="G7" s="38" t="s">
        <v>11</v>
      </c>
      <c r="H7" s="38"/>
      <c r="I7" s="21"/>
      <c r="J7" s="38" t="s">
        <v>11</v>
      </c>
      <c r="K7" s="47"/>
      <c r="L7" s="6"/>
      <c r="M7" s="6"/>
      <c r="N7" s="6"/>
      <c r="O7" s="6"/>
      <c r="P7" s="6"/>
      <c r="Q7" s="22"/>
    </row>
    <row r="8" spans="1:17" x14ac:dyDescent="0.3">
      <c r="A8" s="24" t="s">
        <v>3</v>
      </c>
      <c r="B8" s="4" t="s">
        <v>13</v>
      </c>
      <c r="C8" s="51" t="s">
        <v>23</v>
      </c>
      <c r="D8" s="35"/>
      <c r="E8" s="1">
        <f>INDEX(base!B10:B12,MATCH(B8,base!type_canon,0))</f>
        <v>6</v>
      </c>
      <c r="F8" s="1">
        <f>INDEX(base!C10:C12,MATCH('fiche bateau'!B8,base!type_canon,0))</f>
        <v>5</v>
      </c>
      <c r="G8" s="16"/>
      <c r="H8" s="16"/>
      <c r="I8" s="21"/>
      <c r="J8" s="8"/>
      <c r="K8" s="17"/>
      <c r="L8" s="6"/>
      <c r="M8" s="6"/>
      <c r="N8" s="6"/>
      <c r="O8" s="6"/>
      <c r="P8" s="6"/>
      <c r="Q8" s="22"/>
    </row>
    <row r="9" spans="1:17" x14ac:dyDescent="0.3">
      <c r="A9" s="25" t="s">
        <v>8</v>
      </c>
      <c r="B9" s="1">
        <f>INDEX(base!M3:M8,MATCH(B4,base!nom_bateau,0))</f>
        <v>2</v>
      </c>
      <c r="C9" s="6"/>
      <c r="D9" s="6"/>
      <c r="E9" s="6"/>
      <c r="F9" s="6"/>
      <c r="G9" s="15" t="s">
        <v>8</v>
      </c>
      <c r="H9" s="15"/>
      <c r="I9" s="21"/>
      <c r="J9" s="15" t="s">
        <v>8</v>
      </c>
      <c r="K9" s="1">
        <f>B9</f>
        <v>2</v>
      </c>
      <c r="L9" s="6"/>
      <c r="M9" s="6"/>
      <c r="N9" s="6"/>
      <c r="O9" s="6"/>
      <c r="P9" s="6"/>
      <c r="Q9" s="22"/>
    </row>
    <row r="10" spans="1:17" x14ac:dyDescent="0.3">
      <c r="A10" s="25" t="s">
        <v>24</v>
      </c>
      <c r="B10" s="1">
        <f>2*B9*base!B6+base!B6/3</f>
        <v>156</v>
      </c>
      <c r="C10" s="6"/>
      <c r="D10" s="6"/>
      <c r="E10" s="6"/>
      <c r="F10" s="6"/>
      <c r="G10" s="1" t="s">
        <v>24</v>
      </c>
      <c r="H10" s="1">
        <f>INDEX(base!R13:R15,MATCH('fiche bateau'!H5,categorie_bateau,0))</f>
        <v>-15</v>
      </c>
      <c r="I10" s="21"/>
      <c r="J10" s="1" t="s">
        <v>24</v>
      </c>
      <c r="K10" s="1">
        <f>ROUND(B10+B10*H10*0.01,0)</f>
        <v>133</v>
      </c>
      <c r="L10" s="6"/>
      <c r="M10" s="6"/>
      <c r="N10" s="6"/>
      <c r="O10" s="6"/>
      <c r="P10" s="6"/>
      <c r="Q10" s="22"/>
    </row>
    <row r="11" spans="1:17" x14ac:dyDescent="0.3">
      <c r="A11" s="25" t="s">
        <v>33</v>
      </c>
      <c r="B11" s="1">
        <f>INDEX(base!Q3:Q8,MATCH('fiche bateau'!B4,base!nom_bateau,0))</f>
        <v>1.5</v>
      </c>
      <c r="C11" s="1" t="s">
        <v>60</v>
      </c>
      <c r="D11" s="6"/>
      <c r="E11" s="6"/>
      <c r="F11" s="6"/>
      <c r="G11" s="1" t="s">
        <v>33</v>
      </c>
      <c r="H11" s="1">
        <f>INDEX(base!Q13:Q15,MATCH('fiche bateau'!H5,categorie_bateau,0))</f>
        <v>20</v>
      </c>
      <c r="I11" s="21"/>
      <c r="J11" s="1" t="s">
        <v>33</v>
      </c>
      <c r="K11" s="1">
        <f>ROUND(B11+B11*H11*0.01,0)</f>
        <v>2</v>
      </c>
      <c r="L11" s="6" t="s">
        <v>60</v>
      </c>
      <c r="M11" s="6"/>
      <c r="N11" s="6"/>
      <c r="O11" s="6"/>
      <c r="P11" s="6"/>
      <c r="Q11" s="22"/>
    </row>
    <row r="12" spans="1:17" x14ac:dyDescent="0.3">
      <c r="A12" s="26" t="s">
        <v>34</v>
      </c>
      <c r="B12" s="1">
        <f>ROUND(B11*0.6,0)</f>
        <v>1</v>
      </c>
      <c r="C12" s="1" t="s">
        <v>60</v>
      </c>
      <c r="D12" s="6"/>
      <c r="E12" s="6"/>
      <c r="F12" s="6"/>
      <c r="G12" s="1" t="s">
        <v>34</v>
      </c>
      <c r="H12" s="1">
        <f>H11</f>
        <v>20</v>
      </c>
      <c r="I12" s="21"/>
      <c r="J12" s="1" t="s">
        <v>34</v>
      </c>
      <c r="K12" s="1">
        <f>ROUND(B12+B12*H12*0.01,0)</f>
        <v>1</v>
      </c>
      <c r="L12" s="6" t="s">
        <v>60</v>
      </c>
      <c r="M12" s="6"/>
      <c r="N12" s="6"/>
      <c r="O12" s="6"/>
      <c r="P12" s="6"/>
      <c r="Q12" s="22"/>
    </row>
    <row r="13" spans="1:17" x14ac:dyDescent="0.3">
      <c r="A13" s="50" t="s">
        <v>25</v>
      </c>
      <c r="B13" s="49"/>
      <c r="C13" s="6"/>
      <c r="D13" s="6"/>
      <c r="E13" s="6"/>
      <c r="F13" s="6"/>
      <c r="G13" s="49" t="s">
        <v>25</v>
      </c>
      <c r="H13" s="49"/>
      <c r="I13" s="21"/>
      <c r="J13" s="49" t="s">
        <v>25</v>
      </c>
      <c r="K13" s="49"/>
      <c r="L13" s="38" t="s">
        <v>57</v>
      </c>
      <c r="M13" s="38"/>
      <c r="N13" s="1">
        <f>B14-K14</f>
        <v>1</v>
      </c>
      <c r="O13" s="6"/>
      <c r="P13" s="6"/>
      <c r="Q13" s="22"/>
    </row>
    <row r="14" spans="1:17" x14ac:dyDescent="0.3">
      <c r="A14" s="24" t="s">
        <v>5</v>
      </c>
      <c r="B14" s="1">
        <f>INDEX(base!L3:L8,MATCH('fiche bateau'!B4,base!nom_bateau,0))</f>
        <v>12</v>
      </c>
      <c r="C14" s="6"/>
      <c r="D14" s="6"/>
      <c r="E14" s="6"/>
      <c r="F14" s="6"/>
      <c r="G14" s="4" t="s">
        <v>5</v>
      </c>
      <c r="H14" s="1">
        <f>INDEX(base!L13:L15,MATCH('fiche bateau'!H5,categorie_bateau,0))</f>
        <v>-10</v>
      </c>
      <c r="I14" s="21"/>
      <c r="J14" s="4" t="s">
        <v>5</v>
      </c>
      <c r="K14" s="1">
        <f>ROUND(B14+B14*H14*0.01,0)</f>
        <v>11</v>
      </c>
      <c r="L14" s="6"/>
      <c r="M14" s="6"/>
      <c r="N14" s="6"/>
      <c r="O14" s="6"/>
      <c r="P14" s="6"/>
      <c r="Q14" s="22"/>
    </row>
    <row r="15" spans="1:17" x14ac:dyDescent="0.3">
      <c r="A15" s="27"/>
      <c r="B15" s="6"/>
      <c r="C15" s="6"/>
      <c r="D15" s="6"/>
      <c r="E15" s="6"/>
      <c r="F15" s="6"/>
      <c r="G15" s="6"/>
      <c r="H15" s="6"/>
      <c r="I15" s="21"/>
      <c r="J15" s="6"/>
      <c r="K15" s="6"/>
      <c r="L15" s="6"/>
      <c r="M15" s="6"/>
      <c r="N15" s="6"/>
      <c r="O15" s="6"/>
      <c r="P15" s="6"/>
      <c r="Q15" s="22"/>
    </row>
    <row r="16" spans="1:17" x14ac:dyDescent="0.3">
      <c r="A16" s="50" t="s">
        <v>26</v>
      </c>
      <c r="B16" s="38"/>
      <c r="C16" s="6"/>
      <c r="D16" s="6"/>
      <c r="E16" s="6"/>
      <c r="F16" s="6"/>
      <c r="G16" s="38" t="s">
        <v>26</v>
      </c>
      <c r="H16" s="38"/>
      <c r="I16" s="21"/>
      <c r="J16" s="38" t="s">
        <v>26</v>
      </c>
      <c r="K16" s="38"/>
      <c r="L16" s="6"/>
      <c r="M16" s="6"/>
      <c r="N16" s="6"/>
      <c r="O16" s="6"/>
      <c r="P16" s="6"/>
      <c r="Q16" s="22"/>
    </row>
    <row r="17" spans="1:18" x14ac:dyDescent="0.3">
      <c r="A17" s="25" t="s">
        <v>9</v>
      </c>
      <c r="B17" s="1">
        <f>INDEX(base!N3:N8,MATCH('fiche bateau'!B4,base!nom_bateau,0))</f>
        <v>2500</v>
      </c>
      <c r="C17" s="6"/>
      <c r="D17" s="6"/>
      <c r="E17" s="6"/>
      <c r="F17" s="6"/>
      <c r="G17" s="1" t="s">
        <v>9</v>
      </c>
      <c r="H17" s="1">
        <f>INDEX(base!N13:N15,MATCH('fiche bateau'!H5,categorie_bateau,0))</f>
        <v>15</v>
      </c>
      <c r="I17" s="21"/>
      <c r="J17" s="1" t="s">
        <v>9</v>
      </c>
      <c r="K17" s="1">
        <f>ROUND(B17+B17*H17*0.01,0)</f>
        <v>2875</v>
      </c>
      <c r="L17" s="6"/>
      <c r="M17" s="6"/>
      <c r="N17" s="6"/>
      <c r="O17" s="6"/>
      <c r="P17" s="6"/>
      <c r="Q17" s="22"/>
    </row>
    <row r="18" spans="1:18" x14ac:dyDescent="0.3">
      <c r="A18" s="25" t="s">
        <v>27</v>
      </c>
      <c r="B18" s="1">
        <f>B17/5</f>
        <v>500</v>
      </c>
      <c r="C18" s="6"/>
      <c r="D18" s="6"/>
      <c r="E18" s="6"/>
      <c r="F18" s="6"/>
      <c r="G18" s="1" t="s">
        <v>27</v>
      </c>
      <c r="H18" s="1">
        <f>INDEX(base!S13:S15,MATCH('fiche bateau'!H5,categorie_bateau,0))</f>
        <v>-15</v>
      </c>
      <c r="I18" s="21"/>
      <c r="J18" s="1" t="s">
        <v>27</v>
      </c>
      <c r="K18" s="1">
        <f>ROUND(K17/5+(K17/5)*H18*0.01,0)</f>
        <v>489</v>
      </c>
      <c r="L18" s="6"/>
      <c r="M18" s="6"/>
      <c r="N18" s="6"/>
      <c r="O18" s="6"/>
      <c r="P18" s="6"/>
      <c r="Q18" s="22"/>
    </row>
    <row r="19" spans="1:18" x14ac:dyDescent="0.3">
      <c r="A19" s="25" t="s">
        <v>28</v>
      </c>
      <c r="B19" s="1">
        <f>B17/5</f>
        <v>500</v>
      </c>
      <c r="C19" s="6"/>
      <c r="D19" s="6"/>
      <c r="E19" s="6"/>
      <c r="F19" s="6"/>
      <c r="G19" s="1" t="s">
        <v>28</v>
      </c>
      <c r="H19" s="1">
        <v>0</v>
      </c>
      <c r="I19" s="21"/>
      <c r="J19" s="1" t="s">
        <v>28</v>
      </c>
      <c r="K19" s="1">
        <f>K17/5</f>
        <v>575</v>
      </c>
      <c r="L19" s="6"/>
      <c r="M19" s="6"/>
      <c r="N19" s="6"/>
      <c r="O19" s="6"/>
      <c r="P19" s="6"/>
      <c r="Q19" s="22"/>
    </row>
    <row r="20" spans="1:18" x14ac:dyDescent="0.3">
      <c r="A20" s="25" t="s">
        <v>29</v>
      </c>
      <c r="B20" s="1">
        <f>B14*30</f>
        <v>360</v>
      </c>
      <c r="C20" s="6"/>
      <c r="D20" s="6"/>
      <c r="E20" s="6"/>
      <c r="F20" s="6"/>
      <c r="G20" s="1" t="s">
        <v>29</v>
      </c>
      <c r="H20" s="1">
        <v>0</v>
      </c>
      <c r="I20" s="21"/>
      <c r="J20" s="1" t="s">
        <v>29</v>
      </c>
      <c r="K20" s="1">
        <f>K14*30</f>
        <v>330</v>
      </c>
      <c r="L20" s="6"/>
      <c r="M20" s="6"/>
      <c r="N20" s="6"/>
      <c r="O20" s="6"/>
      <c r="P20" s="6"/>
      <c r="Q20" s="22"/>
    </row>
    <row r="21" spans="1:18" x14ac:dyDescent="0.3">
      <c r="A21" s="25" t="s">
        <v>30</v>
      </c>
      <c r="B21" s="1">
        <f>B17-B18-B19-B20</f>
        <v>1140</v>
      </c>
      <c r="C21" s="6"/>
      <c r="D21" s="6"/>
      <c r="E21" s="6"/>
      <c r="F21" s="6"/>
      <c r="G21" s="1" t="s">
        <v>30</v>
      </c>
      <c r="H21" s="1">
        <f>INDEX(base!T13:T15,MATCH('fiche bateau'!H5,categorie_bateau,0))</f>
        <v>15</v>
      </c>
      <c r="I21" s="21"/>
      <c r="J21" s="1" t="s">
        <v>30</v>
      </c>
      <c r="K21" s="1">
        <f>ROUND(K17-SUM(K18:K20),0)</f>
        <v>1481</v>
      </c>
      <c r="L21" s="6"/>
      <c r="M21" s="6"/>
      <c r="N21" s="6"/>
      <c r="O21" s="6"/>
      <c r="P21" s="6"/>
      <c r="Q21" s="22"/>
    </row>
    <row r="22" spans="1:18" x14ac:dyDescent="0.3">
      <c r="A22" s="27"/>
      <c r="B22" s="6"/>
      <c r="C22" s="6"/>
      <c r="D22" s="6"/>
      <c r="E22" s="6"/>
      <c r="F22" s="6"/>
      <c r="G22" s="6"/>
      <c r="H22" s="6"/>
      <c r="I22" s="21"/>
      <c r="J22" s="6"/>
      <c r="K22" s="6"/>
      <c r="L22" s="6"/>
      <c r="M22" s="6"/>
      <c r="N22" s="6"/>
      <c r="O22" s="6"/>
      <c r="P22" s="6"/>
      <c r="Q22" s="22"/>
    </row>
    <row r="23" spans="1:18" x14ac:dyDescent="0.3">
      <c r="A23" s="50" t="s">
        <v>35</v>
      </c>
      <c r="B23" s="38"/>
      <c r="C23" s="6"/>
      <c r="D23" s="6"/>
      <c r="E23" s="6"/>
      <c r="F23" s="6"/>
      <c r="G23" s="38" t="s">
        <v>35</v>
      </c>
      <c r="H23" s="38"/>
      <c r="I23" s="21"/>
      <c r="J23" s="38" t="s">
        <v>35</v>
      </c>
      <c r="K23" s="38"/>
      <c r="L23" s="6"/>
      <c r="M23" s="6"/>
      <c r="N23" s="6"/>
      <c r="O23" s="6"/>
      <c r="P23" s="6"/>
      <c r="Q23" s="22"/>
    </row>
    <row r="24" spans="1:18" x14ac:dyDescent="0.3">
      <c r="A24" s="25" t="s">
        <v>19</v>
      </c>
      <c r="B24" s="1">
        <f>INDEX(base!O3:O8,MATCH('fiche bateau'!B4,base!nom_bateau,0))</f>
        <v>2</v>
      </c>
      <c r="C24" s="6"/>
      <c r="D24" s="6"/>
      <c r="E24" s="6"/>
      <c r="F24" s="6"/>
      <c r="G24" s="1" t="s">
        <v>19</v>
      </c>
      <c r="H24" s="1">
        <f>INDEX(base!O13:O15,MATCH('fiche bateau'!H5,categorie_bateau,0))</f>
        <v>0</v>
      </c>
      <c r="I24" s="21"/>
      <c r="J24" s="1" t="s">
        <v>19</v>
      </c>
      <c r="K24" s="1">
        <f>B24+H24</f>
        <v>2</v>
      </c>
      <c r="L24" s="6"/>
      <c r="M24" s="6"/>
      <c r="N24" s="6"/>
      <c r="O24" s="6"/>
      <c r="P24" s="6"/>
      <c r="Q24" s="22"/>
    </row>
    <row r="25" spans="1:18" x14ac:dyDescent="0.3">
      <c r="A25" s="25" t="s">
        <v>20</v>
      </c>
      <c r="B25" s="1">
        <f>INDEX(base!P3:P8,MATCH('fiche bateau'!B4,base!nom_bateau,0))</f>
        <v>1</v>
      </c>
      <c r="C25" s="6"/>
      <c r="D25" s="6"/>
      <c r="E25" s="6"/>
      <c r="F25" s="6"/>
      <c r="G25" s="1" t="s">
        <v>20</v>
      </c>
      <c r="H25" s="1">
        <f>INDEX(base!P13:P15,MATCH('fiche bateau'!H5,categorie_bateau,0))</f>
        <v>0</v>
      </c>
      <c r="I25" s="21"/>
      <c r="J25" s="1" t="s">
        <v>20</v>
      </c>
      <c r="K25" s="1">
        <f>B25+H25</f>
        <v>1</v>
      </c>
      <c r="L25" s="6"/>
      <c r="M25" s="6"/>
      <c r="N25" s="6"/>
      <c r="O25" s="6"/>
      <c r="P25" s="6"/>
      <c r="Q25" s="22"/>
    </row>
    <row r="26" spans="1:18" x14ac:dyDescent="0.3">
      <c r="A26" s="27"/>
      <c r="B26" s="6"/>
      <c r="C26" s="6"/>
      <c r="D26" s="6"/>
      <c r="E26" s="6"/>
      <c r="F26" s="6"/>
      <c r="G26" s="6"/>
      <c r="H26" s="6"/>
      <c r="I26" s="21"/>
      <c r="J26" s="6"/>
      <c r="K26" s="6"/>
      <c r="L26" s="6"/>
      <c r="M26" s="6"/>
      <c r="N26" s="6"/>
      <c r="O26" s="6"/>
      <c r="P26" s="6"/>
      <c r="Q26" s="22"/>
    </row>
    <row r="27" spans="1:18" x14ac:dyDescent="0.3">
      <c r="A27" s="27"/>
      <c r="B27" s="6"/>
      <c r="C27" s="6"/>
      <c r="D27" s="6"/>
      <c r="E27" s="6"/>
      <c r="F27" s="6"/>
      <c r="G27" s="6"/>
      <c r="H27" s="6"/>
      <c r="I27" s="21"/>
      <c r="J27" s="6"/>
      <c r="K27" s="6"/>
      <c r="L27" s="6"/>
      <c r="M27" s="6"/>
      <c r="N27" s="6"/>
      <c r="O27" s="6"/>
      <c r="P27" s="6"/>
      <c r="Q27" s="22"/>
    </row>
    <row r="28" spans="1:18" x14ac:dyDescent="0.3">
      <c r="A28" s="27"/>
      <c r="B28" s="6"/>
      <c r="C28" s="6"/>
      <c r="D28" s="6"/>
      <c r="E28" s="6"/>
      <c r="F28" s="6"/>
      <c r="G28" s="6"/>
      <c r="H28" s="6"/>
      <c r="I28" s="21"/>
      <c r="J28" s="6"/>
      <c r="K28" s="6"/>
      <c r="L28" s="6"/>
      <c r="M28" s="6"/>
      <c r="N28" s="6"/>
      <c r="O28" s="6"/>
      <c r="P28" s="6"/>
      <c r="Q28" s="22"/>
    </row>
    <row r="29" spans="1:18" x14ac:dyDescent="0.3">
      <c r="A29" s="45" t="s">
        <v>25</v>
      </c>
      <c r="B29" s="33"/>
      <c r="C29" s="33"/>
      <c r="D29" s="33"/>
      <c r="E29" s="33"/>
      <c r="F29" s="33"/>
      <c r="G29" s="33"/>
      <c r="H29" s="33"/>
      <c r="I29" s="21"/>
      <c r="J29" s="33" t="s">
        <v>25</v>
      </c>
      <c r="K29" s="33"/>
      <c r="L29" s="33"/>
      <c r="M29" s="33"/>
      <c r="N29" s="33"/>
      <c r="O29" s="33"/>
      <c r="P29" s="33"/>
      <c r="Q29" s="33"/>
      <c r="R29" s="33"/>
    </row>
    <row r="30" spans="1:18" x14ac:dyDescent="0.3">
      <c r="A30" s="25" t="s">
        <v>45</v>
      </c>
      <c r="B30" s="1" t="s">
        <v>46</v>
      </c>
      <c r="C30" s="1" t="s">
        <v>47</v>
      </c>
      <c r="D30" s="1" t="s">
        <v>48</v>
      </c>
      <c r="E30" s="1" t="s">
        <v>49</v>
      </c>
      <c r="F30" s="1" t="s">
        <v>50</v>
      </c>
      <c r="G30" s="1" t="s">
        <v>51</v>
      </c>
      <c r="H30" s="1" t="s">
        <v>52</v>
      </c>
      <c r="I30" s="21"/>
      <c r="J30" s="1" t="s">
        <v>45</v>
      </c>
      <c r="K30" s="1" t="s">
        <v>46</v>
      </c>
      <c r="L30" s="1" t="s">
        <v>47</v>
      </c>
      <c r="M30" s="1" t="s">
        <v>48</v>
      </c>
      <c r="N30" s="1" t="s">
        <v>49</v>
      </c>
      <c r="O30" s="1" t="s">
        <v>50</v>
      </c>
      <c r="P30" s="1" t="s">
        <v>51</v>
      </c>
      <c r="Q30" s="8" t="s">
        <v>52</v>
      </c>
      <c r="R30" s="9" t="s">
        <v>61</v>
      </c>
    </row>
    <row r="31" spans="1:18" x14ac:dyDescent="0.3">
      <c r="A31" s="25">
        <v>1</v>
      </c>
      <c r="B31" s="1">
        <v>1</v>
      </c>
      <c r="C31" s="1">
        <v>1</v>
      </c>
      <c r="D31" s="1">
        <f>INDEX(base!O19:O24,MATCH('fiche bateau'!B4,base!K19:K24,0))</f>
        <v>2</v>
      </c>
      <c r="E31" s="1">
        <f>INDEX(base!P19:P24,MATCH('fiche bateau'!B4,base!K19:K24,0))</f>
        <v>2</v>
      </c>
      <c r="F31" s="1">
        <v>1</v>
      </c>
      <c r="G31" s="1">
        <f>INDEX(base!R19:R24,MATCH('fiche bateau'!B4,base!K19:K24,0))</f>
        <v>2</v>
      </c>
      <c r="H31" s="1">
        <f>INDEX(base!S19:S24,MATCH('fiche bateau'!B4,base!K19:K24,0))</f>
        <v>2</v>
      </c>
      <c r="I31" s="21"/>
      <c r="J31" s="1">
        <v>1</v>
      </c>
      <c r="K31" s="1">
        <v>1</v>
      </c>
      <c r="L31" s="1">
        <v>1</v>
      </c>
      <c r="M31" s="1">
        <f>D31</f>
        <v>2</v>
      </c>
      <c r="N31" s="1">
        <f>E31-N13</f>
        <v>1</v>
      </c>
      <c r="O31" s="1">
        <v>1</v>
      </c>
      <c r="P31" s="1">
        <f>G31</f>
        <v>2</v>
      </c>
      <c r="Q31" s="8">
        <f>H31</f>
        <v>2</v>
      </c>
      <c r="R31" s="1">
        <f>INDEX(base!T19:T24,MATCH('fiche bateau'!B4,base!K19:K24,0))</f>
        <v>0</v>
      </c>
    </row>
    <row r="32" spans="1:18" x14ac:dyDescent="0.3">
      <c r="A32" s="27"/>
      <c r="B32" s="6"/>
      <c r="C32" s="6"/>
      <c r="D32" s="6"/>
      <c r="E32" s="6"/>
      <c r="F32" s="6"/>
      <c r="G32" s="6"/>
      <c r="H32" s="6"/>
      <c r="I32" s="21"/>
      <c r="J32" s="6"/>
      <c r="K32" s="6"/>
      <c r="L32" s="6"/>
      <c r="M32" s="6"/>
      <c r="N32" s="6"/>
      <c r="O32" s="6"/>
      <c r="P32" s="6"/>
      <c r="Q32" s="22"/>
    </row>
    <row r="33" spans="1:18" x14ac:dyDescent="0.3">
      <c r="A33" s="27"/>
      <c r="B33" s="6"/>
      <c r="C33" s="6"/>
      <c r="D33" s="6"/>
      <c r="E33" s="6"/>
      <c r="F33" s="6"/>
      <c r="G33" s="6"/>
      <c r="H33" s="6"/>
      <c r="I33" s="21"/>
      <c r="J33" s="6"/>
      <c r="K33" s="6"/>
      <c r="L33" s="6"/>
      <c r="M33" s="6"/>
      <c r="N33" s="6"/>
      <c r="O33" s="6"/>
      <c r="P33" s="6"/>
      <c r="Q33" s="22"/>
    </row>
    <row r="34" spans="1:18" x14ac:dyDescent="0.3">
      <c r="A34" s="27"/>
      <c r="B34" s="6"/>
      <c r="C34" s="6"/>
      <c r="D34" s="6"/>
      <c r="E34" s="6"/>
      <c r="F34" s="6"/>
      <c r="G34" s="6"/>
      <c r="H34" s="6"/>
      <c r="I34" s="21"/>
      <c r="J34" s="33" t="s">
        <v>56</v>
      </c>
      <c r="K34" s="33"/>
      <c r="L34" s="33"/>
      <c r="M34" s="33"/>
      <c r="N34" s="33"/>
      <c r="O34" s="33"/>
      <c r="P34" s="33"/>
      <c r="Q34" s="33"/>
      <c r="R34" s="33"/>
    </row>
    <row r="35" spans="1:18" x14ac:dyDescent="0.3">
      <c r="A35" s="27"/>
      <c r="B35" s="6"/>
      <c r="C35" s="6"/>
      <c r="D35" s="6"/>
      <c r="E35" s="6"/>
      <c r="F35" s="6"/>
      <c r="G35" s="6"/>
      <c r="H35" s="6"/>
      <c r="I35" s="21"/>
      <c r="J35" s="1" t="s">
        <v>45</v>
      </c>
      <c r="K35" s="1" t="s">
        <v>46</v>
      </c>
      <c r="L35" s="1" t="s">
        <v>47</v>
      </c>
      <c r="M35" s="1" t="s">
        <v>48</v>
      </c>
      <c r="N35" s="1" t="s">
        <v>49</v>
      </c>
      <c r="O35" s="1" t="s">
        <v>50</v>
      </c>
      <c r="P35" s="1" t="s">
        <v>51</v>
      </c>
      <c r="Q35" s="8" t="s">
        <v>52</v>
      </c>
      <c r="R35" s="1" t="s">
        <v>61</v>
      </c>
    </row>
    <row r="36" spans="1:18" x14ac:dyDescent="0.3">
      <c r="A36" s="27"/>
      <c r="B36" s="6"/>
      <c r="C36" s="6"/>
      <c r="D36" s="6"/>
      <c r="E36" s="6"/>
      <c r="F36" s="6"/>
      <c r="G36" s="6"/>
      <c r="H36" s="6"/>
      <c r="I36" s="21"/>
      <c r="J36" s="1">
        <f>J31*INDEX(base!L30:N30,MATCH('fiche bateau'!H5,base!L29:N29,0))</f>
        <v>66</v>
      </c>
      <c r="K36" s="1">
        <f>K31*INDEX(base!L31:N31,MATCH('fiche bateau'!H5,base!L29:N29,0))</f>
        <v>40</v>
      </c>
      <c r="L36" s="1">
        <f>L31*INDEX(base!L32:N32,MATCH('fiche bateau'!H5,base!L29:N29,0))</f>
        <v>32</v>
      </c>
      <c r="M36" s="1">
        <f>M31*INDEX(base!L33:N33,MATCH('fiche bateau'!H5,base!L29:N29,0))</f>
        <v>88</v>
      </c>
      <c r="N36" s="1">
        <f>N31*INDEX(base!L34:N34,MATCH('fiche bateau'!H5,base!L29:N29,0))</f>
        <v>48</v>
      </c>
      <c r="O36" s="1">
        <f>O31*INDEX(base!L35:N35,MATCH('fiche bateau'!H5,base!L29:N29,0))</f>
        <v>33</v>
      </c>
      <c r="P36" s="1">
        <f>P31*INDEX(base!L36:N36,MATCH('fiche bateau'!H5,base!L29:N29,0))</f>
        <v>86</v>
      </c>
      <c r="Q36" s="8">
        <f>Q31*INDEX(base!L37:N37,MATCH('fiche bateau'!H5,base!L29:N29,0))</f>
        <v>68</v>
      </c>
      <c r="R36" s="1"/>
    </row>
    <row r="37" spans="1:18" x14ac:dyDescent="0.3">
      <c r="A37" s="27"/>
      <c r="B37" s="6"/>
      <c r="C37" s="6"/>
      <c r="D37" s="6"/>
      <c r="E37" s="6"/>
      <c r="F37" s="6"/>
      <c r="G37" s="6"/>
      <c r="H37" s="6"/>
      <c r="I37" s="21"/>
      <c r="J37" s="6"/>
      <c r="K37" s="6"/>
      <c r="L37" s="6"/>
      <c r="M37" s="6"/>
      <c r="N37" s="6"/>
      <c r="O37" s="6"/>
      <c r="P37" s="6"/>
      <c r="Q37" s="22"/>
    </row>
    <row r="38" spans="1:18" x14ac:dyDescent="0.3">
      <c r="A38" s="27"/>
      <c r="B38" s="6"/>
      <c r="C38" s="6"/>
      <c r="D38" s="6"/>
      <c r="E38" s="6"/>
      <c r="F38" s="6"/>
      <c r="G38" s="6"/>
      <c r="H38" s="6"/>
      <c r="I38" s="21"/>
      <c r="J38" s="19" t="s">
        <v>58</v>
      </c>
      <c r="K38" s="1">
        <f>SUM(J36:R36)</f>
        <v>461</v>
      </c>
      <c r="L38" s="6"/>
      <c r="M38" s="6"/>
      <c r="N38" s="6"/>
      <c r="O38" s="6"/>
      <c r="P38" s="6"/>
      <c r="Q38" s="22"/>
    </row>
    <row r="39" spans="1:18" x14ac:dyDescent="0.3">
      <c r="A39" s="27"/>
      <c r="B39" s="6"/>
      <c r="C39" s="6"/>
      <c r="D39" s="6"/>
      <c r="E39" s="6"/>
      <c r="F39" s="6"/>
      <c r="G39" s="6"/>
      <c r="H39" s="6"/>
      <c r="I39" s="21"/>
      <c r="J39" s="6"/>
      <c r="K39" s="6"/>
      <c r="L39" s="6"/>
      <c r="M39" s="6"/>
      <c r="N39" s="6"/>
      <c r="O39" s="6"/>
      <c r="P39" s="6"/>
      <c r="Q39" s="22"/>
    </row>
    <row r="40" spans="1:18" ht="15" thickBot="1" x14ac:dyDescent="0.35">
      <c r="A40" s="28"/>
      <c r="B40" s="29"/>
      <c r="C40" s="29"/>
      <c r="D40" s="29"/>
      <c r="E40" s="29"/>
      <c r="F40" s="29"/>
      <c r="G40" s="29"/>
      <c r="H40" s="29"/>
      <c r="I40" s="30"/>
      <c r="J40" s="29"/>
      <c r="K40" s="29"/>
      <c r="L40" s="29"/>
      <c r="M40" s="29"/>
      <c r="N40" s="29"/>
      <c r="O40" s="29"/>
      <c r="P40" s="29"/>
      <c r="Q40" s="31"/>
    </row>
  </sheetData>
  <dataConsolidate/>
  <mergeCells count="20">
    <mergeCell ref="A16:B16"/>
    <mergeCell ref="A7:B7"/>
    <mergeCell ref="C8:D8"/>
    <mergeCell ref="J13:K13"/>
    <mergeCell ref="J16:K16"/>
    <mergeCell ref="J23:K23"/>
    <mergeCell ref="J29:R29"/>
    <mergeCell ref="J34:R34"/>
    <mergeCell ref="A1:Q3"/>
    <mergeCell ref="A29:H29"/>
    <mergeCell ref="L13:M13"/>
    <mergeCell ref="G23:H23"/>
    <mergeCell ref="J6:K6"/>
    <mergeCell ref="J7:K7"/>
    <mergeCell ref="G4:H4"/>
    <mergeCell ref="G7:H7"/>
    <mergeCell ref="G13:H13"/>
    <mergeCell ref="G16:H16"/>
    <mergeCell ref="A23:B23"/>
    <mergeCell ref="A13:B13"/>
  </mergeCells>
  <dataValidations count="4">
    <dataValidation type="list" allowBlank="1" showInputMessage="1" showErrorMessage="1" sqref="H5">
      <formula1>categorie_bateau</formula1>
    </dataValidation>
    <dataValidation type="list" allowBlank="1" showInputMessage="1" showErrorMessage="1" sqref="B4">
      <formula1>Nom_bateau</formula1>
    </dataValidation>
    <dataValidation type="list" allowBlank="1" showInputMessage="1" showErrorMessage="1" sqref="B8">
      <formula1>canon_type</formula1>
    </dataValidation>
    <dataValidation operator="greaterThanOrEqual" allowBlank="1" showInputMessage="1" showErrorMessage="1" sqref="B9"/>
  </dataValidation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13</vt:i4>
      </vt:variant>
    </vt:vector>
  </HeadingPairs>
  <TitlesOfParts>
    <vt:vector size="16" baseType="lpstr">
      <vt:lpstr>base</vt:lpstr>
      <vt:lpstr>fiche bateau</vt:lpstr>
      <vt:lpstr>Feuil3</vt:lpstr>
      <vt:lpstr>bateau</vt:lpstr>
      <vt:lpstr>base!canon_type</vt:lpstr>
      <vt:lpstr>canon_type</vt:lpstr>
      <vt:lpstr>base!carac_bateau</vt:lpstr>
      <vt:lpstr>categorie_bateau</vt:lpstr>
      <vt:lpstr>base!nom_bateau</vt:lpstr>
      <vt:lpstr>'fiche bateau'!Nom_bateau</vt:lpstr>
      <vt:lpstr>tab_bateau</vt:lpstr>
      <vt:lpstr>base!tab_bateau_v2</vt:lpstr>
      <vt:lpstr>tab_canon</vt:lpstr>
      <vt:lpstr>base!type_canon</vt:lpstr>
      <vt:lpstr>type_canon</vt:lpstr>
      <vt:lpstr>Type_de_canon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2018-01-11T14:17:14Z</dcterms:modified>
</cp:coreProperties>
</file>