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游戏攻略\数值计算统计\【莳槡】戴森球计划数值计算统计(更新中)\"/>
    </mc:Choice>
  </mc:AlternateContent>
  <xr:revisionPtr revIDLastSave="0" documentId="13_ncr:1_{0A08DFE7-33F4-43A9-B6BB-334CF7AC434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飞船运输耗时估计" sheetId="3" r:id="rId1"/>
    <sheet name="飞船耗电与电力瓶颈下运力计算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G9" i="3"/>
  <c r="L9" i="3"/>
  <c r="B10" i="3"/>
  <c r="C10" i="3"/>
  <c r="D10" i="3"/>
  <c r="E10" i="3"/>
  <c r="G10" i="3"/>
  <c r="L10" i="3"/>
  <c r="B11" i="3"/>
  <c r="C11" i="3"/>
  <c r="D11" i="3"/>
  <c r="E11" i="3"/>
  <c r="G11" i="3"/>
  <c r="L11" i="3"/>
  <c r="B12" i="3"/>
  <c r="C12" i="3"/>
  <c r="D12" i="3"/>
  <c r="E12" i="3"/>
  <c r="G12" i="3"/>
  <c r="L12" i="3"/>
  <c r="B13" i="3"/>
  <c r="C13" i="3"/>
  <c r="D13" i="3"/>
  <c r="E13" i="3"/>
  <c r="L13" i="3"/>
  <c r="B14" i="3"/>
  <c r="C14" i="3"/>
  <c r="D14" i="3"/>
  <c r="E14" i="3"/>
  <c r="L14" i="3"/>
  <c r="B15" i="3"/>
  <c r="C15" i="3"/>
  <c r="D15" i="3"/>
  <c r="E15" i="3"/>
  <c r="L15" i="3"/>
  <c r="B16" i="3"/>
  <c r="C16" i="3"/>
  <c r="D16" i="3"/>
  <c r="E16" i="3"/>
  <c r="L16" i="3"/>
  <c r="B17" i="3"/>
  <c r="C17" i="3"/>
  <c r="D17" i="3"/>
  <c r="E17" i="3"/>
  <c r="L17" i="3"/>
  <c r="B18" i="3"/>
  <c r="C18" i="3"/>
  <c r="D18" i="3"/>
  <c r="E18" i="3"/>
  <c r="I18" i="3"/>
  <c r="L18" i="3"/>
  <c r="B19" i="3"/>
  <c r="C19" i="3"/>
  <c r="D19" i="3"/>
  <c r="E19" i="3"/>
  <c r="L19" i="3"/>
  <c r="B20" i="3"/>
  <c r="C20" i="3"/>
  <c r="D20" i="3"/>
  <c r="E20" i="3"/>
  <c r="L20" i="3"/>
  <c r="B21" i="3"/>
  <c r="C21" i="3"/>
  <c r="D21" i="3"/>
  <c r="E21" i="3"/>
  <c r="L21" i="3"/>
  <c r="B22" i="3"/>
  <c r="C22" i="3"/>
  <c r="D22" i="3"/>
  <c r="E22" i="3"/>
  <c r="L22" i="3"/>
  <c r="B23" i="3"/>
  <c r="C23" i="3"/>
  <c r="D23" i="3"/>
  <c r="E23" i="3"/>
  <c r="L23" i="3"/>
  <c r="B24" i="3"/>
  <c r="C24" i="3"/>
  <c r="D24" i="3"/>
  <c r="E24" i="3"/>
  <c r="L24" i="3"/>
  <c r="B25" i="3"/>
  <c r="C25" i="3"/>
  <c r="D25" i="3"/>
  <c r="E25" i="3"/>
  <c r="L25" i="3"/>
  <c r="B26" i="3"/>
  <c r="C26" i="3"/>
  <c r="D26" i="3"/>
  <c r="E26" i="3"/>
  <c r="L26" i="3"/>
  <c r="B27" i="3"/>
  <c r="C27" i="3"/>
  <c r="D27" i="3"/>
  <c r="E27" i="3"/>
  <c r="L27" i="3"/>
  <c r="B28" i="3"/>
  <c r="C28" i="3"/>
  <c r="D28" i="3"/>
  <c r="E28" i="3"/>
  <c r="L28" i="3"/>
  <c r="B29" i="3"/>
  <c r="C29" i="3"/>
  <c r="D29" i="3"/>
  <c r="E29" i="3"/>
  <c r="L29" i="3"/>
  <c r="B30" i="3"/>
  <c r="C30" i="3"/>
  <c r="D30" i="3"/>
  <c r="E30" i="3"/>
  <c r="L30" i="3"/>
  <c r="B31" i="3"/>
  <c r="C31" i="3"/>
  <c r="D31" i="3"/>
  <c r="E31" i="3"/>
  <c r="L31" i="3"/>
  <c r="B32" i="3"/>
  <c r="C32" i="3"/>
  <c r="D32" i="3"/>
  <c r="E32" i="3"/>
  <c r="L32" i="3"/>
  <c r="B33" i="3"/>
  <c r="C33" i="3"/>
  <c r="D33" i="3"/>
  <c r="E33" i="3"/>
  <c r="L33" i="3"/>
  <c r="B34" i="3"/>
  <c r="C34" i="3"/>
  <c r="D34" i="3"/>
  <c r="E34" i="3"/>
  <c r="L34" i="3"/>
  <c r="B35" i="3"/>
  <c r="C35" i="3"/>
  <c r="D35" i="3"/>
  <c r="E35" i="3"/>
  <c r="L35" i="3"/>
  <c r="B36" i="3"/>
  <c r="C36" i="3"/>
  <c r="D36" i="3"/>
  <c r="E36" i="3"/>
  <c r="L36" i="3"/>
  <c r="B37" i="3"/>
  <c r="C37" i="3"/>
  <c r="D37" i="3"/>
  <c r="E37" i="3"/>
  <c r="L37" i="3"/>
  <c r="B38" i="3"/>
  <c r="C38" i="3"/>
  <c r="D38" i="3"/>
  <c r="E38" i="3"/>
  <c r="L38" i="3"/>
  <c r="B39" i="3"/>
  <c r="C39" i="3"/>
  <c r="D39" i="3"/>
  <c r="E39" i="3"/>
  <c r="L39" i="3"/>
  <c r="B40" i="3"/>
  <c r="C40" i="3"/>
  <c r="D40" i="3"/>
  <c r="E40" i="3"/>
  <c r="L40" i="3"/>
  <c r="B41" i="3"/>
  <c r="C41" i="3"/>
  <c r="D41" i="3"/>
  <c r="E41" i="3"/>
  <c r="L41" i="3"/>
  <c r="B42" i="3"/>
  <c r="C42" i="3"/>
  <c r="D42" i="3"/>
  <c r="E42" i="3"/>
  <c r="L42" i="3"/>
  <c r="B43" i="3"/>
  <c r="C43" i="3"/>
  <c r="D43" i="3"/>
  <c r="E43" i="3"/>
  <c r="L43" i="3"/>
  <c r="B44" i="3"/>
  <c r="C44" i="3"/>
  <c r="D44" i="3"/>
  <c r="E44" i="3"/>
  <c r="L44" i="3"/>
  <c r="B45" i="3"/>
  <c r="C45" i="3"/>
  <c r="D45" i="3"/>
  <c r="E45" i="3"/>
  <c r="L45" i="3"/>
  <c r="B46" i="3"/>
  <c r="C46" i="3"/>
  <c r="D46" i="3"/>
  <c r="E46" i="3"/>
  <c r="L46" i="3"/>
  <c r="B47" i="3"/>
  <c r="C47" i="3"/>
  <c r="D47" i="3"/>
  <c r="E47" i="3"/>
  <c r="L47" i="3"/>
  <c r="B48" i="3"/>
  <c r="C48" i="3"/>
  <c r="D48" i="3"/>
  <c r="E48" i="3"/>
  <c r="L48" i="3"/>
  <c r="B49" i="3"/>
  <c r="C49" i="3"/>
  <c r="D49" i="3"/>
  <c r="E49" i="3"/>
  <c r="L49" i="3"/>
  <c r="B50" i="3"/>
  <c r="C50" i="3"/>
  <c r="D50" i="3"/>
  <c r="E50" i="3"/>
  <c r="L50" i="3"/>
  <c r="B51" i="3"/>
  <c r="C51" i="3"/>
  <c r="D51" i="3"/>
  <c r="E51" i="3"/>
  <c r="L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R6" i="2"/>
  <c r="S6" i="2" s="1"/>
  <c r="R7" i="2"/>
  <c r="S7" i="2" s="1"/>
  <c r="R8" i="2"/>
  <c r="S8" i="2" s="1"/>
  <c r="U21" i="2"/>
  <c r="U22" i="2"/>
  <c r="U23" i="2"/>
  <c r="U24" i="2"/>
  <c r="U25" i="2"/>
  <c r="U26" i="2"/>
  <c r="U27" i="2"/>
  <c r="U28" i="2"/>
  <c r="U29" i="2"/>
  <c r="B30" i="2"/>
  <c r="C30" i="2"/>
  <c r="U30" i="2"/>
  <c r="U31" i="2"/>
  <c r="U32" i="2"/>
  <c r="U33" i="2"/>
  <c r="U34" i="2"/>
  <c r="U35" i="2"/>
  <c r="B37" i="2"/>
  <c r="B38" i="2"/>
  <c r="E38" i="2" s="1"/>
  <c r="G38" i="2" s="1"/>
  <c r="B39" i="2"/>
  <c r="E39" i="2"/>
  <c r="G39" i="2" s="1"/>
  <c r="B40" i="2"/>
  <c r="E40" i="2" s="1"/>
  <c r="G40" i="2" s="1"/>
  <c r="B41" i="2"/>
  <c r="E41" i="2"/>
  <c r="G41" i="2" s="1"/>
  <c r="B42" i="2"/>
  <c r="E42" i="2" s="1"/>
  <c r="G42" i="2" s="1"/>
  <c r="B43" i="2"/>
  <c r="E43" i="2"/>
  <c r="G43" i="2" s="1"/>
  <c r="B44" i="2"/>
  <c r="E44" i="2"/>
  <c r="G44" i="2"/>
  <c r="B45" i="2"/>
  <c r="E45" i="2"/>
  <c r="G45" i="2" s="1"/>
  <c r="B46" i="2"/>
  <c r="E46" i="2" s="1"/>
  <c r="G46" i="2" s="1"/>
  <c r="B47" i="2"/>
  <c r="E47" i="2"/>
  <c r="G47" i="2" s="1"/>
  <c r="P47" i="2"/>
  <c r="B48" i="2"/>
  <c r="E48" i="2"/>
  <c r="G48" i="2" s="1"/>
  <c r="P48" i="2"/>
  <c r="P67" i="2" s="1"/>
  <c r="B49" i="2"/>
  <c r="E49" i="2"/>
  <c r="G49" i="2" s="1"/>
  <c r="P49" i="2"/>
  <c r="B50" i="2"/>
  <c r="E50" i="2"/>
  <c r="G50" i="2" s="1"/>
  <c r="P50" i="2"/>
  <c r="B51" i="2"/>
  <c r="E51" i="2"/>
  <c r="G51" i="2" s="1"/>
  <c r="P51" i="2"/>
  <c r="B52" i="2"/>
  <c r="E52" i="2"/>
  <c r="G52" i="2" s="1"/>
  <c r="P52" i="2"/>
  <c r="B53" i="2"/>
  <c r="E53" i="2"/>
  <c r="G53" i="2" s="1"/>
  <c r="P53" i="2"/>
  <c r="B54" i="2"/>
  <c r="E54" i="2"/>
  <c r="G54" i="2" s="1"/>
  <c r="P54" i="2"/>
  <c r="B55" i="2"/>
  <c r="E55" i="2"/>
  <c r="G55" i="2" s="1"/>
  <c r="P55" i="2"/>
  <c r="B56" i="2"/>
  <c r="E56" i="2"/>
  <c r="G56" i="2" s="1"/>
  <c r="P56" i="2"/>
  <c r="B57" i="2"/>
  <c r="E57" i="2"/>
  <c r="G57" i="2" s="1"/>
  <c r="P57" i="2"/>
  <c r="B58" i="2"/>
  <c r="E58" i="2"/>
  <c r="G58" i="2" s="1"/>
  <c r="P58" i="2"/>
  <c r="B59" i="2"/>
  <c r="E59" i="2"/>
  <c r="G59" i="2" s="1"/>
  <c r="P59" i="2"/>
  <c r="B60" i="2"/>
  <c r="E60" i="2"/>
  <c r="G60" i="2" s="1"/>
  <c r="P60" i="2"/>
  <c r="B61" i="2"/>
  <c r="E61" i="2"/>
  <c r="G61" i="2" s="1"/>
  <c r="P61" i="2"/>
  <c r="B62" i="2"/>
  <c r="E62" i="2"/>
  <c r="G62" i="2" s="1"/>
  <c r="P62" i="2"/>
  <c r="B63" i="2"/>
  <c r="E63" i="2"/>
  <c r="G63" i="2" s="1"/>
  <c r="P63" i="2"/>
  <c r="B64" i="2"/>
  <c r="E64" i="2"/>
  <c r="G64" i="2" s="1"/>
  <c r="P64" i="2"/>
  <c r="B65" i="2"/>
  <c r="E65" i="2"/>
  <c r="G65" i="2" s="1"/>
  <c r="P65" i="2"/>
  <c r="B66" i="2"/>
  <c r="E66" i="2"/>
  <c r="G66" i="2" s="1"/>
  <c r="P66" i="2"/>
  <c r="B67" i="2"/>
  <c r="E67" i="2"/>
  <c r="G67" i="2" s="1"/>
  <c r="N67" i="2"/>
  <c r="B68" i="2"/>
  <c r="E68" i="2" s="1"/>
  <c r="G68" i="2" s="1"/>
  <c r="B69" i="2"/>
  <c r="E69" i="2"/>
  <c r="G69" i="2" s="1"/>
  <c r="B70" i="2"/>
  <c r="E70" i="2" s="1"/>
  <c r="G70" i="2" s="1"/>
  <c r="B71" i="2"/>
  <c r="E71" i="2"/>
  <c r="G71" i="2" s="1"/>
  <c r="B72" i="2"/>
  <c r="E72" i="2" s="1"/>
  <c r="G72" i="2" s="1"/>
  <c r="B73" i="2"/>
  <c r="E73" i="2"/>
  <c r="G73" i="2" s="1"/>
  <c r="B74" i="2"/>
  <c r="E74" i="2"/>
  <c r="G74" i="2"/>
  <c r="B75" i="2"/>
  <c r="E75" i="2"/>
  <c r="G75" i="2" s="1"/>
  <c r="B76" i="2"/>
  <c r="E76" i="2" s="1"/>
  <c r="G76" i="2" s="1"/>
  <c r="B77" i="2"/>
  <c r="E77" i="2"/>
  <c r="G77" i="2" s="1"/>
  <c r="B78" i="2"/>
  <c r="E78" i="2"/>
  <c r="G78" i="2"/>
  <c r="B79" i="2"/>
  <c r="E79" i="2"/>
  <c r="G79" i="2"/>
  <c r="B80" i="2"/>
  <c r="E80" i="2" s="1"/>
  <c r="G80" i="2" s="1"/>
  <c r="B81" i="2"/>
  <c r="E81" i="2"/>
  <c r="G81" i="2" s="1"/>
  <c r="B82" i="2"/>
  <c r="E82" i="2" s="1"/>
  <c r="G82" i="2" s="1"/>
  <c r="B83" i="2"/>
  <c r="E83" i="2"/>
  <c r="G83" i="2"/>
  <c r="B84" i="2"/>
  <c r="E84" i="2" s="1"/>
  <c r="G84" i="2" s="1"/>
  <c r="B85" i="2"/>
  <c r="E85" i="2"/>
  <c r="G85" i="2" s="1"/>
  <c r="B86" i="2"/>
  <c r="E86" i="2" s="1"/>
  <c r="G86" i="2" s="1"/>
  <c r="B87" i="2"/>
  <c r="E87" i="2"/>
  <c r="G87" i="2" s="1"/>
  <c r="B88" i="2"/>
  <c r="E88" i="2" s="1"/>
  <c r="G88" i="2" s="1"/>
  <c r="B89" i="2"/>
  <c r="E89" i="2"/>
  <c r="G89" i="2" s="1"/>
  <c r="B90" i="2"/>
  <c r="E90" i="2"/>
  <c r="G90" i="2"/>
  <c r="B91" i="2"/>
  <c r="E91" i="2"/>
  <c r="G91" i="2" s="1"/>
  <c r="B92" i="2"/>
  <c r="E92" i="2" s="1"/>
  <c r="G92" i="2" s="1"/>
  <c r="B93" i="2"/>
  <c r="E93" i="2"/>
  <c r="G93" i="2" s="1"/>
  <c r="B94" i="2"/>
  <c r="E94" i="2"/>
  <c r="G94" i="2"/>
  <c r="B95" i="2"/>
  <c r="E95" i="2"/>
  <c r="G95" i="2" s="1"/>
  <c r="B96" i="2"/>
  <c r="E96" i="2" s="1"/>
  <c r="G96" i="2" s="1"/>
  <c r="B97" i="2"/>
  <c r="E97" i="2"/>
  <c r="G97" i="2" s="1"/>
  <c r="B98" i="2"/>
  <c r="E98" i="2" s="1"/>
  <c r="G98" i="2" s="1"/>
  <c r="B99" i="2"/>
  <c r="E99" i="2"/>
  <c r="G99" i="2"/>
  <c r="B100" i="2"/>
  <c r="E100" i="2" s="1"/>
  <c r="G100" i="2" s="1"/>
  <c r="B101" i="2"/>
  <c r="E101" i="2"/>
  <c r="G101" i="2" s="1"/>
  <c r="B102" i="2"/>
  <c r="E102" i="2" s="1"/>
  <c r="G102" i="2" s="1"/>
  <c r="B103" i="2"/>
  <c r="E103" i="2"/>
  <c r="G103" i="2" s="1"/>
  <c r="B104" i="2"/>
  <c r="E104" i="2" s="1"/>
  <c r="G104" i="2" s="1"/>
  <c r="B105" i="2"/>
  <c r="E105" i="2"/>
  <c r="G105" i="2" s="1"/>
  <c r="B106" i="2"/>
  <c r="E106" i="2"/>
  <c r="G106" i="2"/>
  <c r="B107" i="2"/>
  <c r="E107" i="2"/>
  <c r="G107" i="2" s="1"/>
  <c r="B108" i="2"/>
  <c r="E108" i="2" s="1"/>
  <c r="G108" i="2" s="1"/>
  <c r="B109" i="2"/>
  <c r="E109" i="2"/>
  <c r="G109" i="2" s="1"/>
  <c r="B110" i="2"/>
  <c r="E110" i="2"/>
  <c r="G110" i="2"/>
  <c r="B111" i="2"/>
  <c r="E111" i="2"/>
  <c r="G111" i="2"/>
  <c r="B112" i="2"/>
  <c r="E112" i="2" s="1"/>
  <c r="G112" i="2" s="1"/>
  <c r="B113" i="2"/>
  <c r="E113" i="2"/>
  <c r="G113" i="2" s="1"/>
  <c r="B114" i="2"/>
  <c r="E114" i="2" s="1"/>
  <c r="G114" i="2" s="1"/>
  <c r="B115" i="2"/>
  <c r="E115" i="2"/>
  <c r="G115" i="2"/>
  <c r="B116" i="2"/>
  <c r="E116" i="2" s="1"/>
  <c r="G116" i="2" s="1"/>
  <c r="E37" i="2" l="1"/>
  <c r="G37" i="2" s="1"/>
</calcChain>
</file>

<file path=xl/sharedStrings.xml><?xml version="1.0" encoding="utf-8"?>
<sst xmlns="http://schemas.openxmlformats.org/spreadsheetml/2006/main" count="116" uniqueCount="106">
  <si>
    <t>总计</t>
    <phoneticPr fontId="4" type="noConversion"/>
  </si>
  <si>
    <t>黑棒翘曲预计不超</t>
    <phoneticPr fontId="4" type="noConversion"/>
  </si>
  <si>
    <t>增产剂</t>
    <phoneticPr fontId="4" type="noConversion"/>
  </si>
  <si>
    <t>水</t>
    <phoneticPr fontId="4" type="noConversion"/>
  </si>
  <si>
    <t>石</t>
    <phoneticPr fontId="4" type="noConversion"/>
  </si>
  <si>
    <t>分型硅</t>
    <phoneticPr fontId="4" type="noConversion"/>
  </si>
  <si>
    <t>刺笋</t>
    <phoneticPr fontId="4" type="noConversion"/>
  </si>
  <si>
    <t>有机</t>
    <phoneticPr fontId="4" type="noConversion"/>
  </si>
  <si>
    <t>金伯利</t>
    <phoneticPr fontId="4" type="noConversion"/>
  </si>
  <si>
    <t>重氢</t>
    <phoneticPr fontId="4" type="noConversion"/>
  </si>
  <si>
    <t>氢</t>
    <phoneticPr fontId="4" type="noConversion"/>
  </si>
  <si>
    <t>磁石</t>
    <phoneticPr fontId="4" type="noConversion"/>
  </si>
  <si>
    <t>光栅</t>
    <phoneticPr fontId="4" type="noConversion"/>
  </si>
  <si>
    <t>光子</t>
    <phoneticPr fontId="4" type="noConversion"/>
  </si>
  <si>
    <t>冰</t>
    <phoneticPr fontId="4" type="noConversion"/>
  </si>
  <si>
    <t>油</t>
    <phoneticPr fontId="4" type="noConversion"/>
  </si>
  <si>
    <t>煤</t>
    <phoneticPr fontId="4" type="noConversion"/>
  </si>
  <si>
    <t>钛</t>
    <phoneticPr fontId="4" type="noConversion"/>
  </si>
  <si>
    <t>硅</t>
    <phoneticPr fontId="4" type="noConversion"/>
  </si>
  <si>
    <t>铜</t>
    <phoneticPr fontId="4" type="noConversion"/>
  </si>
  <si>
    <t>铁</t>
    <phoneticPr fontId="4" type="noConversion"/>
  </si>
  <si>
    <t>耗电(GW)</t>
    <phoneticPr fontId="4" type="noConversion"/>
  </si>
  <si>
    <t>距离(ly)</t>
    <phoneticPr fontId="4" type="noConversion"/>
  </si>
  <si>
    <t>3.6w糖原矿运力(/min)</t>
    <phoneticPr fontId="4" type="noConversion"/>
  </si>
  <si>
    <t>极限耗电</t>
    <phoneticPr fontId="4" type="noConversion"/>
  </si>
  <si>
    <t>自身最大运力</t>
    <phoneticPr fontId="4" type="noConversion"/>
  </si>
  <si>
    <t>最大充电功率</t>
    <phoneticPr fontId="4" type="noConversion"/>
  </si>
  <si>
    <t>耗电(MJ)</t>
    <phoneticPr fontId="4" type="noConversion"/>
  </si>
  <si>
    <t>耗电、运力瓶颈表</t>
    <phoneticPr fontId="4" type="noConversion"/>
  </si>
  <si>
    <t>耗电</t>
    <phoneticPr fontId="4" type="noConversion"/>
  </si>
  <si>
    <t>两地角度</t>
    <phoneticPr fontId="4" type="noConversion"/>
  </si>
  <si>
    <t>小飞机耗电计算器</t>
    <phoneticPr fontId="4" type="noConversion"/>
  </si>
  <si>
    <t>(注：所谓目前情况指得是所有物流塔高度都在星球表面，按星球半径200m、物流塔高度25m(通过实测估计)计算，即S=225*θ)</t>
    <phoneticPr fontId="4" type="noConversion"/>
  </si>
  <si>
    <t>目前情况下，耗电量的计算公式可以看做是：W=0.8+9*θ或W=0.8+0.15708*两地测地线的弧长所跨的角度(角度制)</t>
    <phoneticPr fontId="4" type="noConversion"/>
  </si>
  <si>
    <t>耗电量W(单位：MJ)=0.8+0.04S</t>
    <phoneticPr fontId="4" type="noConversion"/>
  </si>
  <si>
    <t>运输机的飞行距离S=θ*(R1+R2)/2, 其中R1、R2分布为两座物流塔顶到地心的距离(高度)</t>
    <phoneticPr fontId="4" type="noConversion"/>
  </si>
  <si>
    <t>设两座物流塔与地心连线的夹角为θ(弧度制),则：</t>
    <phoneticPr fontId="4" type="noConversion"/>
  </si>
  <si>
    <t>这里输入耗电→</t>
    <phoneticPr fontId="4" type="noConversion"/>
  </si>
  <si>
    <t>星球内往返1趟耗电量计算公式：</t>
    <phoneticPr fontId="4" type="noConversion"/>
  </si>
  <si>
    <t>20ly</t>
    <phoneticPr fontId="4" type="noConversion"/>
  </si>
  <si>
    <t>单船耗电(由上方计算可得)</t>
    <phoneticPr fontId="4" type="noConversion"/>
  </si>
  <si>
    <t>例子：</t>
    <phoneticPr fontId="4" type="noConversion"/>
  </si>
  <si>
    <t>注：以上距离单位为米，速度单位为米/秒，耗电量单位为J</t>
    <phoneticPr fontId="4" type="noConversion"/>
  </si>
  <si>
    <t>最终耗电量：6000000+30*距离+num2</t>
    <phoneticPr fontId="4" type="noConversion"/>
  </si>
  <si>
    <t>电力瓶颈运力计算器</t>
    <phoneticPr fontId="4" type="noConversion"/>
  </si>
  <si>
    <t>故而：</t>
    <phoneticPr fontId="4" type="noConversion"/>
  </si>
  <si>
    <t>则：num2=num2+100000000(可以认为是只要使用了翘曲器就需要额外消耗100MJ的电量)</t>
    <phoneticPr fontId="4" type="noConversion"/>
  </si>
  <si>
    <t>顺道一提，物流塔充电效率 = 最大充电功率*min{(1.05-当前能量/最大能量),1}</t>
    <phoneticPr fontId="4" type="noConversion"/>
  </si>
  <si>
    <t>如果：物流塔满足可以让飞船曲速的条件(解锁曲速科技且塔中有2个以上翘曲器)且距离&gt;翘曲器启用距离</t>
    <phoneticPr fontId="4" type="noConversion"/>
  </si>
  <si>
    <t>num2(可以当做时飞船在加减速过程中的耗电)=200000*num</t>
    <phoneticPr fontId="4" type="noConversion"/>
  </si>
  <si>
    <t>则：num=3000</t>
    <phoneticPr fontId="4" type="noConversion"/>
  </si>
  <si>
    <t>如果：num &gt; 3000</t>
    <phoneticPr fontId="4" type="noConversion"/>
  </si>
  <si>
    <t>则：num=飞船速度科技中的最大速度</t>
    <phoneticPr fontId="4" type="noConversion"/>
  </si>
  <si>
    <t>如果：num &gt; 飞船速度科技中的最大速度</t>
    <phoneticPr fontId="4" type="noConversion"/>
  </si>
  <si>
    <t>num(可以当做飞船在此距离内加减速时达到的最大速度)=距离*0.03+100</t>
    <phoneticPr fontId="4" type="noConversion"/>
  </si>
  <si>
    <t>游戏源码逻辑：</t>
    <phoneticPr fontId="4" type="noConversion"/>
  </si>
  <si>
    <t>AU</t>
  </si>
  <si>
    <t>否</t>
  </si>
  <si>
    <t>是</t>
  </si>
  <si>
    <t>LY</t>
  </si>
  <si>
    <t>最大运力估计（个）</t>
    <phoneticPr fontId="4" type="noConversion"/>
  </si>
  <si>
    <t>电力消耗(MJ)</t>
    <phoneticPr fontId="4" type="noConversion"/>
  </si>
  <si>
    <r>
      <rPr>
        <b/>
        <sz val="11"/>
        <color rgb="FFFF0000"/>
        <rFont val="等线"/>
        <family val="3"/>
        <charset val="134"/>
        <scheme val="minor"/>
      </rPr>
      <t>输入</t>
    </r>
    <r>
      <rPr>
        <sz val="11"/>
        <color theme="1"/>
        <rFont val="等线"/>
        <family val="2"/>
        <scheme val="minor"/>
      </rPr>
      <t>距离↓</t>
    </r>
    <phoneticPr fontId="4" type="noConversion"/>
  </si>
  <si>
    <r>
      <rPr>
        <b/>
        <sz val="11"/>
        <color rgb="FFFF0000"/>
        <rFont val="等线"/>
        <family val="3"/>
        <charset val="134"/>
        <scheme val="minor"/>
      </rPr>
      <t>选择</t>
    </r>
    <r>
      <rPr>
        <sz val="11"/>
        <color theme="1"/>
        <rFont val="等线"/>
        <family val="2"/>
        <scheme val="minor"/>
      </rPr>
      <t>距离单位↓</t>
    </r>
    <phoneticPr fontId="4" type="noConversion"/>
  </si>
  <si>
    <t>注：此为运输船速度在&gt;平飞3000m/s,曲速0.25ly/s时的计算公式，若物流速度科技低于此，则此分段函数的分界点略低于</t>
    <phoneticPr fontId="4" type="noConversion"/>
  </si>
  <si>
    <t>右边是输出</t>
    <phoneticPr fontId="4" type="noConversion"/>
  </si>
  <si>
    <t>左边是输入</t>
    <phoneticPr fontId="4" type="noConversion"/>
  </si>
  <si>
    <r>
      <rPr>
        <b/>
        <sz val="11"/>
        <color rgb="FFFF0000"/>
        <rFont val="等线"/>
        <family val="3"/>
        <charset val="134"/>
        <scheme val="minor"/>
      </rPr>
      <t>选择</t>
    </r>
    <r>
      <rPr>
        <sz val="11"/>
        <color theme="1"/>
        <rFont val="等线"/>
        <family val="2"/>
        <scheme val="minor"/>
      </rPr>
      <t>是否
启动曲速</t>
    </r>
    <phoneticPr fontId="4" type="noConversion"/>
  </si>
  <si>
    <t>若启用曲速，则额外消耗100MJ的电量</t>
  </si>
  <si>
    <t>电力测算器</t>
    <phoneticPr fontId="4" type="noConversion"/>
  </si>
  <si>
    <t xml:space="preserve">       假设两颗星球的距离为d（单位：ly），则：</t>
    <phoneticPr fontId="4" type="noConversion"/>
  </si>
  <si>
    <t>星际间物流往返1趟的耗电量计算公式：</t>
  </si>
  <si>
    <t>注：引擎科技无法达到1.6万级，最高1万级，要达到1万级引擎科技需百万糖不掉帧挂机越4个世纪左右</t>
    <phoneticPr fontId="4" type="noConversion"/>
  </si>
  <si>
    <t>←百万糖不掉帧挂机60年左右即可达到这个等级</t>
    <phoneticPr fontId="4" type="noConversion"/>
  </si>
  <si>
    <t>←万糖不掉帧挂机1年，或者10万糖不掉帧连续挂机1个多月即可达到这个等级</t>
    <phoneticPr fontId="4" type="noConversion"/>
  </si>
  <si>
    <t>耗时(s)</t>
    <phoneticPr fontId="4" type="noConversion"/>
  </si>
  <si>
    <t>物流等级</t>
    <phoneticPr fontId="4" type="noConversion"/>
  </si>
  <si>
    <t>两地夹角(°)</t>
    <phoneticPr fontId="4" type="noConversion"/>
  </si>
  <si>
    <t>无翘曲</t>
    <phoneticPr fontId="4" type="noConversion"/>
  </si>
  <si>
    <t>有翘曲</t>
    <phoneticPr fontId="4" type="noConversion"/>
  </si>
  <si>
    <t>距离(au)</t>
    <phoneticPr fontId="4" type="noConversion"/>
  </si>
  <si>
    <t>等级</t>
    <phoneticPr fontId="4" type="noConversion"/>
  </si>
  <si>
    <t>小飞机单程运输耗时计算器</t>
    <phoneticPr fontId="4" type="noConversion"/>
  </si>
  <si>
    <t>运力(k/min)</t>
    <phoneticPr fontId="4" type="noConversion"/>
  </si>
  <si>
    <t>参数</t>
    <phoneticPr fontId="4" type="noConversion"/>
  </si>
  <si>
    <t>实测运输船极限运力</t>
    <phoneticPr fontId="4" type="noConversion"/>
  </si>
  <si>
    <t>曲速(ly/s)</t>
    <phoneticPr fontId="4" type="noConversion"/>
  </si>
  <si>
    <t>运输船</t>
    <phoneticPr fontId="4" type="noConversion"/>
  </si>
  <si>
    <t>运输机</t>
    <phoneticPr fontId="4" type="noConversion"/>
  </si>
  <si>
    <t>配送机</t>
    <phoneticPr fontId="4" type="noConversion"/>
  </si>
  <si>
    <t>耗时(帧)</t>
    <phoneticPr fontId="4" type="noConversion"/>
  </si>
  <si>
    <t>关键物流等级</t>
    <phoneticPr fontId="4" type="noConversion"/>
  </si>
  <si>
    <t>输入等级→</t>
    <phoneticPr fontId="4" type="noConversion"/>
  </si>
  <si>
    <t>小飞机单程起+降耗时表</t>
    <phoneticPr fontId="4" type="noConversion"/>
  </si>
  <si>
    <t>——计算器</t>
    <phoneticPr fontId="4" type="noConversion"/>
  </si>
  <si>
    <t>运输引擎等级——速度表——</t>
    <phoneticPr fontId="4" type="noConversion"/>
  </si>
  <si>
    <t>(曲速=200倍平飞速度)</t>
    <phoneticPr fontId="4" type="noConversion"/>
  </si>
  <si>
    <t>曲率速度：360000+60000*(n-6)</t>
    <phoneticPr fontId="4" type="noConversion"/>
  </si>
  <si>
    <t>运输船速度：1800+300*(n-6)</t>
    <phoneticPr fontId="4" type="noConversion"/>
  </si>
  <si>
    <t>小飞机飞行速度=22.4+4*(n-6)m/s</t>
    <phoneticPr fontId="4" type="noConversion"/>
  </si>
  <si>
    <t>配送机速度：10.8+1.2*(n-6)</t>
    <phoneticPr fontId="4" type="noConversion"/>
  </si>
  <si>
    <t>(飞行速度单位：m/秒)</t>
    <phoneticPr fontId="4" type="noConversion"/>
  </si>
  <si>
    <t>单程飞行耗时：225*θ/飞行速度+3/√(飞行速度/8)帧</t>
    <phoneticPr fontId="4" type="noConversion"/>
  </si>
  <si>
    <t>运输机速度：22.4+4*(n-6)</t>
    <phoneticPr fontId="4" type="noConversion"/>
  </si>
  <si>
    <t>小飞机飞行高度：25m（到地心距离225m）</t>
    <phoneticPr fontId="4" type="noConversion"/>
  </si>
  <si>
    <t>物流速度(m/s)引擎等级(n)转换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</si>
</sst>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22"/>
      <color theme="5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3">
    <xf numFmtId="0" fontId="0" fillId="0" borderId="0" xfId="0"/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8" fillId="0" borderId="0" xfId="1" applyFont="1" applyAlignment="1">
      <alignment horizontal="justify" vertical="center"/>
    </xf>
    <xf numFmtId="0" fontId="9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2" fillId="0" borderId="0" xfId="1" applyAlignment="1">
      <alignment horizontal="right"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horizontal="right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常规 2" xfId="1" xr:uid="{EDF442AE-7543-49AE-A287-3ED8BCF75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</xdr:row>
      <xdr:rowOff>19050</xdr:rowOff>
    </xdr:from>
    <xdr:to>
      <xdr:col>6</xdr:col>
      <xdr:colOff>123825</xdr:colOff>
      <xdr:row>2</xdr:row>
      <xdr:rowOff>352425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EBB67B-92EF-4A92-AC78-3EE96232F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81000"/>
          <a:ext cx="3209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4</xdr:row>
      <xdr:rowOff>9525</xdr:rowOff>
    </xdr:from>
    <xdr:to>
      <xdr:col>10</xdr:col>
      <xdr:colOff>666750</xdr:colOff>
      <xdr:row>4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71DEC76-EA78-4FA6-ADA0-525459338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733425"/>
          <a:ext cx="476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810A-E0B6-432F-9876-F7BD49DDE104}">
  <dimension ref="A1:U62"/>
  <sheetViews>
    <sheetView workbookViewId="0">
      <selection activeCell="N7" sqref="N7"/>
    </sheetView>
  </sheetViews>
  <sheetFormatPr defaultRowHeight="14.25" x14ac:dyDescent="0.2"/>
  <cols>
    <col min="1" max="1" width="7" style="1" customWidth="1"/>
    <col min="2" max="2" width="10.625" style="1" customWidth="1"/>
    <col min="3" max="3" width="10.75" style="1" customWidth="1"/>
    <col min="4" max="4" width="12" style="1" customWidth="1"/>
    <col min="5" max="6" width="10.375" style="1" customWidth="1"/>
    <col min="7" max="7" width="11.25" style="1" customWidth="1"/>
    <col min="8" max="8" width="9.75" style="1" customWidth="1"/>
    <col min="9" max="9" width="9.875" style="1" customWidth="1"/>
    <col min="10" max="10" width="11" style="1" customWidth="1"/>
    <col min="11" max="11" width="19.875" style="1" customWidth="1"/>
    <col min="12" max="12" width="19.25" style="1" customWidth="1"/>
    <col min="13" max="16384" width="9" style="1"/>
  </cols>
  <sheetData>
    <row r="1" spans="1:21" ht="15.75" x14ac:dyDescent="0.2">
      <c r="A1" s="22" t="s">
        <v>105</v>
      </c>
      <c r="B1" s="22"/>
      <c r="C1" s="22"/>
      <c r="K1" s="1" t="s">
        <v>104</v>
      </c>
    </row>
    <row r="2" spans="1:21" x14ac:dyDescent="0.2">
      <c r="A2" s="4" t="s">
        <v>103</v>
      </c>
      <c r="B2" s="4"/>
      <c r="C2" s="4"/>
      <c r="K2" s="1" t="s">
        <v>102</v>
      </c>
      <c r="N2" s="1" t="s">
        <v>101</v>
      </c>
    </row>
    <row r="3" spans="1:21" x14ac:dyDescent="0.2">
      <c r="A3" s="4" t="s">
        <v>100</v>
      </c>
      <c r="B3" s="4"/>
      <c r="C3" s="4"/>
      <c r="K3" s="1" t="s">
        <v>99</v>
      </c>
    </row>
    <row r="4" spans="1:21" x14ac:dyDescent="0.2">
      <c r="A4" s="4" t="s">
        <v>98</v>
      </c>
      <c r="B4" s="4"/>
      <c r="C4" s="4"/>
    </row>
    <row r="5" spans="1:21" x14ac:dyDescent="0.2">
      <c r="A5" s="4" t="s">
        <v>97</v>
      </c>
      <c r="B5" s="4"/>
      <c r="C5" s="4"/>
      <c r="D5" s="1" t="s">
        <v>96</v>
      </c>
    </row>
    <row r="7" spans="1:21" ht="25.5" x14ac:dyDescent="0.2">
      <c r="A7" s="21" t="s">
        <v>95</v>
      </c>
      <c r="B7" s="21"/>
      <c r="C7" s="21"/>
      <c r="D7" s="21"/>
      <c r="E7" s="21"/>
      <c r="F7" s="20" t="s">
        <v>94</v>
      </c>
      <c r="G7" s="20"/>
      <c r="H7" s="19"/>
      <c r="K7" s="18" t="s">
        <v>93</v>
      </c>
      <c r="L7" s="18"/>
    </row>
    <row r="8" spans="1:21" x14ac:dyDescent="0.2">
      <c r="A8" s="1" t="s">
        <v>81</v>
      </c>
      <c r="B8" s="1" t="s">
        <v>89</v>
      </c>
      <c r="C8" s="1" t="s">
        <v>88</v>
      </c>
      <c r="D8" s="1" t="s">
        <v>87</v>
      </c>
      <c r="E8" s="1" t="s">
        <v>86</v>
      </c>
      <c r="F8" s="1" t="s">
        <v>92</v>
      </c>
      <c r="G8" s="1">
        <v>114</v>
      </c>
      <c r="K8" s="1" t="s">
        <v>91</v>
      </c>
      <c r="L8" s="1" t="s">
        <v>90</v>
      </c>
    </row>
    <row r="9" spans="1:21" x14ac:dyDescent="0.2">
      <c r="A9" s="1">
        <v>6</v>
      </c>
      <c r="B9" s="1">
        <f>10.8+1.2*($A9-6)</f>
        <v>10.8</v>
      </c>
      <c r="C9" s="1">
        <f>22.4+4*($A9-6)</f>
        <v>22.4</v>
      </c>
      <c r="D9" s="1">
        <f>1800+300*($A9-6)</f>
        <v>1800</v>
      </c>
      <c r="E9" s="1">
        <f>(360000+60000*($A9-6))/2400000</f>
        <v>0.15</v>
      </c>
      <c r="F9" s="1" t="s">
        <v>89</v>
      </c>
      <c r="G9" s="1">
        <f>10.8+1.2*(G8-6)</f>
        <v>140.4</v>
      </c>
      <c r="K9" s="1">
        <v>6</v>
      </c>
      <c r="L9" s="1">
        <f>2*INT(90/SQRT((22.4+4*(K9-6))/8))+2</f>
        <v>108</v>
      </c>
    </row>
    <row r="10" spans="1:21" x14ac:dyDescent="0.2">
      <c r="A10" s="1">
        <v>7</v>
      </c>
      <c r="B10" s="1">
        <f>10.8+1.2*($A10-6)</f>
        <v>12</v>
      </c>
      <c r="C10" s="1">
        <f>22.4+4*($A10-6)</f>
        <v>26.4</v>
      </c>
      <c r="D10" s="1">
        <f>1800+300*($A10-6)</f>
        <v>2100</v>
      </c>
      <c r="E10" s="1">
        <f>(360000+60000*($A10-6))/2400000</f>
        <v>0.17499999999999999</v>
      </c>
      <c r="F10" s="1" t="s">
        <v>88</v>
      </c>
      <c r="G10" s="1">
        <f>22.4+4*(G8-6)</f>
        <v>454.4</v>
      </c>
      <c r="K10" s="1">
        <v>7</v>
      </c>
      <c r="L10" s="1">
        <f>2*INT(90/SQRT((22.4+4*(K10-6))/8))+2</f>
        <v>100</v>
      </c>
    </row>
    <row r="11" spans="1:21" x14ac:dyDescent="0.2">
      <c r="A11" s="1">
        <v>8</v>
      </c>
      <c r="B11" s="1">
        <f>10.8+1.2*($A11-6)</f>
        <v>13.200000000000001</v>
      </c>
      <c r="C11" s="1">
        <f>22.4+4*($A11-6)</f>
        <v>30.4</v>
      </c>
      <c r="D11" s="1">
        <f>1800+300*($A11-6)</f>
        <v>2400</v>
      </c>
      <c r="E11" s="1">
        <f>(360000+60000*($A11-6))/2400000</f>
        <v>0.2</v>
      </c>
      <c r="F11" s="1" t="s">
        <v>87</v>
      </c>
      <c r="G11" s="1">
        <f>1800+300*(G8-6)</f>
        <v>34200</v>
      </c>
      <c r="K11" s="1">
        <v>8</v>
      </c>
      <c r="L11" s="1">
        <f>2*INT(90/SQRT((22.4+4*(K11-6))/8))+2</f>
        <v>94</v>
      </c>
    </row>
    <row r="12" spans="1:21" x14ac:dyDescent="0.2">
      <c r="A12" s="1">
        <v>9</v>
      </c>
      <c r="B12" s="1">
        <f>10.8+1.2*($A12-6)</f>
        <v>14.4</v>
      </c>
      <c r="C12" s="1">
        <f>22.4+4*($A12-6)</f>
        <v>34.4</v>
      </c>
      <c r="D12" s="1">
        <f>1800+300*($A12-6)</f>
        <v>2700</v>
      </c>
      <c r="E12" s="1">
        <f>(360000+60000*($A12-6))/2400000</f>
        <v>0.22500000000000001</v>
      </c>
      <c r="F12" s="1" t="s">
        <v>86</v>
      </c>
      <c r="G12" s="1">
        <f>(360000+60000*(G8-6))/2400000</f>
        <v>2.85</v>
      </c>
      <c r="K12" s="1">
        <v>9</v>
      </c>
      <c r="L12" s="1">
        <f>2*INT(90/SQRT((22.4+4*(K12-6))/8))+2</f>
        <v>88</v>
      </c>
    </row>
    <row r="13" spans="1:21" x14ac:dyDescent="0.2">
      <c r="A13" s="1">
        <v>10</v>
      </c>
      <c r="B13" s="1">
        <f>10.8+1.2*($A13-6)</f>
        <v>15.600000000000001</v>
      </c>
      <c r="C13" s="1">
        <f>22.4+4*($A13-6)</f>
        <v>38.4</v>
      </c>
      <c r="D13" s="1">
        <f>1800+300*($A13-6)</f>
        <v>3000</v>
      </c>
      <c r="E13" s="1">
        <f>(360000+60000*($A13-6))/2400000</f>
        <v>0.25</v>
      </c>
      <c r="K13" s="1">
        <v>10</v>
      </c>
      <c r="L13" s="1">
        <f>2*INT(90/SQRT((22.4+4*(K13-6))/8))+2</f>
        <v>84</v>
      </c>
      <c r="R13" s="2" t="s">
        <v>85</v>
      </c>
      <c r="S13" s="2"/>
      <c r="T13" s="2"/>
      <c r="U13" s="2"/>
    </row>
    <row r="14" spans="1:21" x14ac:dyDescent="0.2">
      <c r="A14" s="1">
        <v>11</v>
      </c>
      <c r="B14" s="1">
        <f>10.8+1.2*($A14-6)</f>
        <v>16.8</v>
      </c>
      <c r="C14" s="1">
        <f>22.4+4*($A14-6)</f>
        <v>42.4</v>
      </c>
      <c r="D14" s="1">
        <f>1800+300*($A14-6)</f>
        <v>3300</v>
      </c>
      <c r="E14" s="1">
        <f>(360000+60000*($A14-6))/2400000</f>
        <v>0.27500000000000002</v>
      </c>
      <c r="K14" s="1">
        <v>11</v>
      </c>
      <c r="L14" s="1">
        <f>2*INT(90/SQRT((22.4+4*(K14-6))/8))+2</f>
        <v>80</v>
      </c>
      <c r="R14" s="2" t="s">
        <v>84</v>
      </c>
      <c r="S14" s="2"/>
      <c r="T14" s="2" t="s">
        <v>83</v>
      </c>
      <c r="U14" s="2"/>
    </row>
    <row r="15" spans="1:21" x14ac:dyDescent="0.2">
      <c r="A15" s="1">
        <v>12</v>
      </c>
      <c r="B15" s="1">
        <f>10.8+1.2*($A15-6)</f>
        <v>18</v>
      </c>
      <c r="C15" s="1">
        <f>22.4+4*($A15-6)</f>
        <v>46.4</v>
      </c>
      <c r="D15" s="1">
        <f>1800+300*($A15-6)</f>
        <v>3600</v>
      </c>
      <c r="E15" s="1">
        <f>(360000+60000*($A15-6))/2400000</f>
        <v>0.3</v>
      </c>
      <c r="G15" s="17" t="s">
        <v>82</v>
      </c>
      <c r="H15" s="17"/>
      <c r="I15" s="17"/>
      <c r="K15" s="1">
        <v>12</v>
      </c>
      <c r="L15" s="1">
        <f>2*INT(90/SQRT((22.4+4*(K15-6))/8))+2</f>
        <v>76</v>
      </c>
      <c r="R15" s="1" t="s">
        <v>81</v>
      </c>
      <c r="S15" s="1" t="s">
        <v>80</v>
      </c>
      <c r="T15" s="1" t="s">
        <v>79</v>
      </c>
      <c r="U15" s="1" t="s">
        <v>78</v>
      </c>
    </row>
    <row r="16" spans="1:21" x14ac:dyDescent="0.2">
      <c r="A16" s="1">
        <v>13</v>
      </c>
      <c r="B16" s="1">
        <f>10.8+1.2*($A16-6)</f>
        <v>19.200000000000003</v>
      </c>
      <c r="C16" s="1">
        <f>22.4+4*($A16-6)</f>
        <v>50.4</v>
      </c>
      <c r="D16" s="1">
        <f>1800+300*($A16-6)</f>
        <v>3900</v>
      </c>
      <c r="E16" s="1">
        <f>(360000+60000*($A16-6))/2400000</f>
        <v>0.32500000000000001</v>
      </c>
      <c r="G16" s="17"/>
      <c r="H16" s="17"/>
      <c r="I16" s="17"/>
      <c r="K16" s="1">
        <v>13</v>
      </c>
      <c r="L16" s="1">
        <f>2*INT(90/SQRT((22.4+4*(K16-6))/8))+2</f>
        <v>72</v>
      </c>
      <c r="R16" s="1">
        <v>100</v>
      </c>
      <c r="S16" s="1">
        <v>3</v>
      </c>
      <c r="T16" s="1">
        <v>46.1</v>
      </c>
      <c r="U16" s="1">
        <v>42.7</v>
      </c>
    </row>
    <row r="17" spans="1:21" x14ac:dyDescent="0.2">
      <c r="A17" s="1">
        <v>14</v>
      </c>
      <c r="B17" s="1">
        <f>10.8+1.2*($A17-6)</f>
        <v>20.399999999999999</v>
      </c>
      <c r="C17" s="1">
        <f>22.4+4*($A17-6)</f>
        <v>54.4</v>
      </c>
      <c r="D17" s="1">
        <f>1800+300*($A17-6)</f>
        <v>4200</v>
      </c>
      <c r="E17" s="1">
        <f>(360000+60000*($A17-6))/2400000</f>
        <v>0.35</v>
      </c>
      <c r="G17" s="1" t="s">
        <v>77</v>
      </c>
      <c r="H17" s="1" t="s">
        <v>76</v>
      </c>
      <c r="I17" s="1" t="s">
        <v>75</v>
      </c>
      <c r="K17" s="1">
        <v>14</v>
      </c>
      <c r="L17" s="1">
        <f>2*INT(90/SQRT((22.4+4*(K17-6))/8))+2</f>
        <v>70</v>
      </c>
      <c r="R17" s="1">
        <v>200</v>
      </c>
      <c r="S17" s="1">
        <v>3</v>
      </c>
      <c r="T17" s="1">
        <v>52.1</v>
      </c>
      <c r="U17" s="1">
        <v>54.7</v>
      </c>
    </row>
    <row r="18" spans="1:21" x14ac:dyDescent="0.2">
      <c r="A18" s="1">
        <v>15</v>
      </c>
      <c r="B18" s="1">
        <f>10.8+1.2*($A18-6)</f>
        <v>21.6</v>
      </c>
      <c r="C18" s="1">
        <f>22.4+4*($A18-6)</f>
        <v>58.4</v>
      </c>
      <c r="D18" s="1">
        <f>1800+300*($A18-6)</f>
        <v>4500</v>
      </c>
      <c r="E18" s="1">
        <f>(360000+60000*($A18-6))/2400000</f>
        <v>0.375</v>
      </c>
      <c r="G18" s="1">
        <v>30</v>
      </c>
      <c r="H18" s="1">
        <v>100</v>
      </c>
      <c r="I18" s="1">
        <f>(225*G18/180*PI())/(22.4+4*(H18-6)) + 3/SQRT(2.8+0.5*(H18-6))</f>
        <v>0.72082229078222837</v>
      </c>
      <c r="K18" s="1">
        <v>15</v>
      </c>
      <c r="L18" s="1">
        <f>2*INT(90/SQRT((22.4+4*(K18-6))/8))+2</f>
        <v>68</v>
      </c>
    </row>
    <row r="19" spans="1:21" x14ac:dyDescent="0.2">
      <c r="A19" s="1">
        <v>16</v>
      </c>
      <c r="B19" s="1">
        <f>10.8+1.2*($A19-6)</f>
        <v>22.8</v>
      </c>
      <c r="C19" s="1">
        <f>22.4+4*($A19-6)</f>
        <v>62.4</v>
      </c>
      <c r="D19" s="1">
        <f>1800+300*($A19-6)</f>
        <v>4800</v>
      </c>
      <c r="E19" s="1">
        <f>(360000+60000*($A19-6))/2400000</f>
        <v>0.4</v>
      </c>
      <c r="K19" s="1">
        <v>16</v>
      </c>
      <c r="L19" s="1">
        <f>2*INT(90/SQRT((22.4+4*(K19-6))/8))+2</f>
        <v>66</v>
      </c>
    </row>
    <row r="20" spans="1:21" x14ac:dyDescent="0.2">
      <c r="A20" s="1">
        <v>17</v>
      </c>
      <c r="B20" s="1">
        <f>10.8+1.2*($A20-6)</f>
        <v>24</v>
      </c>
      <c r="C20" s="1">
        <f>22.4+4*($A20-6)</f>
        <v>66.400000000000006</v>
      </c>
      <c r="D20" s="1">
        <f>1800+300*($A20-6)</f>
        <v>5100</v>
      </c>
      <c r="E20" s="1">
        <f>(360000+60000*($A20-6))/2400000</f>
        <v>0.42499999999999999</v>
      </c>
      <c r="K20" s="1">
        <v>17</v>
      </c>
      <c r="L20" s="1">
        <f>2*INT(90/SQRT((22.4+4*(K20-6))/8))+2</f>
        <v>64</v>
      </c>
    </row>
    <row r="21" spans="1:21" x14ac:dyDescent="0.2">
      <c r="A21" s="1">
        <v>18</v>
      </c>
      <c r="B21" s="1">
        <f>10.8+1.2*($A21-6)</f>
        <v>25.2</v>
      </c>
      <c r="C21" s="1">
        <f>22.4+4*($A21-6)</f>
        <v>70.400000000000006</v>
      </c>
      <c r="D21" s="1">
        <f>1800+300*($A21-6)</f>
        <v>5400</v>
      </c>
      <c r="E21" s="1">
        <f>(360000+60000*($A21-6))/2400000</f>
        <v>0.45</v>
      </c>
      <c r="K21" s="1">
        <v>18</v>
      </c>
      <c r="L21" s="1">
        <f>2*INT(90/SQRT((22.4+4*(K21-6))/8))+2</f>
        <v>62</v>
      </c>
    </row>
    <row r="22" spans="1:21" x14ac:dyDescent="0.2">
      <c r="A22" s="1">
        <v>19</v>
      </c>
      <c r="B22" s="1">
        <f>10.8+1.2*($A22-6)</f>
        <v>26.4</v>
      </c>
      <c r="C22" s="1">
        <f>22.4+4*($A22-6)</f>
        <v>74.400000000000006</v>
      </c>
      <c r="D22" s="1">
        <f>1800+300*($A22-6)</f>
        <v>5700</v>
      </c>
      <c r="E22" s="1">
        <f>(360000+60000*($A22-6))/2400000</f>
        <v>0.47499999999999998</v>
      </c>
      <c r="K22" s="1">
        <v>19</v>
      </c>
      <c r="L22" s="1">
        <f>2*INT(90/SQRT((22.4+4*(K22-6))/8))+2</f>
        <v>60</v>
      </c>
    </row>
    <row r="23" spans="1:21" x14ac:dyDescent="0.2">
      <c r="A23" s="1">
        <v>20</v>
      </c>
      <c r="B23" s="1">
        <f>10.8+1.2*($A23-6)</f>
        <v>27.6</v>
      </c>
      <c r="C23" s="1">
        <f>22.4+4*($A23-6)</f>
        <v>78.400000000000006</v>
      </c>
      <c r="D23" s="1">
        <f>1800+300*($A23-6)</f>
        <v>6000</v>
      </c>
      <c r="E23" s="1">
        <f>(360000+60000*($A23-6))/2400000</f>
        <v>0.5</v>
      </c>
      <c r="K23" s="1">
        <v>20</v>
      </c>
      <c r="L23" s="1">
        <f>2*INT(90/SQRT((22.4+4*(K23-6))/8))+2</f>
        <v>58</v>
      </c>
    </row>
    <row r="24" spans="1:21" x14ac:dyDescent="0.2">
      <c r="A24" s="1">
        <v>25</v>
      </c>
      <c r="B24" s="1">
        <f>10.8+1.2*($A24-6)</f>
        <v>33.6</v>
      </c>
      <c r="C24" s="1">
        <f>22.4+4*($A24-6)</f>
        <v>98.4</v>
      </c>
      <c r="D24" s="1">
        <f>1800+300*($A24-6)</f>
        <v>7500</v>
      </c>
      <c r="E24" s="1">
        <f>(360000+60000*($A24-6))/2400000</f>
        <v>0.625</v>
      </c>
      <c r="K24" s="1">
        <v>22</v>
      </c>
      <c r="L24" s="1">
        <f>2*INT(90/SQRT((22.4+4*(K24-6))/8))+2</f>
        <v>56</v>
      </c>
    </row>
    <row r="25" spans="1:21" x14ac:dyDescent="0.2">
      <c r="A25" s="1">
        <v>30</v>
      </c>
      <c r="B25" s="1">
        <f>10.8+1.2*($A25-6)</f>
        <v>39.599999999999994</v>
      </c>
      <c r="C25" s="1">
        <f>22.4+4*($A25-6)</f>
        <v>118.4</v>
      </c>
      <c r="D25" s="1">
        <f>1800+300*($A25-6)</f>
        <v>9000</v>
      </c>
      <c r="E25" s="1">
        <f>(360000+60000*($A25-6))/2400000</f>
        <v>0.75</v>
      </c>
      <c r="K25" s="1">
        <v>23</v>
      </c>
      <c r="L25" s="1">
        <f>2*INT(90/SQRT((22.4+4*(K25-6))/8))+2</f>
        <v>54</v>
      </c>
    </row>
    <row r="26" spans="1:21" x14ac:dyDescent="0.2">
      <c r="A26" s="1">
        <v>35</v>
      </c>
      <c r="B26" s="1">
        <f>10.8+1.2*($A26-6)</f>
        <v>45.599999999999994</v>
      </c>
      <c r="C26" s="1">
        <f>22.4+4*($A26-6)</f>
        <v>138.4</v>
      </c>
      <c r="D26" s="1">
        <f>1800+300*($A26-6)</f>
        <v>10500</v>
      </c>
      <c r="E26" s="1">
        <f>(360000+60000*($A26-6))/2400000</f>
        <v>0.875</v>
      </c>
      <c r="K26" s="1">
        <v>25</v>
      </c>
      <c r="L26" s="1">
        <f>2*INT(90/SQRT((22.4+4*(K26-6))/8))+2</f>
        <v>52</v>
      </c>
    </row>
    <row r="27" spans="1:21" x14ac:dyDescent="0.2">
      <c r="A27" s="1">
        <v>40</v>
      </c>
      <c r="B27" s="1">
        <f>10.8+1.2*($A27-6)</f>
        <v>51.599999999999994</v>
      </c>
      <c r="C27" s="1">
        <f>22.4+4*($A27-6)</f>
        <v>158.4</v>
      </c>
      <c r="D27" s="1">
        <f>1800+300*($A27-6)</f>
        <v>12000</v>
      </c>
      <c r="E27" s="1">
        <f>(360000+60000*($A27-6))/2400000</f>
        <v>1</v>
      </c>
      <c r="K27" s="1">
        <v>27</v>
      </c>
      <c r="L27" s="1">
        <f>2*INT(90/SQRT((22.4+4*(K27-6))/8))+2</f>
        <v>50</v>
      </c>
    </row>
    <row r="28" spans="1:21" x14ac:dyDescent="0.2">
      <c r="A28" s="1">
        <v>45</v>
      </c>
      <c r="B28" s="1">
        <f>10.8+1.2*($A28-6)</f>
        <v>57.599999999999994</v>
      </c>
      <c r="C28" s="1">
        <f>22.4+4*($A28-6)</f>
        <v>178.4</v>
      </c>
      <c r="D28" s="1">
        <f>1800+300*($A28-6)</f>
        <v>13500</v>
      </c>
      <c r="E28" s="1">
        <f>(360000+60000*($A28-6))/2400000</f>
        <v>1.125</v>
      </c>
      <c r="K28" s="1">
        <v>29</v>
      </c>
      <c r="L28" s="1">
        <f>2*INT(90/SQRT((22.4+4*(K28-6))/8))+2</f>
        <v>48</v>
      </c>
    </row>
    <row r="29" spans="1:21" x14ac:dyDescent="0.2">
      <c r="A29" s="1">
        <v>50</v>
      </c>
      <c r="B29" s="1">
        <f>10.8+1.2*($A29-6)</f>
        <v>63.599999999999994</v>
      </c>
      <c r="C29" s="1">
        <f>22.4+4*($A29-6)</f>
        <v>198.4</v>
      </c>
      <c r="D29" s="1">
        <f>1800+300*($A29-6)</f>
        <v>15000</v>
      </c>
      <c r="E29" s="1">
        <f>(360000+60000*($A29-6))/2400000</f>
        <v>1.25</v>
      </c>
      <c r="K29" s="1">
        <v>32</v>
      </c>
      <c r="L29" s="1">
        <f>2*INT(90/SQRT((22.4+4*(K29-6))/8))+2</f>
        <v>46</v>
      </c>
    </row>
    <row r="30" spans="1:21" x14ac:dyDescent="0.2">
      <c r="A30" s="1">
        <v>60</v>
      </c>
      <c r="B30" s="1">
        <f>10.8+1.2*($A30-6)</f>
        <v>75.599999999999994</v>
      </c>
      <c r="C30" s="1">
        <f>22.4+4*($A30-6)</f>
        <v>238.4</v>
      </c>
      <c r="D30" s="1">
        <f>1800+300*($A30-6)</f>
        <v>18000</v>
      </c>
      <c r="E30" s="1">
        <f>(360000+60000*($A30-6))/2400000</f>
        <v>1.5</v>
      </c>
      <c r="K30" s="1">
        <v>34</v>
      </c>
      <c r="L30" s="1">
        <f>2*INT(90/SQRT((22.4+4*(K30-6))/8))+2</f>
        <v>44</v>
      </c>
    </row>
    <row r="31" spans="1:21" x14ac:dyDescent="0.2">
      <c r="A31" s="1">
        <v>70</v>
      </c>
      <c r="B31" s="1">
        <f>10.8+1.2*($A31-6)</f>
        <v>87.6</v>
      </c>
      <c r="C31" s="1">
        <f>22.4+4*($A31-6)</f>
        <v>278.39999999999998</v>
      </c>
      <c r="D31" s="1">
        <f>1800+300*($A31-6)</f>
        <v>21000</v>
      </c>
      <c r="E31" s="1">
        <f>(360000+60000*($A31-6))/2400000</f>
        <v>1.75</v>
      </c>
      <c r="K31" s="1">
        <v>38</v>
      </c>
      <c r="L31" s="1">
        <f>2*INT(90/SQRT((22.4+4*(K31-6))/8))+2</f>
        <v>42</v>
      </c>
    </row>
    <row r="32" spans="1:21" x14ac:dyDescent="0.2">
      <c r="A32" s="1">
        <v>80</v>
      </c>
      <c r="B32" s="1">
        <f>10.8+1.2*($A32-6)</f>
        <v>99.6</v>
      </c>
      <c r="C32" s="1">
        <f>22.4+4*($A32-6)</f>
        <v>318.39999999999998</v>
      </c>
      <c r="D32" s="1">
        <f>1800+300*($A32-6)</f>
        <v>24000</v>
      </c>
      <c r="E32" s="1">
        <f>(360000+60000*($A32-6))/2400000</f>
        <v>2</v>
      </c>
      <c r="K32" s="1">
        <v>41</v>
      </c>
      <c r="L32" s="1">
        <f>2*INT(90/SQRT((22.4+4*(K32-6))/8))+2</f>
        <v>40</v>
      </c>
    </row>
    <row r="33" spans="1:13" x14ac:dyDescent="0.2">
      <c r="A33" s="1">
        <v>90</v>
      </c>
      <c r="B33" s="1">
        <f>10.8+1.2*($A33-6)</f>
        <v>111.6</v>
      </c>
      <c r="C33" s="1">
        <f>22.4+4*($A33-6)</f>
        <v>358.4</v>
      </c>
      <c r="D33" s="1">
        <f>1800+300*($A33-6)</f>
        <v>27000</v>
      </c>
      <c r="E33" s="1">
        <f>(360000+60000*($A33-6))/2400000</f>
        <v>2.25</v>
      </c>
      <c r="K33" s="1">
        <v>46</v>
      </c>
      <c r="L33" s="1">
        <f>2*INT(90/SQRT((22.4+4*(K33-6))/8))+2</f>
        <v>38</v>
      </c>
    </row>
    <row r="34" spans="1:13" x14ac:dyDescent="0.2">
      <c r="A34" s="1">
        <v>100</v>
      </c>
      <c r="B34" s="1">
        <f>10.8+1.2*($A34-6)</f>
        <v>123.6</v>
      </c>
      <c r="C34" s="1">
        <f>22.4+4*($A34-6)</f>
        <v>398.4</v>
      </c>
      <c r="D34" s="1">
        <f>1800+300*($A34-6)</f>
        <v>30000</v>
      </c>
      <c r="E34" s="1">
        <f>(360000+60000*($A34-6))/2400000</f>
        <v>2.5</v>
      </c>
      <c r="K34" s="1">
        <v>51</v>
      </c>
      <c r="L34" s="1">
        <f>2*INT(90/SQRT((22.4+4*(K34-6))/8))+2</f>
        <v>36</v>
      </c>
    </row>
    <row r="35" spans="1:13" x14ac:dyDescent="0.2">
      <c r="A35" s="1">
        <v>125</v>
      </c>
      <c r="B35" s="1">
        <f>10.8+1.2*($A35-6)</f>
        <v>153.6</v>
      </c>
      <c r="C35" s="1">
        <f>22.4+4*($A35-6)</f>
        <v>498.4</v>
      </c>
      <c r="D35" s="1">
        <f>1800+300*($A35-6)</f>
        <v>37500</v>
      </c>
      <c r="E35" s="1">
        <f>(360000+60000*($A35-6))/2400000</f>
        <v>3.125</v>
      </c>
      <c r="K35" s="1">
        <v>57</v>
      </c>
      <c r="L35" s="1">
        <f>2*INT(90/SQRT((22.4+4*(K35-6))/8))+2</f>
        <v>34</v>
      </c>
    </row>
    <row r="36" spans="1:13" x14ac:dyDescent="0.2">
      <c r="A36" s="1">
        <v>150</v>
      </c>
      <c r="B36" s="1">
        <f>10.8+1.2*($A36-6)</f>
        <v>183.6</v>
      </c>
      <c r="C36" s="1">
        <f>22.4+4*($A36-6)</f>
        <v>598.4</v>
      </c>
      <c r="D36" s="1">
        <f>1800+300*($A36-6)</f>
        <v>45000</v>
      </c>
      <c r="E36" s="1">
        <f>(360000+60000*($A36-6))/2400000</f>
        <v>3.75</v>
      </c>
      <c r="K36" s="1">
        <v>64</v>
      </c>
      <c r="L36" s="1">
        <f>2*INT(90/SQRT((22.4+4*(K36-6))/8))+2</f>
        <v>32</v>
      </c>
    </row>
    <row r="37" spans="1:13" x14ac:dyDescent="0.2">
      <c r="A37" s="1">
        <v>175</v>
      </c>
      <c r="B37" s="1">
        <f>10.8+1.2*($A37-6)</f>
        <v>213.6</v>
      </c>
      <c r="C37" s="1">
        <f>22.4+4*($A37-6)</f>
        <v>698.4</v>
      </c>
      <c r="D37" s="1">
        <f>1800+300*($A37-6)</f>
        <v>52500</v>
      </c>
      <c r="E37" s="1">
        <f>(360000+60000*($A37-6))/2400000</f>
        <v>4.375</v>
      </c>
      <c r="K37" s="1">
        <v>73</v>
      </c>
      <c r="L37" s="1">
        <f>2*INT(90/SQRT((22.4+4*(K37-6))/8))+2</f>
        <v>30</v>
      </c>
    </row>
    <row r="38" spans="1:13" x14ac:dyDescent="0.2">
      <c r="A38" s="1">
        <v>200</v>
      </c>
      <c r="B38" s="1">
        <f>10.8+1.2*($A38-6)</f>
        <v>243.6</v>
      </c>
      <c r="C38" s="1">
        <f>22.4+4*($A38-6)</f>
        <v>798.4</v>
      </c>
      <c r="D38" s="1">
        <f>1800+300*($A38-6)</f>
        <v>60000</v>
      </c>
      <c r="E38" s="1">
        <f>(360000+60000*($A38-6))/2400000</f>
        <v>5</v>
      </c>
      <c r="K38" s="1">
        <v>84</v>
      </c>
      <c r="L38" s="1">
        <f>2*INT(90/SQRT((22.4+4*(K38-6))/8))+2</f>
        <v>28</v>
      </c>
    </row>
    <row r="39" spans="1:13" x14ac:dyDescent="0.2">
      <c r="A39" s="1">
        <v>250</v>
      </c>
      <c r="B39" s="1">
        <f>10.8+1.2*($A39-6)</f>
        <v>303.60000000000002</v>
      </c>
      <c r="C39" s="1">
        <f>22.4+4*($A39-6)</f>
        <v>998.4</v>
      </c>
      <c r="D39" s="1">
        <f>1800+300*($A39-6)</f>
        <v>75000</v>
      </c>
      <c r="E39" s="1">
        <f>(360000+60000*($A39-6))/2400000</f>
        <v>6.25</v>
      </c>
      <c r="K39" s="1">
        <v>97</v>
      </c>
      <c r="L39" s="1">
        <f>2*INT(90/SQRT((22.4+4*(K39-6))/8))+2</f>
        <v>26</v>
      </c>
    </row>
    <row r="40" spans="1:13" x14ac:dyDescent="0.2">
      <c r="A40" s="1">
        <v>300</v>
      </c>
      <c r="B40" s="1">
        <f>10.8+1.2*($A40-6)</f>
        <v>363.6</v>
      </c>
      <c r="C40" s="1">
        <f>22.4+4*($A40-6)</f>
        <v>1198.4000000000001</v>
      </c>
      <c r="D40" s="1">
        <f>1800+300*($A40-6)</f>
        <v>90000</v>
      </c>
      <c r="E40" s="1">
        <f>(360000+60000*($A40-6))/2400000</f>
        <v>7.5</v>
      </c>
      <c r="K40" s="1">
        <v>113</v>
      </c>
      <c r="L40" s="1">
        <f>2*INT(90/SQRT((22.4+4*(K40-6))/8))+2</f>
        <v>24</v>
      </c>
    </row>
    <row r="41" spans="1:13" x14ac:dyDescent="0.2">
      <c r="A41" s="1">
        <v>350</v>
      </c>
      <c r="B41" s="1">
        <f>10.8+1.2*($A41-6)</f>
        <v>423.6</v>
      </c>
      <c r="C41" s="1">
        <f>22.4+4*($A41-6)</f>
        <v>1398.4</v>
      </c>
      <c r="D41" s="1">
        <f>1800+300*($A41-6)</f>
        <v>105000</v>
      </c>
      <c r="E41" s="1">
        <f>(360000+60000*($A41-6))/2400000</f>
        <v>8.75</v>
      </c>
      <c r="K41" s="1">
        <v>135</v>
      </c>
      <c r="L41" s="1">
        <f>2*INT(90/SQRT((22.4+4*(K41-6))/8))+2</f>
        <v>22</v>
      </c>
    </row>
    <row r="42" spans="1:13" x14ac:dyDescent="0.2">
      <c r="A42" s="1">
        <v>400</v>
      </c>
      <c r="B42" s="1">
        <f>10.8+1.2*($A42-6)</f>
        <v>483.59999999999997</v>
      </c>
      <c r="C42" s="1">
        <f>22.4+4*($A42-6)</f>
        <v>1598.4</v>
      </c>
      <c r="D42" s="1">
        <f>1800+300*($A42-6)</f>
        <v>120000</v>
      </c>
      <c r="E42" s="1">
        <f>(360000+60000*($A42-6))/2400000</f>
        <v>10</v>
      </c>
      <c r="K42" s="1">
        <v>163</v>
      </c>
      <c r="L42" s="1">
        <f>2*INT(90/SQRT((22.4+4*(K42-6))/8))+2</f>
        <v>20</v>
      </c>
    </row>
    <row r="43" spans="1:13" x14ac:dyDescent="0.2">
      <c r="A43" s="1">
        <v>450</v>
      </c>
      <c r="B43" s="1">
        <f>10.8+1.2*($A43-6)</f>
        <v>543.59999999999991</v>
      </c>
      <c r="C43" s="1">
        <f>22.4+4*($A43-6)</f>
        <v>1798.4</v>
      </c>
      <c r="D43" s="1">
        <f>1800+300*($A43-6)</f>
        <v>135000</v>
      </c>
      <c r="E43" s="1">
        <f>(360000+60000*($A43-6))/2400000</f>
        <v>11.25</v>
      </c>
      <c r="K43" s="1">
        <v>201</v>
      </c>
      <c r="L43" s="1">
        <f>2*INT(90/SQRT((22.4+4*(K43-6))/8))+2</f>
        <v>18</v>
      </c>
      <c r="M43" s="1" t="s">
        <v>74</v>
      </c>
    </row>
    <row r="44" spans="1:13" x14ac:dyDescent="0.2">
      <c r="A44" s="1">
        <v>500</v>
      </c>
      <c r="B44" s="1">
        <f>10.8+1.2*($A44-6)</f>
        <v>603.59999999999991</v>
      </c>
      <c r="C44" s="1">
        <f>22.4+4*($A44-6)</f>
        <v>1998.4</v>
      </c>
      <c r="D44" s="1">
        <f>1800+300*($A44-6)</f>
        <v>150000</v>
      </c>
      <c r="E44" s="1">
        <f>(360000+60000*($A44-6))/2400000</f>
        <v>12.5</v>
      </c>
      <c r="K44" s="1">
        <v>254</v>
      </c>
      <c r="L44" s="1">
        <f>2*INT(90/SQRT((22.4+4*(K44-6))/8))+2</f>
        <v>16</v>
      </c>
    </row>
    <row r="45" spans="1:13" x14ac:dyDescent="0.2">
      <c r="A45" s="1">
        <v>600</v>
      </c>
      <c r="B45" s="1">
        <f>10.8+1.2*($A45-6)</f>
        <v>723.59999999999991</v>
      </c>
      <c r="C45" s="1">
        <f>22.4+4*($A45-6)</f>
        <v>2398.4</v>
      </c>
      <c r="D45" s="1">
        <f>1800+300*($A45-6)</f>
        <v>180000</v>
      </c>
      <c r="E45" s="1">
        <f>(360000+60000*($A45-6))/2400000</f>
        <v>15</v>
      </c>
      <c r="K45" s="1">
        <v>332</v>
      </c>
      <c r="L45" s="1">
        <f>2*INT(90/SQRT((22.4+4*(K45-6))/8))+2</f>
        <v>14</v>
      </c>
    </row>
    <row r="46" spans="1:13" x14ac:dyDescent="0.2">
      <c r="A46" s="1">
        <v>700</v>
      </c>
      <c r="B46" s="1">
        <f>10.8+1.2*($A46-6)</f>
        <v>843.59999999999991</v>
      </c>
      <c r="C46" s="1">
        <f>22.4+4*($A46-6)</f>
        <v>2798.4</v>
      </c>
      <c r="D46" s="1">
        <f>1800+300*($A46-6)</f>
        <v>210000</v>
      </c>
      <c r="E46" s="1">
        <f>(360000+60000*($A46-6))/2400000</f>
        <v>17.5</v>
      </c>
      <c r="K46" s="1">
        <v>451</v>
      </c>
      <c r="L46" s="1">
        <f>2*INT(90/SQRT((22.4+4*(K46-6))/8))+2</f>
        <v>12</v>
      </c>
    </row>
    <row r="47" spans="1:13" x14ac:dyDescent="0.2">
      <c r="A47" s="1">
        <v>800</v>
      </c>
      <c r="B47" s="1">
        <f>10.8+1.2*($A47-6)</f>
        <v>963.59999999999991</v>
      </c>
      <c r="C47" s="1">
        <f>22.4+4*($A47-6)</f>
        <v>3198.4</v>
      </c>
      <c r="D47" s="1">
        <f>1800+300*($A47-6)</f>
        <v>240000</v>
      </c>
      <c r="E47" s="1">
        <f>(360000+60000*($A47-6))/2400000</f>
        <v>20</v>
      </c>
      <c r="K47" s="1">
        <v>649</v>
      </c>
      <c r="L47" s="1">
        <f>2*INT(90/SQRT((22.4+4*(K47-6))/8))+2</f>
        <v>10</v>
      </c>
    </row>
    <row r="48" spans="1:13" x14ac:dyDescent="0.2">
      <c r="A48" s="1">
        <v>900</v>
      </c>
      <c r="B48" s="1">
        <f>10.8+1.2*($A48-6)</f>
        <v>1083.5999999999999</v>
      </c>
      <c r="C48" s="1">
        <f>22.4+4*($A48-6)</f>
        <v>3598.4</v>
      </c>
      <c r="D48" s="1">
        <f>1800+300*($A48-6)</f>
        <v>270000</v>
      </c>
      <c r="E48" s="1">
        <f>(360000+60000*($A48-6))/2400000</f>
        <v>22.5</v>
      </c>
      <c r="K48" s="1">
        <v>1013</v>
      </c>
      <c r="L48" s="1">
        <f>2*INT(90/SQRT((22.4+4*(K48-6))/8))+2</f>
        <v>8</v>
      </c>
    </row>
    <row r="49" spans="1:13" x14ac:dyDescent="0.2">
      <c r="A49" s="1">
        <v>1000</v>
      </c>
      <c r="B49" s="1">
        <f>10.8+1.2*($A49-6)</f>
        <v>1203.5999999999999</v>
      </c>
      <c r="C49" s="1">
        <f>22.4+4*($A49-6)</f>
        <v>3998.4</v>
      </c>
      <c r="D49" s="1">
        <f>1800+300*($A49-6)</f>
        <v>300000</v>
      </c>
      <c r="E49" s="1">
        <f>(360000+60000*($A49-6))/2400000</f>
        <v>25</v>
      </c>
      <c r="K49" s="1">
        <v>1801</v>
      </c>
      <c r="L49" s="1">
        <f>2*INT(90/SQRT((22.4+4*(K49-6))/8))+2</f>
        <v>6</v>
      </c>
    </row>
    <row r="50" spans="1:13" x14ac:dyDescent="0.2">
      <c r="A50" s="1">
        <v>1200</v>
      </c>
      <c r="B50" s="1">
        <f>10.8+1.2*($A50-6)</f>
        <v>1443.6</v>
      </c>
      <c r="C50" s="1">
        <f>22.4+4*($A50-6)</f>
        <v>4798.3999999999996</v>
      </c>
      <c r="D50" s="1">
        <f>1800+300*($A50-6)</f>
        <v>360000</v>
      </c>
      <c r="E50" s="1">
        <f>(360000+60000*($A50-6))/2400000</f>
        <v>30</v>
      </c>
      <c r="K50" s="1">
        <v>4051</v>
      </c>
      <c r="L50" s="1">
        <f>2*INT(90/SQRT((22.4+4*(K50-6))/8))+2</f>
        <v>4</v>
      </c>
      <c r="M50" s="1" t="s">
        <v>73</v>
      </c>
    </row>
    <row r="51" spans="1:13" x14ac:dyDescent="0.2">
      <c r="A51" s="1">
        <v>1400</v>
      </c>
      <c r="B51" s="1">
        <f>10.8+1.2*($A51-6)</f>
        <v>1683.6</v>
      </c>
      <c r="C51" s="1">
        <f>22.4+4*($A51-6)</f>
        <v>5598.4</v>
      </c>
      <c r="D51" s="1">
        <f>1800+300*($A51-6)</f>
        <v>420000</v>
      </c>
      <c r="E51" s="1">
        <f>(360000+60000*($A51-6))/2400000</f>
        <v>35</v>
      </c>
      <c r="K51" s="1">
        <v>16201</v>
      </c>
      <c r="L51" s="1">
        <f>2*INT(90/SQRT((22.4+4*(K51-6))/8))+2</f>
        <v>2</v>
      </c>
      <c r="M51" s="1" t="s">
        <v>72</v>
      </c>
    </row>
    <row r="52" spans="1:13" x14ac:dyDescent="0.2">
      <c r="A52" s="1">
        <v>1600</v>
      </c>
      <c r="B52" s="1">
        <f>10.8+1.2*($A52-6)</f>
        <v>1923.6</v>
      </c>
      <c r="C52" s="1">
        <f>22.4+4*($A52-6)</f>
        <v>6398.4</v>
      </c>
      <c r="D52" s="1">
        <f>1800+300*($A52-6)</f>
        <v>480000</v>
      </c>
      <c r="E52" s="1">
        <f>(360000+60000*($A52-6))/2400000</f>
        <v>40</v>
      </c>
    </row>
    <row r="53" spans="1:13" x14ac:dyDescent="0.2">
      <c r="A53" s="1">
        <v>1800</v>
      </c>
      <c r="B53" s="1">
        <f>10.8+1.2*($A53-6)</f>
        <v>2163.6</v>
      </c>
      <c r="C53" s="1">
        <f>22.4+4*($A53-6)</f>
        <v>7198.4</v>
      </c>
      <c r="D53" s="1">
        <f>1800+300*($A53-6)</f>
        <v>540000</v>
      </c>
      <c r="E53" s="1">
        <f>(360000+60000*($A53-6))/2400000</f>
        <v>45</v>
      </c>
    </row>
    <row r="54" spans="1:13" x14ac:dyDescent="0.2">
      <c r="A54" s="1">
        <v>2000</v>
      </c>
      <c r="B54" s="1">
        <f>10.8+1.2*($A54-6)</f>
        <v>2403.6</v>
      </c>
      <c r="C54" s="1">
        <f>22.4+4*($A54-6)</f>
        <v>7998.4</v>
      </c>
      <c r="D54" s="1">
        <f>1800+300*($A54-6)</f>
        <v>600000</v>
      </c>
      <c r="E54" s="1">
        <f>(360000+60000*($A54-6))/2400000</f>
        <v>50</v>
      </c>
    </row>
    <row r="55" spans="1:13" x14ac:dyDescent="0.2">
      <c r="A55" s="1">
        <v>3000</v>
      </c>
      <c r="B55" s="1">
        <f>10.8+1.2*($A55-6)</f>
        <v>3603.6</v>
      </c>
      <c r="C55" s="1">
        <f>22.4+4*($A55-6)</f>
        <v>11998.4</v>
      </c>
      <c r="D55" s="1">
        <f>1800+300*($A55-6)</f>
        <v>900000</v>
      </c>
      <c r="E55" s="1">
        <f>(360000+60000*($A55-6))/2400000</f>
        <v>75</v>
      </c>
    </row>
    <row r="56" spans="1:13" x14ac:dyDescent="0.2">
      <c r="A56" s="1">
        <v>4000</v>
      </c>
      <c r="B56" s="1">
        <f>10.8+1.2*($A56-6)</f>
        <v>4803.6000000000004</v>
      </c>
      <c r="C56" s="1">
        <f>22.4+4*($A56-6)</f>
        <v>15998.4</v>
      </c>
      <c r="D56" s="1">
        <f>1800+300*($A56-6)</f>
        <v>1200000</v>
      </c>
      <c r="E56" s="1">
        <f>(360000+60000*($A56-6))/2400000</f>
        <v>100</v>
      </c>
    </row>
    <row r="57" spans="1:13" x14ac:dyDescent="0.2">
      <c r="A57" s="1">
        <v>5000</v>
      </c>
      <c r="B57" s="1">
        <f>10.8+1.2*($A57-6)</f>
        <v>6003.6</v>
      </c>
      <c r="C57" s="1">
        <f>22.4+4*($A57-6)</f>
        <v>19998.400000000001</v>
      </c>
      <c r="D57" s="1">
        <f>1800+300*($A57-6)</f>
        <v>1500000</v>
      </c>
      <c r="E57" s="1">
        <f>(360000+60000*($A57-6))/2400000</f>
        <v>125</v>
      </c>
    </row>
    <row r="58" spans="1:13" x14ac:dyDescent="0.2">
      <c r="A58" s="1">
        <v>6000</v>
      </c>
      <c r="B58" s="1">
        <f>10.8+1.2*($A58-6)</f>
        <v>7203.6</v>
      </c>
      <c r="C58" s="1">
        <f>22.4+4*($A58-6)</f>
        <v>23998.400000000001</v>
      </c>
      <c r="D58" s="1">
        <f>1800+300*($A58-6)</f>
        <v>1800000</v>
      </c>
      <c r="E58" s="1">
        <f>(360000+60000*($A58-6))/2400000</f>
        <v>150</v>
      </c>
    </row>
    <row r="59" spans="1:13" x14ac:dyDescent="0.2">
      <c r="A59" s="1">
        <v>7000</v>
      </c>
      <c r="B59" s="1">
        <f>10.8+1.2*($A59-6)</f>
        <v>8403.5999999999985</v>
      </c>
      <c r="C59" s="1">
        <f>22.4+4*($A59-6)</f>
        <v>27998.400000000001</v>
      </c>
      <c r="D59" s="1">
        <f>1800+300*($A59-6)</f>
        <v>2100000</v>
      </c>
      <c r="E59" s="1">
        <f>(360000+60000*($A59-6))/2400000</f>
        <v>175</v>
      </c>
    </row>
    <row r="60" spans="1:13" x14ac:dyDescent="0.2">
      <c r="A60" s="1">
        <v>8000</v>
      </c>
      <c r="B60" s="1">
        <f>10.8+1.2*($A60-6)</f>
        <v>9603.5999999999985</v>
      </c>
      <c r="C60" s="1">
        <f>22.4+4*($A60-6)</f>
        <v>31998.400000000001</v>
      </c>
      <c r="D60" s="1">
        <f>1800+300*($A60-6)</f>
        <v>2400000</v>
      </c>
      <c r="E60" s="1">
        <f>(360000+60000*($A60-6))/2400000</f>
        <v>200</v>
      </c>
    </row>
    <row r="61" spans="1:13" x14ac:dyDescent="0.2">
      <c r="A61" s="1">
        <v>9000</v>
      </c>
      <c r="B61" s="1">
        <f>10.8+1.2*($A61-6)</f>
        <v>10803.599999999999</v>
      </c>
      <c r="C61" s="1">
        <f>22.4+4*($A61-6)</f>
        <v>35998.400000000001</v>
      </c>
      <c r="D61" s="1">
        <f>1800+300*($A61-6)</f>
        <v>2700000</v>
      </c>
      <c r="E61" s="1">
        <f>(360000+60000*($A61-6))/2400000</f>
        <v>225</v>
      </c>
    </row>
    <row r="62" spans="1:13" x14ac:dyDescent="0.2">
      <c r="A62" s="1">
        <v>10000</v>
      </c>
      <c r="B62" s="1">
        <f>10.8+1.2*($A62-6)</f>
        <v>12003.599999999999</v>
      </c>
      <c r="C62" s="1">
        <f>22.4+4*($A62-6)</f>
        <v>39998.400000000001</v>
      </c>
      <c r="D62" s="1">
        <f>1800+300*($A62-6)</f>
        <v>3000000</v>
      </c>
      <c r="E62" s="1">
        <f>(360000+60000*($A62-6))/2400000</f>
        <v>250</v>
      </c>
    </row>
  </sheetData>
  <mergeCells count="12">
    <mergeCell ref="F7:G7"/>
    <mergeCell ref="R13:U13"/>
    <mergeCell ref="G15:I16"/>
    <mergeCell ref="A1:C1"/>
    <mergeCell ref="R14:S14"/>
    <mergeCell ref="T14:U14"/>
    <mergeCell ref="A2:C2"/>
    <mergeCell ref="A3:C3"/>
    <mergeCell ref="A4:C4"/>
    <mergeCell ref="A5:C5"/>
    <mergeCell ref="K7:L7"/>
    <mergeCell ref="A7:E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F31A-2D24-40F8-924B-E3778A223C5F}">
  <dimension ref="A1:W116"/>
  <sheetViews>
    <sheetView tabSelected="1" zoomScale="85" zoomScaleNormal="85" workbookViewId="0">
      <selection activeCell="AH5" sqref="AH5"/>
    </sheetView>
  </sheetViews>
  <sheetFormatPr defaultRowHeight="14.25" x14ac:dyDescent="0.2"/>
  <cols>
    <col min="1" max="12" width="9" style="1"/>
    <col min="13" max="13" width="16.5" style="1" customWidth="1"/>
    <col min="14" max="14" width="9" style="1"/>
    <col min="15" max="15" width="9.375" style="1" customWidth="1"/>
    <col min="16" max="16" width="14.375" style="1" customWidth="1"/>
    <col min="17" max="18" width="11.625" style="1" customWidth="1"/>
    <col min="19" max="16384" width="9" style="1"/>
  </cols>
  <sheetData>
    <row r="1" spans="1:20" x14ac:dyDescent="0.2">
      <c r="A1" s="16" t="s">
        <v>71</v>
      </c>
      <c r="B1" s="16"/>
      <c r="C1" s="16"/>
      <c r="D1" s="16"/>
      <c r="E1" s="16"/>
      <c r="F1" s="16"/>
      <c r="G1" s="16"/>
    </row>
    <row r="2" spans="1:20" x14ac:dyDescent="0.2">
      <c r="A2" s="4" t="s">
        <v>70</v>
      </c>
      <c r="B2" s="4"/>
      <c r="C2" s="4"/>
      <c r="D2" s="4"/>
      <c r="E2" s="4"/>
      <c r="F2" s="4"/>
      <c r="G2" s="4"/>
      <c r="H2" s="4"/>
    </row>
    <row r="3" spans="1:20" ht="29.25" customHeight="1" x14ac:dyDescent="0.2">
      <c r="A3" s="2"/>
      <c r="B3" s="2"/>
      <c r="C3" s="2"/>
      <c r="D3" s="2"/>
      <c r="E3" s="2"/>
      <c r="F3" s="2"/>
      <c r="G3" s="2"/>
      <c r="H3" s="2"/>
      <c r="P3" s="8" t="s">
        <v>69</v>
      </c>
      <c r="Q3" s="8"/>
      <c r="R3" s="8"/>
      <c r="S3" s="8"/>
      <c r="T3" s="8"/>
    </row>
    <row r="4" spans="1:20" ht="14.25" customHeight="1" x14ac:dyDescent="0.2">
      <c r="B4" s="15" t="s">
        <v>68</v>
      </c>
      <c r="C4" s="15"/>
      <c r="D4" s="15"/>
      <c r="E4" s="15"/>
      <c r="F4" s="15"/>
      <c r="G4" s="15"/>
      <c r="O4" s="14" t="s">
        <v>67</v>
      </c>
      <c r="P4" s="13" t="s">
        <v>66</v>
      </c>
      <c r="Q4" s="13"/>
      <c r="R4" s="4" t="s">
        <v>65</v>
      </c>
      <c r="S4" s="4"/>
      <c r="T4" s="4"/>
    </row>
    <row r="5" spans="1:20" x14ac:dyDescent="0.2">
      <c r="A5" s="12" t="s">
        <v>64</v>
      </c>
      <c r="B5" s="12"/>
      <c r="C5" s="12"/>
      <c r="D5" s="12"/>
      <c r="E5" s="12"/>
      <c r="F5" s="12"/>
      <c r="O5" s="2"/>
      <c r="P5" s="11" t="s">
        <v>63</v>
      </c>
      <c r="Q5" s="11" t="s">
        <v>62</v>
      </c>
      <c r="R5" s="9" t="s">
        <v>61</v>
      </c>
      <c r="S5" s="2" t="s">
        <v>60</v>
      </c>
      <c r="T5" s="2"/>
    </row>
    <row r="6" spans="1:20" x14ac:dyDescent="0.2">
      <c r="A6" s="10"/>
      <c r="O6" s="9" t="s">
        <v>58</v>
      </c>
      <c r="P6" s="9" t="s">
        <v>59</v>
      </c>
      <c r="Q6" s="9">
        <v>80</v>
      </c>
      <c r="R6" s="9">
        <f xml:space="preserve"> IF(Q6*IF(EXACT(P6,"AU"),1,60)&gt;7.25/3,
(606+72*Q6/IF(EXACT(P6,"AU"),60,1)),
(26+14472*Q6/IF(EXACT(P6,"AU"),60,1))
)
+IF(EXACT(O6,"是"),100,0)</f>
        <v>6466</v>
      </c>
      <c r="S6" s="2">
        <f>120000/(IF(R6&lt;600,R6,"600")/300+12000*LN(12000/(12600-IF(R6&lt;600,600,R6)))/300)</f>
        <v>4160.54382490648</v>
      </c>
      <c r="T6" s="2"/>
    </row>
    <row r="7" spans="1:20" x14ac:dyDescent="0.2">
      <c r="O7" s="9" t="s">
        <v>58</v>
      </c>
      <c r="P7" s="9" t="s">
        <v>56</v>
      </c>
      <c r="Q7" s="9">
        <v>2.4169999999999998</v>
      </c>
      <c r="R7" s="9">
        <f xml:space="preserve"> IF(Q7*IF(EXACT(P7,"AU"),1,60)&gt;7.25/3,
(606+72*Q7/IF(EXACT(P7,"AU"),60,1)),
(26+14472*Q7/IF(EXACT(P7,"AU"),60,1))
)
+IF(EXACT(O7,"是"),100,0)</f>
        <v>708.90039999999999</v>
      </c>
      <c r="S7" s="2">
        <f>120000/(IF(R7&lt;600,R7,"600")/300+12000*LN(12000/(12600-IF(R7&lt;600,600,R7)))/300)</f>
        <v>50747.285680641806</v>
      </c>
      <c r="T7" s="2"/>
    </row>
    <row r="8" spans="1:20" x14ac:dyDescent="0.2">
      <c r="O8" s="9" t="s">
        <v>57</v>
      </c>
      <c r="P8" s="9" t="s">
        <v>56</v>
      </c>
      <c r="Q8" s="9">
        <v>2.4159999999999999</v>
      </c>
      <c r="R8" s="9">
        <f xml:space="preserve"> IF(Q8*IF(EXACT(P8,"AU"),1,60)&gt;7.25/3,
(606+72*Q8/IF(EXACT(P8,"AU"),60,1)),
(26+14472*Q8/IF(EXACT(P8,"AU"),60,1))
)
+IF(EXACT(O8,"是"),100,0)</f>
        <v>608.73919999999998</v>
      </c>
      <c r="S8" s="2">
        <f>120000/(IF(R8&lt;600,R8,"600")/300+12000*LN(12000/(12600-IF(R8&lt;600,600,R8)))/300)</f>
        <v>59138.316895998396</v>
      </c>
      <c r="T8" s="2"/>
    </row>
    <row r="10" spans="1:20" x14ac:dyDescent="0.2">
      <c r="A10" s="4" t="s">
        <v>55</v>
      </c>
      <c r="B10" s="4"/>
      <c r="C10" s="3"/>
      <c r="D10" s="3"/>
      <c r="E10" s="3"/>
      <c r="F10" s="3"/>
      <c r="G10" s="3"/>
      <c r="H10" s="3"/>
      <c r="I10" s="3"/>
      <c r="J10" s="3"/>
      <c r="K10" s="3"/>
    </row>
    <row r="11" spans="1:20" x14ac:dyDescent="0.2">
      <c r="A11" s="3"/>
      <c r="B11" s="4" t="s">
        <v>54</v>
      </c>
      <c r="C11" s="4"/>
      <c r="D11" s="4"/>
      <c r="E11" s="4"/>
      <c r="F11" s="4"/>
      <c r="G11" s="4"/>
      <c r="H11" s="4"/>
      <c r="I11" s="3"/>
      <c r="J11" s="3"/>
      <c r="K11" s="3"/>
    </row>
    <row r="12" spans="1:20" x14ac:dyDescent="0.2">
      <c r="A12" s="3"/>
      <c r="B12" s="4" t="s">
        <v>53</v>
      </c>
      <c r="C12" s="4"/>
      <c r="D12" s="4"/>
      <c r="E12" s="4"/>
      <c r="F12" s="3"/>
      <c r="G12" s="3"/>
      <c r="H12" s="3"/>
      <c r="I12" s="3"/>
      <c r="J12" s="3"/>
      <c r="K12" s="3"/>
    </row>
    <row r="13" spans="1:20" x14ac:dyDescent="0.2">
      <c r="A13" s="3"/>
      <c r="B13" s="3"/>
      <c r="C13" s="4" t="s">
        <v>52</v>
      </c>
      <c r="D13" s="4"/>
      <c r="E13" s="4"/>
      <c r="F13" s="4"/>
      <c r="G13" s="3"/>
      <c r="H13" s="3"/>
      <c r="I13" s="3"/>
      <c r="J13" s="3"/>
      <c r="K13" s="3"/>
    </row>
    <row r="14" spans="1:20" x14ac:dyDescent="0.2">
      <c r="A14" s="3"/>
      <c r="B14" s="4" t="s">
        <v>51</v>
      </c>
      <c r="C14" s="4"/>
      <c r="D14" s="3"/>
      <c r="E14" s="3"/>
      <c r="F14" s="3"/>
      <c r="G14" s="3"/>
      <c r="H14" s="3"/>
      <c r="I14" s="3"/>
      <c r="J14" s="3"/>
      <c r="K14" s="3"/>
    </row>
    <row r="15" spans="1:20" x14ac:dyDescent="0.2">
      <c r="A15" s="3"/>
      <c r="B15" s="3"/>
      <c r="C15" s="4" t="s">
        <v>50</v>
      </c>
      <c r="D15" s="4"/>
      <c r="E15" s="3"/>
      <c r="F15" s="3"/>
      <c r="G15" s="3"/>
      <c r="H15" s="3"/>
      <c r="I15" s="3"/>
      <c r="J15" s="3"/>
      <c r="K15" s="3"/>
    </row>
    <row r="16" spans="1:20" x14ac:dyDescent="0.2">
      <c r="A16" s="3"/>
      <c r="B16" s="4" t="s">
        <v>49</v>
      </c>
      <c r="C16" s="4"/>
      <c r="D16" s="4"/>
      <c r="E16" s="4"/>
      <c r="F16" s="4"/>
      <c r="G16" s="4"/>
      <c r="H16" s="3"/>
      <c r="I16" s="3"/>
      <c r="J16" s="3"/>
      <c r="K16" s="3"/>
    </row>
    <row r="17" spans="1:23" x14ac:dyDescent="0.2">
      <c r="A17" s="3"/>
      <c r="B17" s="4" t="s">
        <v>48</v>
      </c>
      <c r="C17" s="4"/>
      <c r="D17" s="4"/>
      <c r="E17" s="4"/>
      <c r="F17" s="4"/>
      <c r="G17" s="4"/>
      <c r="H17" s="4"/>
      <c r="I17" s="4"/>
      <c r="J17" s="4"/>
      <c r="K17" s="4"/>
      <c r="P17" s="4" t="s">
        <v>47</v>
      </c>
      <c r="Q17" s="4"/>
      <c r="R17" s="4"/>
      <c r="S17" s="4"/>
      <c r="T17" s="4"/>
      <c r="U17" s="4"/>
      <c r="V17" s="4"/>
      <c r="W17" s="4"/>
    </row>
    <row r="18" spans="1:23" x14ac:dyDescent="0.2">
      <c r="A18" s="3"/>
      <c r="B18" s="3"/>
      <c r="C18" s="4" t="s">
        <v>46</v>
      </c>
      <c r="D18" s="4"/>
      <c r="E18" s="4"/>
      <c r="F18" s="4"/>
      <c r="G18" s="4"/>
      <c r="H18" s="4"/>
      <c r="I18" s="4"/>
      <c r="J18" s="4"/>
      <c r="K18" s="4"/>
      <c r="P18" s="1" t="s">
        <v>45</v>
      </c>
      <c r="Q18" s="8" t="s">
        <v>44</v>
      </c>
      <c r="R18" s="8"/>
      <c r="S18" s="8"/>
      <c r="T18" s="8"/>
      <c r="U18" s="8"/>
      <c r="V18" s="8"/>
    </row>
    <row r="19" spans="1:23" x14ac:dyDescent="0.2">
      <c r="A19" s="3"/>
      <c r="B19" s="4" t="s">
        <v>43</v>
      </c>
      <c r="C19" s="4"/>
      <c r="D19" s="4"/>
      <c r="E19" s="4"/>
      <c r="F19" s="3"/>
      <c r="G19" s="3"/>
      <c r="H19" s="3"/>
      <c r="I19" s="3"/>
      <c r="J19" s="3"/>
      <c r="K19" s="3"/>
      <c r="Q19" s="8"/>
      <c r="R19" s="8"/>
      <c r="S19" s="8"/>
      <c r="T19" s="8"/>
      <c r="U19" s="8"/>
      <c r="V19" s="8"/>
    </row>
    <row r="20" spans="1:23" x14ac:dyDescent="0.2">
      <c r="A20" s="4" t="s">
        <v>42</v>
      </c>
      <c r="B20" s="4"/>
      <c r="C20" s="4"/>
      <c r="D20" s="4"/>
      <c r="E20" s="4"/>
      <c r="F20" s="4"/>
      <c r="G20" s="3"/>
      <c r="H20" s="3"/>
      <c r="I20" s="3"/>
      <c r="J20" s="3"/>
      <c r="K20" s="3"/>
      <c r="P20" s="1" t="s">
        <v>41</v>
      </c>
      <c r="Q20" s="2" t="s">
        <v>40</v>
      </c>
      <c r="R20" s="2"/>
      <c r="S20" s="2" t="s">
        <v>26</v>
      </c>
      <c r="T20" s="2"/>
      <c r="U20" s="2" t="s">
        <v>25</v>
      </c>
      <c r="V20" s="2"/>
    </row>
    <row r="21" spans="1:23" x14ac:dyDescent="0.2">
      <c r="P21" s="1" t="s">
        <v>39</v>
      </c>
      <c r="Q21" s="2">
        <v>718</v>
      </c>
      <c r="R21" s="2"/>
      <c r="S21" s="2">
        <v>300</v>
      </c>
      <c r="T21" s="2"/>
      <c r="U21" s="2">
        <f>120000/(IF(Q21&lt;600,Q21,"600")/S21+12000*LN(12000/(12600-IF(Q21&lt;600,600,Q21)))/S21)</f>
        <v>50098.52722507275</v>
      </c>
      <c r="V21" s="2"/>
    </row>
    <row r="22" spans="1:23" x14ac:dyDescent="0.2">
      <c r="A22" s="4" t="s">
        <v>38</v>
      </c>
      <c r="B22" s="4"/>
      <c r="C22" s="4"/>
      <c r="D22" s="4"/>
      <c r="E22" s="4"/>
      <c r="F22" s="4"/>
      <c r="G22" s="4"/>
      <c r="H22" s="4"/>
      <c r="I22" s="4"/>
      <c r="J22" s="4"/>
      <c r="P22" s="1" t="s">
        <v>37</v>
      </c>
      <c r="Q22" s="2">
        <v>2146</v>
      </c>
      <c r="R22" s="2"/>
      <c r="S22" s="2">
        <v>300</v>
      </c>
      <c r="T22" s="2"/>
      <c r="U22" s="2">
        <f>120000/(IF(Q22&lt;600,Q22,"600")/S22+12000*LN(12000/(12600-IF(Q22&lt;600,600,Q22)))/S22)</f>
        <v>15964.072790560967</v>
      </c>
      <c r="V22" s="2"/>
    </row>
    <row r="23" spans="1:23" x14ac:dyDescent="0.2">
      <c r="B23" s="4" t="s">
        <v>36</v>
      </c>
      <c r="C23" s="4"/>
      <c r="D23" s="4"/>
      <c r="E23" s="4"/>
      <c r="F23" s="4"/>
      <c r="Q23" s="2">
        <v>2146</v>
      </c>
      <c r="R23" s="2"/>
      <c r="S23" s="2">
        <v>300</v>
      </c>
      <c r="T23" s="2"/>
      <c r="U23" s="2">
        <f>120000/(IF(Q23&lt;600,Q23,"600")/S23+12000*LN(12000/(12600-IF(Q23&lt;600,600,Q23)))/S23)</f>
        <v>15964.072790560967</v>
      </c>
      <c r="V23" s="2"/>
    </row>
    <row r="24" spans="1:23" x14ac:dyDescent="0.2">
      <c r="C24" s="4" t="s">
        <v>35</v>
      </c>
      <c r="D24" s="4"/>
      <c r="E24" s="4"/>
      <c r="F24" s="4"/>
      <c r="G24" s="4"/>
      <c r="H24" s="4"/>
      <c r="I24" s="4"/>
      <c r="J24" s="4"/>
      <c r="Q24" s="2">
        <v>2146</v>
      </c>
      <c r="R24" s="2"/>
      <c r="S24" s="2">
        <v>300</v>
      </c>
      <c r="T24" s="2"/>
      <c r="U24" s="2">
        <f>120000/(IF(Q24&lt;600,Q24,"600")/S24+12000*LN(12000/(12600-IF(Q24&lt;600,600,Q24)))/S24)</f>
        <v>15964.072790560967</v>
      </c>
      <c r="V24" s="2"/>
    </row>
    <row r="25" spans="1:23" x14ac:dyDescent="0.2">
      <c r="D25" s="4" t="s">
        <v>34</v>
      </c>
      <c r="E25" s="4"/>
      <c r="F25" s="4"/>
      <c r="Q25" s="2">
        <v>2146</v>
      </c>
      <c r="R25" s="2"/>
      <c r="S25" s="2">
        <v>300</v>
      </c>
      <c r="T25" s="2"/>
      <c r="U25" s="2">
        <f>120000/(IF(Q25&lt;600,Q25,"600")/S25+12000*LN(12000/(12600-IF(Q25&lt;600,600,Q25)))/S25)</f>
        <v>15964.072790560967</v>
      </c>
      <c r="V25" s="2"/>
    </row>
    <row r="26" spans="1:23" x14ac:dyDescent="0.2">
      <c r="B26" s="3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Q26" s="2">
        <v>2146</v>
      </c>
      <c r="R26" s="2"/>
      <c r="S26" s="2">
        <v>300</v>
      </c>
      <c r="T26" s="2"/>
      <c r="U26" s="2">
        <f>120000/(IF(Q26&lt;600,Q26,"600")/S26+12000*LN(12000/(12600-IF(Q26&lt;600,600,Q26)))/S26)</f>
        <v>15964.072790560967</v>
      </c>
      <c r="V26" s="2"/>
    </row>
    <row r="27" spans="1:23" x14ac:dyDescent="0.2">
      <c r="B27" s="1" t="s">
        <v>32</v>
      </c>
      <c r="Q27" s="2">
        <v>2146</v>
      </c>
      <c r="R27" s="2"/>
      <c r="S27" s="2">
        <v>300</v>
      </c>
      <c r="T27" s="2"/>
      <c r="U27" s="2">
        <f>120000/(IF(Q27&lt;600,Q27,"600")/S27+12000*LN(12000/(12600-IF(Q27&lt;600,600,Q27)))/S27)</f>
        <v>15964.072790560967</v>
      </c>
      <c r="V27" s="2"/>
    </row>
    <row r="28" spans="1:23" x14ac:dyDescent="0.2">
      <c r="B28" s="7" t="s">
        <v>31</v>
      </c>
      <c r="C28" s="6"/>
      <c r="Q28" s="2">
        <v>2146</v>
      </c>
      <c r="R28" s="2"/>
      <c r="S28" s="2">
        <v>300</v>
      </c>
      <c r="T28" s="2"/>
      <c r="U28" s="2">
        <f>120000/(IF(Q28&lt;600,Q28,"600")/S28+12000*LN(12000/(12600-IF(Q28&lt;600,600,Q28)))/S28)</f>
        <v>15964.072790560967</v>
      </c>
      <c r="V28" s="2"/>
    </row>
    <row r="29" spans="1:23" x14ac:dyDescent="0.2">
      <c r="B29" s="1" t="s">
        <v>30</v>
      </c>
      <c r="C29" s="1" t="s">
        <v>29</v>
      </c>
      <c r="Q29" s="2">
        <v>2146</v>
      </c>
      <c r="R29" s="2"/>
      <c r="S29" s="2">
        <v>300</v>
      </c>
      <c r="T29" s="2"/>
      <c r="U29" s="2">
        <f>120000/(IF(Q29&lt;600,Q29,"600")/S29+12000*LN(12000/(12600-IF(Q29&lt;600,600,Q29)))/S29)</f>
        <v>15964.072790560967</v>
      </c>
      <c r="V29" s="2"/>
    </row>
    <row r="30" spans="1:23" x14ac:dyDescent="0.2">
      <c r="B30" s="1">
        <f>180</f>
        <v>180</v>
      </c>
      <c r="C30" s="1">
        <f>B30/180*PI()*9+0.8</f>
        <v>29.074333882308139</v>
      </c>
      <c r="Q30" s="2">
        <v>2146</v>
      </c>
      <c r="R30" s="2"/>
      <c r="S30" s="2">
        <v>300</v>
      </c>
      <c r="T30" s="2"/>
      <c r="U30" s="2">
        <f>120000/(IF(Q30&lt;600,Q30,"600")/S30+12000*LN(12000/(12600-IF(Q30&lt;600,600,Q30)))/S30)</f>
        <v>15964.072790560967</v>
      </c>
      <c r="V30" s="2"/>
    </row>
    <row r="31" spans="1:23" x14ac:dyDescent="0.2">
      <c r="Q31" s="2">
        <v>2146</v>
      </c>
      <c r="R31" s="2"/>
      <c r="S31" s="2">
        <v>300</v>
      </c>
      <c r="T31" s="2"/>
      <c r="U31" s="2">
        <f>120000/(IF(Q31&lt;600,Q31,"600")/S31+12000*LN(12000/(12600-IF(Q31&lt;600,600,Q31)))/S31)</f>
        <v>15964.072790560967</v>
      </c>
      <c r="V31" s="2"/>
    </row>
    <row r="32" spans="1:23" x14ac:dyDescent="0.2">
      <c r="Q32" s="2">
        <v>2146</v>
      </c>
      <c r="R32" s="2"/>
      <c r="S32" s="2">
        <v>300</v>
      </c>
      <c r="T32" s="2"/>
      <c r="U32" s="2">
        <f>120000/(IF(Q32&lt;600,Q32,"600")/S32+12000*LN(12000/(12600-IF(Q32&lt;600,600,Q32)))/S32)</f>
        <v>15964.072790560967</v>
      </c>
      <c r="V32" s="2"/>
    </row>
    <row r="33" spans="1:22" x14ac:dyDescent="0.2">
      <c r="Q33" s="2">
        <v>2146</v>
      </c>
      <c r="R33" s="2"/>
      <c r="S33" s="2">
        <v>300</v>
      </c>
      <c r="T33" s="2"/>
      <c r="U33" s="2">
        <f>120000/(IF(Q33&lt;600,Q33,"600")/S33+12000*LN(12000/(12600-IF(Q33&lt;600,600,Q33)))/S33)</f>
        <v>15964.072790560967</v>
      </c>
      <c r="V33" s="2"/>
    </row>
    <row r="34" spans="1:22" ht="14.25" customHeight="1" x14ac:dyDescent="0.2">
      <c r="A34" s="5" t="s">
        <v>28</v>
      </c>
      <c r="B34" s="5"/>
      <c r="C34" s="5"/>
      <c r="D34" s="5"/>
      <c r="E34" s="5"/>
      <c r="F34" s="5"/>
      <c r="G34" s="5"/>
      <c r="Q34" s="2">
        <v>2146</v>
      </c>
      <c r="R34" s="2"/>
      <c r="S34" s="2">
        <v>300</v>
      </c>
      <c r="T34" s="2"/>
      <c r="U34" s="2">
        <f>120000/(IF(Q34&lt;600,Q34,"600")/S34+12000*LN(12000/(12600-IF(Q34&lt;600,600,Q34)))/S34)</f>
        <v>15964.072790560967</v>
      </c>
      <c r="V34" s="2"/>
    </row>
    <row r="35" spans="1:22" ht="14.25" customHeight="1" x14ac:dyDescent="0.2">
      <c r="A35" s="5"/>
      <c r="B35" s="5"/>
      <c r="C35" s="5"/>
      <c r="D35" s="5"/>
      <c r="E35" s="5"/>
      <c r="F35" s="5"/>
      <c r="G35" s="5"/>
      <c r="Q35" s="2">
        <v>2146</v>
      </c>
      <c r="R35" s="2"/>
      <c r="S35" s="2">
        <v>300</v>
      </c>
      <c r="T35" s="2"/>
      <c r="U35" s="2">
        <f>120000/(IF(Q35&lt;600,Q35,"600")/S35+12000*LN(12000/(12600-IF(Q35&lt;600,600,Q35)))/S35)</f>
        <v>15964.072790560967</v>
      </c>
      <c r="V35" s="2"/>
    </row>
    <row r="36" spans="1:22" x14ac:dyDescent="0.2">
      <c r="A36" s="1" t="s">
        <v>22</v>
      </c>
      <c r="B36" s="1" t="s">
        <v>27</v>
      </c>
      <c r="C36" s="2" t="s">
        <v>26</v>
      </c>
      <c r="D36" s="2"/>
      <c r="E36" s="2" t="s">
        <v>25</v>
      </c>
      <c r="F36" s="2"/>
      <c r="G36" s="1" t="s">
        <v>24</v>
      </c>
    </row>
    <row r="37" spans="1:22" x14ac:dyDescent="0.2">
      <c r="A37" s="1">
        <v>1</v>
      </c>
      <c r="B37" s="1">
        <f>706+72*A37</f>
        <v>778</v>
      </c>
      <c r="C37" s="2">
        <v>300</v>
      </c>
      <c r="D37" s="2"/>
      <c r="E37" s="2">
        <f>120000/(IF(R6&lt;600,R6,"600")/300+12000*LN(12000/(12600-IF(B37&lt;600,600,B37)))/300)</f>
        <v>46193.325538326266</v>
      </c>
      <c r="F37" s="2"/>
      <c r="G37" s="1">
        <f>E37/2000*B37/60</f>
        <v>299.48672724014864</v>
      </c>
    </row>
    <row r="38" spans="1:22" x14ac:dyDescent="0.2">
      <c r="A38" s="1">
        <v>2</v>
      </c>
      <c r="B38" s="1">
        <f>706+72*A38</f>
        <v>850</v>
      </c>
      <c r="C38" s="2">
        <v>300</v>
      </c>
      <c r="D38" s="2"/>
      <c r="E38" s="2">
        <f>120000/(IF(B38&lt;600,B38,"600")/C38+12000*LN(12000/(12600-IF(B38&lt;600,600,B38)))/C38)</f>
        <v>42221.760136057281</v>
      </c>
      <c r="F38" s="2"/>
      <c r="G38" s="1">
        <f>E38/2000*B38/60</f>
        <v>299.07080096373909</v>
      </c>
    </row>
    <row r="39" spans="1:22" x14ac:dyDescent="0.2">
      <c r="A39" s="1">
        <v>3</v>
      </c>
      <c r="B39" s="1">
        <f>706+72*A39</f>
        <v>922</v>
      </c>
      <c r="C39" s="2">
        <v>300</v>
      </c>
      <c r="D39" s="2"/>
      <c r="E39" s="2">
        <f>120000/(IF(B39&lt;600,B39,"600")/C39+12000*LN(12000/(12600-IF(B39&lt;600,600,B39)))/C39)</f>
        <v>38860.143933442108</v>
      </c>
      <c r="F39" s="2"/>
      <c r="G39" s="1">
        <f>E39/2000*B39/60</f>
        <v>298.57543922194691</v>
      </c>
    </row>
    <row r="40" spans="1:22" x14ac:dyDescent="0.2">
      <c r="A40" s="1">
        <v>4</v>
      </c>
      <c r="B40" s="1">
        <f>706+72*A40</f>
        <v>994</v>
      </c>
      <c r="C40" s="2">
        <v>300</v>
      </c>
      <c r="D40" s="2"/>
      <c r="E40" s="2">
        <f>120000/(IF(B40&lt;600,B40,"600")/C40+12000*LN(12000/(12600-IF(B40&lt;600,600,B40)))/C40)</f>
        <v>35977.933717413958</v>
      </c>
      <c r="F40" s="2"/>
      <c r="G40" s="1">
        <f>E40/2000*B40/60</f>
        <v>298.01721762591228</v>
      </c>
    </row>
    <row r="41" spans="1:22" x14ac:dyDescent="0.2">
      <c r="A41" s="1">
        <v>5</v>
      </c>
      <c r="B41" s="1">
        <f>706+72*A41</f>
        <v>1066</v>
      </c>
      <c r="C41" s="2">
        <v>300</v>
      </c>
      <c r="D41" s="2"/>
      <c r="E41" s="2">
        <f>120000/(IF(B41&lt;600,B41,"600")/C41+12000*LN(12000/(12600-IF(B41&lt;600,600,B41)))/C41)</f>
        <v>33479.357421394525</v>
      </c>
      <c r="F41" s="2"/>
      <c r="G41" s="1">
        <f>E41/2000*B41/60</f>
        <v>297.40829176005468</v>
      </c>
    </row>
    <row r="42" spans="1:22" x14ac:dyDescent="0.2">
      <c r="A42" s="1">
        <v>6</v>
      </c>
      <c r="B42" s="1">
        <f>706+72*A42</f>
        <v>1138</v>
      </c>
      <c r="C42" s="2">
        <v>300</v>
      </c>
      <c r="D42" s="2"/>
      <c r="E42" s="2">
        <f>120000/(IF(B42&lt;600,B42,"600")/C42+12000*LN(12000/(12600-IF(B42&lt;600,600,B42)))/C42)</f>
        <v>31292.559948646718</v>
      </c>
      <c r="F42" s="2"/>
      <c r="G42" s="1">
        <f>E42/2000*B42/60</f>
        <v>296.75777684633306</v>
      </c>
    </row>
    <row r="43" spans="1:22" x14ac:dyDescent="0.2">
      <c r="A43" s="1">
        <v>7</v>
      </c>
      <c r="B43" s="1">
        <f>706+72*A43</f>
        <v>1210</v>
      </c>
      <c r="C43" s="2">
        <v>300</v>
      </c>
      <c r="D43" s="2"/>
      <c r="E43" s="2">
        <f>120000/(IF(B43&lt;600,B43,"600")/C43+12000*LN(12000/(12600-IF(B43&lt;600,600,B43)))/C43)</f>
        <v>29362.575963356467</v>
      </c>
      <c r="F43" s="2"/>
      <c r="G43" s="1">
        <f>E43/2000*B43/60</f>
        <v>296.07264096384438</v>
      </c>
    </row>
    <row r="44" spans="1:22" x14ac:dyDescent="0.2">
      <c r="A44" s="1">
        <v>8</v>
      </c>
      <c r="B44" s="1">
        <f>706+72*A44</f>
        <v>1282</v>
      </c>
      <c r="C44" s="2">
        <v>300</v>
      </c>
      <c r="D44" s="2"/>
      <c r="E44" s="2">
        <f>120000/(IF(B44&lt;600,B44,"600")/C44+12000*LN(12000/(12600-IF(B44&lt;600,600,B44)))/C44)</f>
        <v>27646.642821890655</v>
      </c>
      <c r="F44" s="2"/>
      <c r="G44" s="1">
        <f>E44/2000*B44/60</f>
        <v>295.35830081386513</v>
      </c>
    </row>
    <row r="45" spans="1:22" x14ac:dyDescent="0.2">
      <c r="A45" s="1">
        <v>9</v>
      </c>
      <c r="B45" s="1">
        <f>706+72*A45</f>
        <v>1354</v>
      </c>
      <c r="C45" s="2">
        <v>300</v>
      </c>
      <c r="D45" s="2"/>
      <c r="E45" s="2">
        <f>120000/(IF(B45&lt;600,B45,"600")/C45+12000*LN(12000/(12600-IF(B45&lt;600,600,B45)))/C45)</f>
        <v>26110.992276380268</v>
      </c>
      <c r="F45" s="2"/>
      <c r="G45" s="1">
        <f>E45/2000*B45/60</f>
        <v>294.61902951849072</v>
      </c>
    </row>
    <row r="46" spans="1:22" x14ac:dyDescent="0.2">
      <c r="A46" s="1">
        <v>10</v>
      </c>
      <c r="B46" s="1">
        <f>706+72*A46</f>
        <v>1426</v>
      </c>
      <c r="C46" s="2">
        <v>300</v>
      </c>
      <c r="D46" s="2"/>
      <c r="E46" s="2">
        <f>120000/(IF(B46&lt;600,B46,"600")/C46+12000*LN(12000/(12600-IF(B46&lt;600,600,B46)))/C46)</f>
        <v>24728.603830336691</v>
      </c>
      <c r="F46" s="2"/>
      <c r="G46" s="1">
        <f>E46/2000*B46/60</f>
        <v>293.85824218383436</v>
      </c>
      <c r="M46" s="4" t="s">
        <v>23</v>
      </c>
      <c r="N46" s="4"/>
      <c r="O46" s="1" t="s">
        <v>22</v>
      </c>
      <c r="P46" s="1" t="s">
        <v>21</v>
      </c>
    </row>
    <row r="47" spans="1:22" x14ac:dyDescent="0.2">
      <c r="A47" s="1">
        <v>11</v>
      </c>
      <c r="B47" s="1">
        <f>706+72*A47</f>
        <v>1498</v>
      </c>
      <c r="C47" s="2">
        <v>300</v>
      </c>
      <c r="D47" s="2"/>
      <c r="E47" s="2">
        <f>120000/(IF(B47&lt;600,B47,"600")/C47+12000*LN(12000/(12600-IF(B47&lt;600,600,B47)))/C47)</f>
        <v>23477.5994610774</v>
      </c>
      <c r="F47" s="2"/>
      <c r="G47" s="1">
        <f>E47/2000*B47/60</f>
        <v>293.07869993911623</v>
      </c>
      <c r="M47" s="1" t="s">
        <v>20</v>
      </c>
      <c r="N47" s="1">
        <v>167731.20000000001</v>
      </c>
      <c r="O47" s="1">
        <v>10</v>
      </c>
      <c r="P47" s="1">
        <f>N47*(706+72*O47)/120000000</f>
        <v>1.9932057600000002</v>
      </c>
    </row>
    <row r="48" spans="1:22" x14ac:dyDescent="0.2">
      <c r="A48" s="1">
        <v>12</v>
      </c>
      <c r="B48" s="1">
        <f>706+72*A48</f>
        <v>1570</v>
      </c>
      <c r="C48" s="2">
        <v>300</v>
      </c>
      <c r="D48" s="2"/>
      <c r="E48" s="2">
        <f>120000/(IF(B48&lt;600,B48,"600")/C48+12000*LN(12000/(12600-IF(B48&lt;600,600,B48)))/C48)</f>
        <v>22340.075799023467</v>
      </c>
      <c r="F48" s="2"/>
      <c r="G48" s="1">
        <f>E48/2000*B48/60</f>
        <v>292.28265837055704</v>
      </c>
      <c r="M48" s="3" t="s">
        <v>19</v>
      </c>
      <c r="N48" s="1">
        <v>214732.79999999999</v>
      </c>
      <c r="O48" s="1">
        <v>10</v>
      </c>
      <c r="P48" s="1">
        <f>N48*(706+72*O48)/120000000</f>
        <v>2.5517414400000002</v>
      </c>
    </row>
    <row r="49" spans="1:16" x14ac:dyDescent="0.2">
      <c r="A49" s="1">
        <v>13</v>
      </c>
      <c r="B49" s="1">
        <f>706+72*A49</f>
        <v>1642</v>
      </c>
      <c r="C49" s="2">
        <v>300</v>
      </c>
      <c r="D49" s="2"/>
      <c r="E49" s="2">
        <f>120000/(IF(B49&lt;600,B49,"600")/C49+12000*LN(12000/(12600-IF(B49&lt;600,600,B49)))/C49)</f>
        <v>21301.240725495354</v>
      </c>
      <c r="F49" s="2"/>
      <c r="G49" s="1">
        <f>E49/2000*B49/60</f>
        <v>291.47197726052815</v>
      </c>
      <c r="M49" s="1" t="s">
        <v>18</v>
      </c>
      <c r="N49" s="1">
        <v>412876.79999999999</v>
      </c>
      <c r="O49" s="1">
        <v>10</v>
      </c>
      <c r="P49" s="1">
        <f>N49*(706+72*O49)/120000000</f>
        <v>4.9063526399999997</v>
      </c>
    </row>
    <row r="50" spans="1:16" x14ac:dyDescent="0.2">
      <c r="A50" s="1">
        <v>14</v>
      </c>
      <c r="B50" s="1">
        <f>706+72*A50</f>
        <v>1714</v>
      </c>
      <c r="C50" s="2">
        <v>300</v>
      </c>
      <c r="D50" s="2"/>
      <c r="E50" s="2">
        <f>120000/(IF(B50&lt;600,B50,"600")/C50+12000*LN(12000/(12600-IF(B50&lt;600,600,B50)))/C50)</f>
        <v>20348.765664620769</v>
      </c>
      <c r="F50" s="2"/>
      <c r="G50" s="1">
        <f>E50/2000*B50/60</f>
        <v>290.64820290966662</v>
      </c>
      <c r="M50" s="1" t="s">
        <v>17</v>
      </c>
      <c r="N50" s="1">
        <v>211968</v>
      </c>
      <c r="O50" s="1">
        <v>10</v>
      </c>
      <c r="P50" s="1">
        <f>N50*(706+72*O50)/120000000</f>
        <v>2.5188864</v>
      </c>
    </row>
    <row r="51" spans="1:16" x14ac:dyDescent="0.2">
      <c r="A51" s="1">
        <v>15</v>
      </c>
      <c r="B51" s="1">
        <f>706+72*A51</f>
        <v>1786</v>
      </c>
      <c r="C51" s="2">
        <v>300</v>
      </c>
      <c r="D51" s="2"/>
      <c r="E51" s="2">
        <f>120000/(IF(B51&lt;600,B51,"600")/C51+12000*LN(12000/(12600-IF(B51&lt;600,600,B51)))/C51)</f>
        <v>19472.293217020662</v>
      </c>
      <c r="F51" s="2"/>
      <c r="G51" s="1">
        <f>E51/2000*B51/60</f>
        <v>289.81263071332421</v>
      </c>
      <c r="M51" s="1" t="s">
        <v>16</v>
      </c>
      <c r="N51" s="1">
        <v>152064</v>
      </c>
      <c r="O51" s="1">
        <v>10</v>
      </c>
      <c r="P51" s="1">
        <f>N51*(706+72*O51)/120000000</f>
        <v>1.8070272000000001</v>
      </c>
    </row>
    <row r="52" spans="1:16" x14ac:dyDescent="0.2">
      <c r="A52" s="1">
        <v>16</v>
      </c>
      <c r="B52" s="1">
        <f>706+72*A52</f>
        <v>1858</v>
      </c>
      <c r="C52" s="2">
        <v>300</v>
      </c>
      <c r="D52" s="2"/>
      <c r="E52" s="2">
        <f>120000/(IF(B52&lt;600,B52,"600")/C52+12000*LN(12000/(12600-IF(B52&lt;600,600,B52)))/C52)</f>
        <v>18663.058340463896</v>
      </c>
      <c r="F52" s="2"/>
      <c r="G52" s="1">
        <f>E52/2000*B52/60</f>
        <v>288.96635330484935</v>
      </c>
      <c r="M52" s="1" t="s">
        <v>15</v>
      </c>
      <c r="N52" s="1">
        <v>36864</v>
      </c>
      <c r="O52" s="1">
        <v>10</v>
      </c>
      <c r="P52" s="1">
        <f>N52*(706+72*O52)/120000000</f>
        <v>0.43806719999999999</v>
      </c>
    </row>
    <row r="53" spans="1:16" x14ac:dyDescent="0.2">
      <c r="A53" s="1">
        <v>17</v>
      </c>
      <c r="B53" s="1">
        <f>706+72*A53</f>
        <v>1930</v>
      </c>
      <c r="C53" s="2">
        <v>300</v>
      </c>
      <c r="D53" s="2"/>
      <c r="E53" s="2">
        <f>120000/(IF(B53&lt;600,B53,"600")/C53+12000*LN(12000/(12600-IF(B53&lt;600,600,B53)))/C53)</f>
        <v>17913.593658351932</v>
      </c>
      <c r="F53" s="2"/>
      <c r="G53" s="1">
        <f>E53/2000*B53/60</f>
        <v>288.11029800516025</v>
      </c>
      <c r="M53" s="1" t="s">
        <v>14</v>
      </c>
      <c r="N53" s="1">
        <v>36864</v>
      </c>
      <c r="O53" s="1">
        <v>10</v>
      </c>
      <c r="P53" s="1">
        <f>N53*(706+72*O53)/120000000</f>
        <v>0.43806719999999999</v>
      </c>
    </row>
    <row r="54" spans="1:16" x14ac:dyDescent="0.2">
      <c r="A54" s="1">
        <v>18</v>
      </c>
      <c r="B54" s="1">
        <f>706+72*A54</f>
        <v>2002</v>
      </c>
      <c r="C54" s="2">
        <v>300</v>
      </c>
      <c r="D54" s="2"/>
      <c r="E54" s="2">
        <f>120000/(IF(B54&lt;600,B54,"600")/C54+12000*LN(12000/(12600-IF(B54&lt;600,600,B54)))/C54)</f>
        <v>17217.497877140762</v>
      </c>
      <c r="F54" s="2"/>
      <c r="G54" s="1">
        <f>E54/2000*B54/60</f>
        <v>287.24525625029838</v>
      </c>
      <c r="M54" s="1" t="s">
        <v>13</v>
      </c>
      <c r="N54" s="1">
        <v>28800</v>
      </c>
      <c r="O54" s="1">
        <v>10</v>
      </c>
      <c r="P54" s="1">
        <f>N54*(706+72*O54)/120000000</f>
        <v>0.34223999999999999</v>
      </c>
    </row>
    <row r="55" spans="1:16" x14ac:dyDescent="0.2">
      <c r="A55" s="1">
        <v>19</v>
      </c>
      <c r="B55" s="1">
        <f>706+72*A55</f>
        <v>2074</v>
      </c>
      <c r="C55" s="2">
        <v>300</v>
      </c>
      <c r="D55" s="2"/>
      <c r="E55" s="2">
        <f>120000/(IF(B55&lt;600,B55,"600")/C55+12000*LN(12000/(12600-IF(B55&lt;600,600,B55)))/C55)</f>
        <v>16569.252088644687</v>
      </c>
      <c r="F55" s="2"/>
      <c r="G55" s="1">
        <f>E55/2000*B55/60</f>
        <v>286.37190693207572</v>
      </c>
      <c r="M55" s="1" t="s">
        <v>12</v>
      </c>
      <c r="N55" s="1">
        <v>147456</v>
      </c>
      <c r="O55" s="1">
        <v>10</v>
      </c>
      <c r="P55" s="1">
        <f>N55*(706+72*O55)/120000000</f>
        <v>1.7522688</v>
      </c>
    </row>
    <row r="56" spans="1:16" x14ac:dyDescent="0.2">
      <c r="A56" s="1">
        <v>20</v>
      </c>
      <c r="B56" s="1">
        <f>706+72*A56</f>
        <v>2146</v>
      </c>
      <c r="C56" s="2">
        <v>300</v>
      </c>
      <c r="D56" s="2"/>
      <c r="E56" s="2">
        <f>120000/(IF(B56&lt;600,B56,"600")/C56+12000*LN(12000/(12600-IF(B56&lt;600,600,B56)))/C56)</f>
        <v>15964.072790560967</v>
      </c>
      <c r="F56" s="2"/>
      <c r="G56" s="1">
        <f>E56/2000*B56/60</f>
        <v>285.4908350711986</v>
      </c>
      <c r="M56" s="1" t="s">
        <v>11</v>
      </c>
      <c r="N56" s="1">
        <v>184320</v>
      </c>
      <c r="O56" s="1">
        <v>10</v>
      </c>
      <c r="P56" s="1">
        <f>N56*(706+72*O56)/120000000</f>
        <v>2.1903359999999998</v>
      </c>
    </row>
    <row r="57" spans="1:16" x14ac:dyDescent="0.2">
      <c r="A57" s="1">
        <v>21</v>
      </c>
      <c r="B57" s="1">
        <f>706+72*A57</f>
        <v>2218</v>
      </c>
      <c r="C57" s="2">
        <v>300</v>
      </c>
      <c r="D57" s="2"/>
      <c r="E57" s="2">
        <f>120000/(IF(B57&lt;600,B57,"600")/C57+12000*LN(12000/(12600-IF(B57&lt;600,600,B57)))/C57)</f>
        <v>15397.793338655973</v>
      </c>
      <c r="F57" s="2"/>
      <c r="G57" s="1">
        <f>E57/2000*B57/60</f>
        <v>284.60254687615793</v>
      </c>
      <c r="M57" s="1" t="s">
        <v>10</v>
      </c>
      <c r="N57" s="1">
        <v>213120</v>
      </c>
      <c r="O57" s="1">
        <v>10</v>
      </c>
      <c r="P57" s="1">
        <f>N57*(706+72*O57)/120000000</f>
        <v>2.5325760000000002</v>
      </c>
    </row>
    <row r="58" spans="1:16" x14ac:dyDescent="0.2">
      <c r="A58" s="1">
        <v>22</v>
      </c>
      <c r="B58" s="1">
        <f>706+72*A58</f>
        <v>2290</v>
      </c>
      <c r="C58" s="2">
        <v>300</v>
      </c>
      <c r="D58" s="2"/>
      <c r="E58" s="2">
        <f>120000/(IF(B58&lt;600,B58,"600")/C58+12000*LN(12000/(12600-IF(B58&lt;600,600,B58)))/C58)</f>
        <v>14866.767614567138</v>
      </c>
      <c r="F58" s="2"/>
      <c r="G58" s="1">
        <f>E58/2000*B58/60</f>
        <v>283.70748197798952</v>
      </c>
      <c r="M58" s="1" t="s">
        <v>9</v>
      </c>
      <c r="N58" s="1">
        <v>92160</v>
      </c>
      <c r="O58" s="1">
        <v>10</v>
      </c>
      <c r="P58" s="1">
        <f>N58*(706+72*O58)/120000000</f>
        <v>1.0951679999999999</v>
      </c>
    </row>
    <row r="59" spans="1:16" x14ac:dyDescent="0.2">
      <c r="A59" s="1">
        <v>23</v>
      </c>
      <c r="B59" s="1">
        <f>706+72*A59</f>
        <v>2362</v>
      </c>
      <c r="C59" s="2">
        <v>300</v>
      </c>
      <c r="D59" s="2"/>
      <c r="E59" s="2">
        <f>120000/(IF(B59&lt;600,B59,"600")/C59+12000*LN(12000/(12600-IF(B59&lt;600,600,B59)))/C59)</f>
        <v>14367.791199301013</v>
      </c>
      <c r="F59" s="2"/>
      <c r="G59" s="1">
        <f>E59/2000*B59/60</f>
        <v>282.80602343957497</v>
      </c>
      <c r="M59" s="1" t="s">
        <v>8</v>
      </c>
      <c r="N59" s="1">
        <v>29952</v>
      </c>
      <c r="O59" s="1">
        <v>10</v>
      </c>
      <c r="P59" s="1">
        <f>N59*(706+72*O59)/120000000</f>
        <v>0.35592960000000001</v>
      </c>
    </row>
    <row r="60" spans="1:16" x14ac:dyDescent="0.2">
      <c r="A60" s="1">
        <v>24</v>
      </c>
      <c r="B60" s="1">
        <f>706+72*A60</f>
        <v>2434</v>
      </c>
      <c r="C60" s="2">
        <v>300</v>
      </c>
      <c r="D60" s="2"/>
      <c r="E60" s="2">
        <f>120000/(IF(B60&lt;600,B60,"600")/C60+12000*LN(12000/(12600-IF(B60&lt;600,600,B60)))/C60)</f>
        <v>13898.036450156917</v>
      </c>
      <c r="F60" s="2"/>
      <c r="G60" s="1">
        <f>E60/2000*B60/60</f>
        <v>281.89850599734945</v>
      </c>
      <c r="M60" s="1" t="s">
        <v>7</v>
      </c>
      <c r="N60" s="1">
        <v>23040</v>
      </c>
      <c r="O60" s="1">
        <v>10</v>
      </c>
      <c r="P60" s="1">
        <f>N60*(706+72*O60)/120000000</f>
        <v>0.27379199999999998</v>
      </c>
    </row>
    <row r="61" spans="1:16" x14ac:dyDescent="0.2">
      <c r="A61" s="1">
        <v>25</v>
      </c>
      <c r="B61" s="1">
        <f>706+72*A61</f>
        <v>2506</v>
      </c>
      <c r="C61" s="2">
        <v>300</v>
      </c>
      <c r="D61" s="2"/>
      <c r="E61" s="2">
        <f>120000/(IF(B61&lt;600,B61,"600")/C61+12000*LN(12000/(12600-IF(B61&lt;600,600,B61)))/C61)</f>
        <v>13454.998701772458</v>
      </c>
      <c r="F61" s="2"/>
      <c r="G61" s="1">
        <f>E61/2000*B61/60</f>
        <v>280.98522288868151</v>
      </c>
      <c r="M61" s="1" t="s">
        <v>6</v>
      </c>
      <c r="N61" s="1">
        <v>110592</v>
      </c>
      <c r="O61" s="1">
        <v>10</v>
      </c>
      <c r="P61" s="1">
        <f>N61*(706+72*O61)/120000000</f>
        <v>1.3142016000000001</v>
      </c>
    </row>
    <row r="62" spans="1:16" x14ac:dyDescent="0.2">
      <c r="A62" s="1">
        <v>26</v>
      </c>
      <c r="B62" s="1">
        <f>706+72*A62</f>
        <v>2578</v>
      </c>
      <c r="C62" s="2">
        <v>300</v>
      </c>
      <c r="D62" s="2"/>
      <c r="E62" s="2">
        <f>120000/(IF(B62&lt;600,B62,"600")/C62+12000*LN(12000/(12600-IF(B62&lt;600,600,B62)))/C62)</f>
        <v>13036.451429311945</v>
      </c>
      <c r="F62" s="2"/>
      <c r="G62" s="1">
        <f>E62/2000*B62/60</f>
        <v>280.06643153971822</v>
      </c>
      <c r="M62" s="1" t="s">
        <v>5</v>
      </c>
      <c r="N62" s="1">
        <v>18432</v>
      </c>
      <c r="O62" s="1">
        <v>10</v>
      </c>
      <c r="P62" s="1">
        <f>N62*(706+72*O62)/120000000</f>
        <v>0.21903359999999999</v>
      </c>
    </row>
    <row r="63" spans="1:16" x14ac:dyDescent="0.2">
      <c r="A63" s="1">
        <v>27</v>
      </c>
      <c r="B63" s="1">
        <f>706+72*A63</f>
        <v>2650</v>
      </c>
      <c r="C63" s="2">
        <v>300</v>
      </c>
      <c r="D63" s="2"/>
      <c r="E63" s="2">
        <f>120000/(IF(B63&lt;600,B63,"600")/C63+12000*LN(12000/(12600-IF(B63&lt;600,600,B63)))/C63)</f>
        <v>12640.40867905362</v>
      </c>
      <c r="F63" s="2"/>
      <c r="G63" s="1">
        <f>E63/2000*B63/60</f>
        <v>279.14235832910077</v>
      </c>
      <c r="M63" s="1" t="s">
        <v>4</v>
      </c>
      <c r="N63" s="1">
        <v>73728</v>
      </c>
      <c r="O63" s="1">
        <v>10</v>
      </c>
      <c r="P63" s="1">
        <f>N63*(706+72*O63)/120000000</f>
        <v>0.87613439999999998</v>
      </c>
    </row>
    <row r="64" spans="1:16" x14ac:dyDescent="0.2">
      <c r="A64" s="1">
        <v>28</v>
      </c>
      <c r="B64" s="1">
        <f>706+72*A64</f>
        <v>2722</v>
      </c>
      <c r="C64" s="2">
        <v>300</v>
      </c>
      <c r="D64" s="2"/>
      <c r="E64" s="2">
        <f>120000/(IF(B64&lt;600,B64,"600")/C64+12000*LN(12000/(12600-IF(B64&lt;600,600,B64)))/C64)</f>
        <v>12265.093428256609</v>
      </c>
      <c r="F64" s="2"/>
      <c r="G64" s="1">
        <f>E64/2000*B64/60</f>
        <v>278.21320259762075</v>
      </c>
      <c r="M64" s="1" t="s">
        <v>3</v>
      </c>
      <c r="N64" s="1">
        <v>36864</v>
      </c>
      <c r="O64" s="1">
        <v>10</v>
      </c>
      <c r="P64" s="1">
        <f>N64*(706+72*O64)/120000000</f>
        <v>0.43806719999999999</v>
      </c>
    </row>
    <row r="65" spans="1:16" x14ac:dyDescent="0.2">
      <c r="A65" s="1">
        <v>29</v>
      </c>
      <c r="B65" s="1">
        <f>706+72*A65</f>
        <v>2794</v>
      </c>
      <c r="C65" s="2">
        <v>300</v>
      </c>
      <c r="D65" s="2"/>
      <c r="E65" s="2">
        <f>120000/(IF(B65&lt;600,B65,"600")/C65+12000*LN(12000/(12600-IF(B65&lt;600,600,B65)))/C65)</f>
        <v>11908.910810552026</v>
      </c>
      <c r="F65" s="2"/>
      <c r="G65" s="1">
        <f>E65/2000*B65/60</f>
        <v>277.27914003901969</v>
      </c>
      <c r="M65" s="1" t="s">
        <v>2</v>
      </c>
      <c r="N65" s="1">
        <v>53393.65</v>
      </c>
      <c r="O65" s="1">
        <v>10</v>
      </c>
      <c r="P65" s="1">
        <f>N65*(706+72*O65)/120000000</f>
        <v>0.63449454083333334</v>
      </c>
    </row>
    <row r="66" spans="1:16" x14ac:dyDescent="0.2">
      <c r="A66" s="1">
        <v>30</v>
      </c>
      <c r="B66" s="1">
        <f>706+72*A66</f>
        <v>2866</v>
      </c>
      <c r="C66" s="2">
        <v>300</v>
      </c>
      <c r="D66" s="2"/>
      <c r="E66" s="2">
        <f>120000/(IF(B66&lt;600,B66,"600")/C66+12000*LN(12000/(12600-IF(B66&lt;600,600,B66)))/C66)</f>
        <v>11570.42535576101</v>
      </c>
      <c r="F66" s="2"/>
      <c r="G66" s="1">
        <f>E66/2000*B66/60</f>
        <v>276.34032558009216</v>
      </c>
      <c r="M66" s="1" t="s">
        <v>1</v>
      </c>
      <c r="N66" s="1">
        <v>3300</v>
      </c>
      <c r="O66" s="1">
        <v>10</v>
      </c>
      <c r="P66" s="1">
        <f>N66*(706+72*O66)/120000000</f>
        <v>3.9215E-2</v>
      </c>
    </row>
    <row r="67" spans="1:16" x14ac:dyDescent="0.2">
      <c r="A67" s="1">
        <v>31</v>
      </c>
      <c r="B67" s="1">
        <f>706+72*A67</f>
        <v>2938</v>
      </c>
      <c r="C67" s="2">
        <v>300</v>
      </c>
      <c r="D67" s="2"/>
      <c r="E67" s="2">
        <f>120000/(IF(B67&lt;600,B67,"600")/C67+12000*LN(12000/(12600-IF(B67&lt;600,600,B67)))/C67)</f>
        <v>11248.341559039951</v>
      </c>
      <c r="F67" s="2"/>
      <c r="G67" s="1">
        <f>E67/2000*B67/60</f>
        <v>275.39689583716148</v>
      </c>
      <c r="M67" s="1" t="s">
        <v>0</v>
      </c>
      <c r="N67" s="1">
        <f>SUM(N47:N66)</f>
        <v>2248258.4499999997</v>
      </c>
      <c r="P67" s="1">
        <f>SUM(P47:P66)</f>
        <v>26.716804580833333</v>
      </c>
    </row>
    <row r="68" spans="1:16" x14ac:dyDescent="0.2">
      <c r="A68" s="1">
        <v>32</v>
      </c>
      <c r="B68" s="1">
        <f>706+72*A68</f>
        <v>3010</v>
      </c>
      <c r="C68" s="2">
        <v>300</v>
      </c>
      <c r="D68" s="2"/>
      <c r="E68" s="2">
        <f>120000/(IF(B68&lt;600,B68,"600")/C68+12000*LN(12000/(12600-IF(B68&lt;600,600,B68)))/C68)</f>
        <v>10941.487224694103</v>
      </c>
      <c r="F68" s="2"/>
      <c r="G68" s="1">
        <f>E68/2000*B68/60</f>
        <v>274.44897121941045</v>
      </c>
    </row>
    <row r="69" spans="1:16" x14ac:dyDescent="0.2">
      <c r="A69" s="1">
        <v>33</v>
      </c>
      <c r="B69" s="1">
        <f>706+72*A69</f>
        <v>3082</v>
      </c>
      <c r="C69" s="2">
        <v>300</v>
      </c>
      <c r="D69" s="2"/>
      <c r="E69" s="2">
        <f>120000/(IF(B69&lt;600,B69,"600")/C69+12000*LN(12000/(12600-IF(B69&lt;600,600,B69)))/C69)</f>
        <v>10648.799133151502</v>
      </c>
      <c r="F69" s="2"/>
      <c r="G69" s="1">
        <f>E69/2000*B69/60</f>
        <v>273.49665773644108</v>
      </c>
    </row>
    <row r="70" spans="1:16" x14ac:dyDescent="0.2">
      <c r="A70" s="1">
        <v>34</v>
      </c>
      <c r="B70" s="1">
        <f>706+72*A70</f>
        <v>3154</v>
      </c>
      <c r="C70" s="2">
        <v>300</v>
      </c>
      <c r="D70" s="2"/>
      <c r="E70" s="2">
        <f>120000/(IF(B70&lt;600,B70,"600")/C70+12000*LN(12000/(12600-IF(B70&lt;600,600,B70)))/C70)</f>
        <v>10369.310661648704</v>
      </c>
      <c r="F70" s="2"/>
      <c r="G70" s="1">
        <f>E70/2000*B70/60</f>
        <v>272.54004855700009</v>
      </c>
    </row>
    <row r="71" spans="1:16" x14ac:dyDescent="0.2">
      <c r="A71" s="1">
        <v>35</v>
      </c>
      <c r="B71" s="1">
        <f>706+72*A71</f>
        <v>3226</v>
      </c>
      <c r="C71" s="2">
        <v>300</v>
      </c>
      <c r="D71" s="2"/>
      <c r="E71" s="2">
        <f>120000/(IF(B71&lt;600,B71,"600")/C71+12000*LN(12000/(12600-IF(B71&lt;600,600,B71)))/C71)</f>
        <v>10102.14105483451</v>
      </c>
      <c r="F71" s="2"/>
      <c r="G71" s="1">
        <f>E71/2000*B71/60</f>
        <v>271.57922535746775</v>
      </c>
    </row>
    <row r="72" spans="1:16" x14ac:dyDescent="0.2">
      <c r="A72" s="1">
        <v>36</v>
      </c>
      <c r="B72" s="1">
        <f>706+72*A72</f>
        <v>3298</v>
      </c>
      <c r="C72" s="2">
        <v>300</v>
      </c>
      <c r="D72" s="2"/>
      <c r="E72" s="2">
        <f>120000/(IF(B72&lt;600,B72,"600")/C72+12000*LN(12000/(12600-IF(B72&lt;600,600,B72)))/C72)</f>
        <v>9846.4860943112235</v>
      </c>
      <c r="F72" s="2"/>
      <c r="G72" s="1">
        <f>E72/2000*B72/60</f>
        <v>270.61425949198679</v>
      </c>
    </row>
    <row r="73" spans="1:16" x14ac:dyDescent="0.2">
      <c r="A73" s="1">
        <v>37</v>
      </c>
      <c r="B73" s="1">
        <f>706+72*A73</f>
        <v>3370</v>
      </c>
      <c r="C73" s="2">
        <v>300</v>
      </c>
      <c r="D73" s="2"/>
      <c r="E73" s="2">
        <f>120000/(IF(B73&lt;600,B73,"600")/C73+12000*LN(12000/(12600-IF(B73&lt;600,600,B73)))/C73)</f>
        <v>9601.6099588374182</v>
      </c>
      <c r="F73" s="2"/>
      <c r="G73" s="1">
        <f>E73/2000*B73/60</f>
        <v>269.64521301068419</v>
      </c>
    </row>
    <row r="74" spans="1:16" x14ac:dyDescent="0.2">
      <c r="A74" s="1">
        <v>38</v>
      </c>
      <c r="B74" s="1">
        <f>706+72*A74</f>
        <v>3442</v>
      </c>
      <c r="C74" s="2">
        <v>300</v>
      </c>
      <c r="D74" s="2"/>
      <c r="E74" s="2">
        <f>120000/(IF(B74&lt;600,B74,"600")/C74+12000*LN(12000/(12600-IF(B74&lt;600,600,B74)))/C74)</f>
        <v>9366.8381016161547</v>
      </c>
      <c r="F74" s="2"/>
      <c r="G74" s="1">
        <f>E74/2000*B74/60</f>
        <v>268.67213954802338</v>
      </c>
    </row>
    <row r="75" spans="1:16" x14ac:dyDescent="0.2">
      <c r="A75" s="1">
        <v>39</v>
      </c>
      <c r="B75" s="1">
        <f>706+72*A75</f>
        <v>3514</v>
      </c>
      <c r="C75" s="2">
        <v>300</v>
      </c>
      <c r="D75" s="2"/>
      <c r="E75" s="2">
        <f>120000/(IF(B75&lt;600,B75,"600")/C75+12000*LN(12000/(12600-IF(B75&lt;600,600,B75)))/C75)</f>
        <v>9141.5509994213699</v>
      </c>
      <c r="F75" s="2"/>
      <c r="G75" s="1">
        <f>E75/2000*B75/60</f>
        <v>267.69508509972246</v>
      </c>
    </row>
    <row r="76" spans="1:16" x14ac:dyDescent="0.2">
      <c r="A76" s="1">
        <v>40</v>
      </c>
      <c r="B76" s="1">
        <f>706+72*A76</f>
        <v>3586</v>
      </c>
      <c r="C76" s="2">
        <v>300</v>
      </c>
      <c r="D76" s="2"/>
      <c r="E76" s="2">
        <f>120000/(IF(B76&lt;600,B76,"600")/C76+12000*LN(12000/(12600-IF(B76&lt;600,600,B76)))/C76)</f>
        <v>8925.1786515467538</v>
      </c>
      <c r="F76" s="2"/>
      <c r="G76" s="1">
        <f>E76/2000*B76/60</f>
        <v>266.71408870372215</v>
      </c>
    </row>
    <row r="77" spans="1:16" x14ac:dyDescent="0.2">
      <c r="A77" s="1">
        <v>41</v>
      </c>
      <c r="B77" s="1">
        <f>706+72*A77</f>
        <v>3658</v>
      </c>
      <c r="C77" s="2">
        <v>300</v>
      </c>
      <c r="D77" s="2"/>
      <c r="E77" s="2">
        <f>120000/(IF(B77&lt;600,B77,"600")/C77+12000*LN(12000/(12600-IF(B77&lt;600,600,B77)))/C77)</f>
        <v>8717.1957256944243</v>
      </c>
      <c r="F77" s="2"/>
      <c r="G77" s="1">
        <f>E77/2000*B77/60</f>
        <v>265.72918303825168</v>
      </c>
    </row>
    <row r="78" spans="1:16" x14ac:dyDescent="0.2">
      <c r="A78" s="1">
        <v>42</v>
      </c>
      <c r="B78" s="1">
        <f>706+72*A78</f>
        <v>3730</v>
      </c>
      <c r="C78" s="2">
        <v>300</v>
      </c>
      <c r="D78" s="2"/>
      <c r="E78" s="2">
        <f>120000/(IF(B78&lt;600,B78,"600")/C78+12000*LN(12000/(12600-IF(B78&lt;600,600,B78)))/C78)</f>
        <v>8517.1172637434956</v>
      </c>
      <c r="F78" s="2"/>
      <c r="G78" s="1">
        <f>E78/2000*B78/60</f>
        <v>264.74039494802696</v>
      </c>
    </row>
    <row r="79" spans="1:16" x14ac:dyDescent="0.2">
      <c r="A79" s="1">
        <v>43</v>
      </c>
      <c r="B79" s="1">
        <f>706+72*A79</f>
        <v>3802</v>
      </c>
      <c r="C79" s="2">
        <v>300</v>
      </c>
      <c r="D79" s="2"/>
      <c r="E79" s="2">
        <f>120000/(IF(B79&lt;600,B79,"600")/C79+12000*LN(12000/(12600-IF(B79&lt;600,600,B79)))/C79)</f>
        <v>8324.4948734754707</v>
      </c>
      <c r="F79" s="2"/>
      <c r="G79" s="1">
        <f>E79/2000*B79/60</f>
        <v>263.74774590794783</v>
      </c>
    </row>
    <row r="80" spans="1:16" x14ac:dyDescent="0.2">
      <c r="A80" s="1">
        <v>44</v>
      </c>
      <c r="B80" s="1">
        <f>706+72*A80</f>
        <v>3874</v>
      </c>
      <c r="C80" s="2">
        <v>300</v>
      </c>
      <c r="D80" s="2"/>
      <c r="E80" s="2">
        <f>120000/(IF(B80&lt;600,B80,"600")/C80+12000*LN(12000/(12600-IF(B80&lt;600,600,B80)))/C80)</f>
        <v>8138.9133432812914</v>
      </c>
      <c r="F80" s="2"/>
      <c r="G80" s="1">
        <f>E80/2000*B80/60</f>
        <v>262.75125243226438</v>
      </c>
    </row>
    <row r="81" spans="1:7" x14ac:dyDescent="0.2">
      <c r="A81" s="1">
        <v>45</v>
      </c>
      <c r="B81" s="1">
        <f>706+72*A81</f>
        <v>3946</v>
      </c>
      <c r="C81" s="2">
        <v>300</v>
      </c>
      <c r="D81" s="2"/>
      <c r="E81" s="2">
        <f>120000/(IF(B81&lt;600,B81,"600")/C81+12000*LN(12000/(12600-IF(B81&lt;600,600,B81)))/C81)</f>
        <v>7959.9876260319561</v>
      </c>
      <c r="F81" s="2"/>
      <c r="G81" s="1">
        <f>E81/2000*B81/60</f>
        <v>261.75092643601749</v>
      </c>
    </row>
    <row r="82" spans="1:7" x14ac:dyDescent="0.2">
      <c r="A82" s="1">
        <v>46</v>
      </c>
      <c r="B82" s="1">
        <f>706+72*A82</f>
        <v>4018</v>
      </c>
      <c r="C82" s="2">
        <v>300</v>
      </c>
      <c r="D82" s="2"/>
      <c r="E82" s="2">
        <f>120000/(IF(B82&lt;600,B82,"600")/C82+12000*LN(12000/(12600-IF(B82&lt;600,600,B82)))/C82)</f>
        <v>7787.3601459804995</v>
      </c>
      <c r="F82" s="2"/>
      <c r="G82" s="1">
        <f>E82/2000*B82/60</f>
        <v>260.74677555458038</v>
      </c>
    </row>
    <row r="83" spans="1:7" x14ac:dyDescent="0.2">
      <c r="A83" s="1">
        <v>47</v>
      </c>
      <c r="B83" s="1">
        <f>706+72*A83</f>
        <v>4090</v>
      </c>
      <c r="C83" s="2">
        <v>300</v>
      </c>
      <c r="D83" s="2"/>
      <c r="E83" s="2">
        <f>120000/(IF(B83&lt;600,B83,"600")/C83+12000*LN(12000/(12600-IF(B83&lt;600,600,B83)))/C83)</f>
        <v>7620.6983890358024</v>
      </c>
      <c r="F83" s="2"/>
      <c r="G83" s="1">
        <f>E83/2000*B83/60</f>
        <v>259.7388034263036</v>
      </c>
    </row>
    <row r="84" spans="1:7" x14ac:dyDescent="0.2">
      <c r="A84" s="1">
        <v>48</v>
      </c>
      <c r="B84" s="1">
        <f>706+72*A84</f>
        <v>4162</v>
      </c>
      <c r="C84" s="2">
        <v>300</v>
      </c>
      <c r="D84" s="2"/>
      <c r="E84" s="2">
        <f>120000/(IF(B84&lt;600,B84,"600")/C84+12000*LN(12000/(12600-IF(B84&lt;600,600,B84)))/C84)</f>
        <v>7459.6927422171675</v>
      </c>
      <c r="F84" s="2"/>
      <c r="G84" s="1">
        <f>E84/2000*B84/60</f>
        <v>258.72700994256542</v>
      </c>
    </row>
    <row r="85" spans="1:7" x14ac:dyDescent="0.2">
      <c r="A85" s="1">
        <v>49</v>
      </c>
      <c r="B85" s="1">
        <f>706+72*A85</f>
        <v>4234</v>
      </c>
      <c r="C85" s="2">
        <v>300</v>
      </c>
      <c r="D85" s="2"/>
      <c r="E85" s="2">
        <f>120000/(IF(B85&lt;600,B85,"600")/C85+12000*LN(12000/(12600-IF(B85&lt;600,600,B85)))/C85)</f>
        <v>7304.0545527334252</v>
      </c>
      <c r="F85" s="2"/>
      <c r="G85" s="1">
        <f>E85/2000*B85/60</f>
        <v>257.71139146894433</v>
      </c>
    </row>
    <row r="86" spans="1:7" x14ac:dyDescent="0.2">
      <c r="A86" s="1">
        <v>50</v>
      </c>
      <c r="B86" s="1">
        <f>706+72*A86</f>
        <v>4306</v>
      </c>
      <c r="C86" s="2">
        <v>300</v>
      </c>
      <c r="D86" s="2"/>
      <c r="E86" s="2">
        <f>120000/(IF(B86&lt;600,B86,"600")/C86+12000*LN(12000/(12600-IF(B86&lt;600,600,B86)))/C86)</f>
        <v>7153.5143810697318</v>
      </c>
      <c r="F86" s="2"/>
      <c r="G86" s="1">
        <f>E86/2000*B86/60</f>
        <v>256.69194104071886</v>
      </c>
    </row>
    <row r="87" spans="1:7" x14ac:dyDescent="0.2">
      <c r="A87" s="1">
        <v>51</v>
      </c>
      <c r="B87" s="1">
        <f>706+72*A87</f>
        <v>4378</v>
      </c>
      <c r="C87" s="2">
        <v>300</v>
      </c>
      <c r="D87" s="2"/>
      <c r="E87" s="2">
        <f>120000/(IF(B87&lt;600,B87,"600")/C87+12000*LN(12000/(12600-IF(B87&lt;600,600,B87)))/C87)</f>
        <v>7007.8204258240003</v>
      </c>
      <c r="F87" s="2"/>
      <c r="G87" s="1">
        <f>E87/2000*B87/60</f>
        <v>255.66864853547895</v>
      </c>
    </row>
    <row r="88" spans="1:7" x14ac:dyDescent="0.2">
      <c r="A88" s="1">
        <v>52</v>
      </c>
      <c r="B88" s="1">
        <f>706+72*A88</f>
        <v>4450</v>
      </c>
      <c r="C88" s="2">
        <v>300</v>
      </c>
      <c r="D88" s="2"/>
      <c r="E88" s="2">
        <f>120000/(IF(B88&lt;600,B88,"600")/C88+12000*LN(12000/(12600-IF(B88&lt;600,600,B88)))/C88)</f>
        <v>6866.7371009058088</v>
      </c>
      <c r="F88" s="2"/>
      <c r="G88" s="1">
        <f>E88/2000*B88/60</f>
        <v>254.64150082525708</v>
      </c>
    </row>
    <row r="89" spans="1:7" x14ac:dyDescent="0.2">
      <c r="A89" s="1">
        <v>53</v>
      </c>
      <c r="B89" s="1">
        <f>706+72*A89</f>
        <v>4522</v>
      </c>
      <c r="C89" s="2">
        <v>300</v>
      </c>
      <c r="D89" s="2"/>
      <c r="E89" s="2">
        <f>120000/(IF(B89&lt;600,B89,"600")/C89+12000*LN(12000/(12600-IF(B89&lt;600,600,B89)))/C89)</f>
        <v>6730.0437481719464</v>
      </c>
      <c r="F89" s="2"/>
      <c r="G89" s="1">
        <f>E89/2000*B89/60</f>
        <v>253.61048191027947</v>
      </c>
    </row>
    <row r="90" spans="1:7" x14ac:dyDescent="0.2">
      <c r="A90" s="1">
        <v>54</v>
      </c>
      <c r="B90" s="1">
        <f>706+72*A90</f>
        <v>4594</v>
      </c>
      <c r="C90" s="2">
        <v>300</v>
      </c>
      <c r="D90" s="2"/>
      <c r="E90" s="2">
        <f>120000/(IF(B90&lt;600,B90,"600")/C90+12000*LN(12000/(12600-IF(B90&lt;600,600,B90)))/C90)</f>
        <v>6597.533470687652</v>
      </c>
      <c r="F90" s="2"/>
      <c r="G90" s="1">
        <f>E90/2000*B90/60</f>
        <v>252.57557303615894</v>
      </c>
    </row>
    <row r="91" spans="1:7" x14ac:dyDescent="0.2">
      <c r="A91" s="1">
        <v>55</v>
      </c>
      <c r="B91" s="1">
        <f>706+72*A91</f>
        <v>4666</v>
      </c>
      <c r="C91" s="2">
        <v>300</v>
      </c>
      <c r="D91" s="2"/>
      <c r="E91" s="2">
        <f>120000/(IF(B91&lt;600,B91,"600")/C91+12000*LN(12000/(12600-IF(B91&lt;600,600,B91)))/C91)</f>
        <v>6469.0120736249846</v>
      </c>
      <c r="F91" s="2"/>
      <c r="G91" s="1">
        <f>E91/2000*B91/60</f>
        <v>251.53675279611815</v>
      </c>
    </row>
    <row r="92" spans="1:7" x14ac:dyDescent="0.2">
      <c r="A92" s="1">
        <v>56</v>
      </c>
      <c r="B92" s="1">
        <f>706+72*A92</f>
        <v>4738</v>
      </c>
      <c r="C92" s="2">
        <v>300</v>
      </c>
      <c r="D92" s="2"/>
      <c r="E92" s="2">
        <f>120000/(IF(B92&lt;600,B92,"600")/C92+12000*LN(12000/(12600-IF(B92&lt;600,600,B92)))/C92)</f>
        <v>6344.2971013836777</v>
      </c>
      <c r="F92" s="2"/>
      <c r="G92" s="1">
        <f>E92/2000*B92/60</f>
        <v>250.49399721963221</v>
      </c>
    </row>
    <row r="93" spans="1:7" x14ac:dyDescent="0.2">
      <c r="A93" s="1">
        <v>57</v>
      </c>
      <c r="B93" s="1">
        <f>706+72*A93</f>
        <v>4810</v>
      </c>
      <c r="C93" s="2">
        <v>300</v>
      </c>
      <c r="D93" s="2"/>
      <c r="E93" s="2">
        <f>120000/(IF(B93&lt;600,B93,"600")/C93+12000*LN(12000/(12600-IF(B93&lt;600,600,B93)))/C93)</f>
        <v>6223.2169608821823</v>
      </c>
      <c r="F93" s="2"/>
      <c r="G93" s="1">
        <f>E93/2000*B93/60</f>
        <v>249.44727984869414</v>
      </c>
    </row>
    <row r="94" spans="1:7" x14ac:dyDescent="0.2">
      <c r="A94" s="1">
        <v>58</v>
      </c>
      <c r="B94" s="1">
        <f>706+72*A94</f>
        <v>4882</v>
      </c>
      <c r="C94" s="2">
        <v>300</v>
      </c>
      <c r="D94" s="2"/>
      <c r="E94" s="2">
        <f>120000/(IF(B94&lt;600,B94,"600")/C94+12000*LN(12000/(12600-IF(B94&lt;600,600,B94)))/C94)</f>
        <v>6105.6101221489771</v>
      </c>
      <c r="F94" s="2"/>
      <c r="G94" s="1">
        <f>E94/2000*B94/60</f>
        <v>248.39657180276086</v>
      </c>
    </row>
    <row r="95" spans="1:7" x14ac:dyDescent="0.2">
      <c r="A95" s="1">
        <v>59</v>
      </c>
      <c r="B95" s="1">
        <f>706+72*A95</f>
        <v>4954</v>
      </c>
      <c r="C95" s="2">
        <v>300</v>
      </c>
      <c r="D95" s="2"/>
      <c r="E95" s="2">
        <f>120000/(IF(B95&lt;600,B95,"600")/C95+12000*LN(12000/(12600-IF(B95&lt;600,600,B95)))/C95)</f>
        <v>5991.3243883721179</v>
      </c>
      <c r="F95" s="2"/>
      <c r="G95" s="1">
        <f>E95/2000*B95/60</f>
        <v>247.34184183329563</v>
      </c>
    </row>
    <row r="96" spans="1:7" x14ac:dyDescent="0.2">
      <c r="A96" s="1">
        <v>60</v>
      </c>
      <c r="B96" s="1">
        <f>706+72*A96</f>
        <v>5026</v>
      </c>
      <c r="C96" s="2">
        <v>300</v>
      </c>
      <c r="D96" s="2"/>
      <c r="E96" s="2">
        <f>120000/(IF(B96&lt;600,B96,"600")/C96+12000*LN(12000/(12600-IF(B96&lt;600,600,B96)))/C96)</f>
        <v>5880.2162284609803</v>
      </c>
      <c r="F96" s="2"/>
      <c r="G96" s="1">
        <f>E96/2000*B96/60</f>
        <v>246.28305636870741</v>
      </c>
    </row>
    <row r="97" spans="1:7" x14ac:dyDescent="0.2">
      <c r="A97" s="1">
        <v>61</v>
      </c>
      <c r="B97" s="1">
        <f>706+72*A97</f>
        <v>5098</v>
      </c>
      <c r="C97" s="2">
        <v>300</v>
      </c>
      <c r="D97" s="2"/>
      <c r="E97" s="2">
        <f>120000/(IF(B97&lt;600,B97,"600")/C97+12000*LN(12000/(12600-IF(B97&lt;600,600,B97)))/C97)</f>
        <v>5772.1501659564465</v>
      </c>
      <c r="F97" s="2"/>
      <c r="G97" s="1">
        <f>E97/2000*B97/60</f>
        <v>245.22017955038302</v>
      </c>
    </row>
    <row r="98" spans="1:7" x14ac:dyDescent="0.2">
      <c r="A98" s="1">
        <v>62</v>
      </c>
      <c r="B98" s="1">
        <f>706+72*A98</f>
        <v>5170</v>
      </c>
      <c r="C98" s="2">
        <v>300</v>
      </c>
      <c r="D98" s="2"/>
      <c r="E98" s="2">
        <f>120000/(IF(B98&lt;600,B98,"600")/C98+12000*LN(12000/(12600-IF(B98&lt;600,600,B98)))/C98)</f>
        <v>5666.9982188103804</v>
      </c>
      <c r="F98" s="2"/>
      <c r="G98" s="1">
        <f>E98/2000*B98/60</f>
        <v>244.15317326041387</v>
      </c>
    </row>
    <row r="99" spans="1:7" x14ac:dyDescent="0.2">
      <c r="A99" s="1">
        <v>63</v>
      </c>
      <c r="B99" s="1">
        <f>706+72*A99</f>
        <v>5242</v>
      </c>
      <c r="C99" s="2">
        <v>300</v>
      </c>
      <c r="D99" s="2"/>
      <c r="E99" s="2">
        <f>120000/(IF(B99&lt;600,B99,"600")/C99+12000*LN(12000/(12600-IF(B99&lt;600,600,B99)))/C99)</f>
        <v>5564.6393851553312</v>
      </c>
      <c r="F99" s="2"/>
      <c r="G99" s="1">
        <f>E99/2000*B99/60</f>
        <v>243.0819971415354</v>
      </c>
    </row>
    <row r="100" spans="1:7" x14ac:dyDescent="0.2">
      <c r="A100" s="1">
        <v>64</v>
      </c>
      <c r="B100" s="1">
        <f>706+72*A100</f>
        <v>5314</v>
      </c>
      <c r="C100" s="2">
        <v>300</v>
      </c>
      <c r="D100" s="2"/>
      <c r="E100" s="2">
        <f>120000/(IF(B100&lt;600,B100,"600")/C100+12000*LN(12000/(12600-IF(B100&lt;600,600,B100)))/C100)</f>
        <v>5464.9591707127565</v>
      </c>
      <c r="F100" s="2"/>
      <c r="G100" s="1">
        <f>E100/2000*B100/60</f>
        <v>242.00660860972988</v>
      </c>
    </row>
    <row r="101" spans="1:7" x14ac:dyDescent="0.2">
      <c r="A101" s="1">
        <v>65</v>
      </c>
      <c r="B101" s="1">
        <f>706+72*A101</f>
        <v>5386</v>
      </c>
      <c r="C101" s="2">
        <v>300</v>
      </c>
      <c r="D101" s="2"/>
      <c r="E101" s="2">
        <f>120000/(IF(B101&lt;600,B101,"600")/C101+12000*LN(12000/(12600-IF(B101&lt;600,600,B101)))/C101)</f>
        <v>5367.8491539517918</v>
      </c>
      <c r="F101" s="2"/>
      <c r="G101" s="1">
        <f>E101/2000*B101/60</f>
        <v>240.92696285986958</v>
      </c>
    </row>
    <row r="102" spans="1:7" x14ac:dyDescent="0.2">
      <c r="A102" s="1">
        <v>66</v>
      </c>
      <c r="B102" s="1">
        <f>706+72*A102</f>
        <v>5458</v>
      </c>
      <c r="C102" s="2">
        <v>300</v>
      </c>
      <c r="D102" s="2"/>
      <c r="E102" s="2">
        <f>120000/(IF(B102&lt;600,B102,"600")/C102+12000*LN(12000/(12600-IF(B102&lt;600,600,B102)))/C102)</f>
        <v>5273.2065855197343</v>
      </c>
      <c r="F102" s="2"/>
      <c r="G102" s="1">
        <f>E102/2000*B102/60</f>
        <v>239.84301286472257</v>
      </c>
    </row>
    <row r="103" spans="1:7" x14ac:dyDescent="0.2">
      <c r="A103" s="1">
        <v>67</v>
      </c>
      <c r="B103" s="1">
        <f>706+72*A103</f>
        <v>5530</v>
      </c>
      <c r="C103" s="2">
        <v>300</v>
      </c>
      <c r="D103" s="2"/>
      <c r="E103" s="2">
        <f>120000/(IF(B103&lt;600,B103,"600")/C103+12000*LN(12000/(12600-IF(B103&lt;600,600,B103)))/C103)</f>
        <v>5180.9340188265205</v>
      </c>
      <c r="F103" s="2"/>
      <c r="G103" s="1">
        <f>E103/2000*B103/60</f>
        <v>238.75470936758882</v>
      </c>
    </row>
    <row r="104" spans="1:7" x14ac:dyDescent="0.2">
      <c r="A104" s="1">
        <v>68</v>
      </c>
      <c r="B104" s="1">
        <f>706+72*A104</f>
        <v>5602</v>
      </c>
      <c r="C104" s="2">
        <v>300</v>
      </c>
      <c r="D104" s="2"/>
      <c r="E104" s="2">
        <f>120000/(IF(B104&lt;600,B104,"600")/C104+12000*LN(12000/(12600-IF(B104&lt;600,600,B104)))/C104)</f>
        <v>5090.9389689850141</v>
      </c>
      <c r="F104" s="2"/>
      <c r="G104" s="1">
        <f>E104/2000*B104/60</f>
        <v>237.66200086878376</v>
      </c>
    </row>
    <row r="105" spans="1:7" x14ac:dyDescent="0.2">
      <c r="A105" s="1">
        <v>69</v>
      </c>
      <c r="B105" s="1">
        <f>706+72*A105</f>
        <v>5674</v>
      </c>
      <c r="C105" s="2">
        <v>300</v>
      </c>
      <c r="D105" s="2"/>
      <c r="E105" s="2">
        <f>120000/(IF(B105&lt;600,B105,"600")/C105+12000*LN(12000/(12600-IF(B105&lt;600,600,B105)))/C105)</f>
        <v>5003.1335975919883</v>
      </c>
      <c r="F105" s="2"/>
      <c r="G105" s="1">
        <f>E105/2000*B105/60</f>
        <v>236.56483360614118</v>
      </c>
    </row>
    <row r="106" spans="1:7" x14ac:dyDescent="0.2">
      <c r="A106" s="1">
        <v>70</v>
      </c>
      <c r="B106" s="1">
        <f>706+72*A106</f>
        <v>5746</v>
      </c>
      <c r="C106" s="2">
        <v>300</v>
      </c>
      <c r="D106" s="2"/>
      <c r="E106" s="2">
        <f>120000/(IF(B106&lt;600,B106,"600")/C106+12000*LN(12000/(12600-IF(B106&lt;600,600,B106)))/C106)</f>
        <v>4917.4344210859881</v>
      </c>
      <c r="F106" s="2"/>
      <c r="G106" s="1">
        <f>E106/2000*B106/60</f>
        <v>235.46315152966741</v>
      </c>
    </row>
    <row r="107" spans="1:7" x14ac:dyDescent="0.2">
      <c r="A107" s="1">
        <v>71</v>
      </c>
      <c r="B107" s="1">
        <f>706+72*A107</f>
        <v>5818</v>
      </c>
      <c r="C107" s="2">
        <v>300</v>
      </c>
      <c r="D107" s="2"/>
      <c r="E107" s="2">
        <f>120000/(IF(B107&lt;600,B107,"600")/C107+12000*LN(12000/(12600-IF(B107&lt;600,600,B107)))/C107)</f>
        <v>4833.7620406414935</v>
      </c>
      <c r="F107" s="2"/>
      <c r="G107" s="1">
        <f>E107/2000*B107/60</f>
        <v>234.3568962704351</v>
      </c>
    </row>
    <row r="108" spans="1:7" x14ac:dyDescent="0.2">
      <c r="A108" s="1">
        <v>72</v>
      </c>
      <c r="B108" s="1">
        <f>706+72*A108</f>
        <v>5890</v>
      </c>
      <c r="C108" s="2">
        <v>300</v>
      </c>
      <c r="D108" s="2"/>
      <c r="E108" s="2">
        <f>120000/(IF(B108&lt;600,B108,"600")/C108+12000*LN(12000/(12600-IF(B108&lt;600,600,B108)))/C108)</f>
        <v>4752.0408917576842</v>
      </c>
      <c r="F108" s="2"/>
      <c r="G108" s="1">
        <f>E108/2000*B108/60</f>
        <v>233.24600710377302</v>
      </c>
    </row>
    <row r="109" spans="1:7" x14ac:dyDescent="0.2">
      <c r="A109" s="1">
        <v>73</v>
      </c>
      <c r="B109" s="1">
        <f>706+72*A109</f>
        <v>5962</v>
      </c>
      <c r="C109" s="2">
        <v>300</v>
      </c>
      <c r="D109" s="2"/>
      <c r="E109" s="2">
        <f>120000/(IF(B109&lt;600,B109,"600")/C109+12000*LN(12000/(12600-IF(B109&lt;600,600,B109)))/C109)</f>
        <v>4672.1990118772637</v>
      </c>
      <c r="F109" s="2"/>
      <c r="G109" s="1">
        <f>E109/2000*B109/60</f>
        <v>232.13042090676873</v>
      </c>
    </row>
    <row r="110" spans="1:7" x14ac:dyDescent="0.2">
      <c r="A110" s="1">
        <v>74</v>
      </c>
      <c r="B110" s="1">
        <f>706+72*A110</f>
        <v>6034</v>
      </c>
      <c r="C110" s="2">
        <v>300</v>
      </c>
      <c r="D110" s="2"/>
      <c r="E110" s="2">
        <f>120000/(IF(B110&lt;600,B110,"600")/C110+12000*LN(12000/(12600-IF(B110&lt;600,600,B110)))/C110)</f>
        <v>4594.1678245290295</v>
      </c>
      <c r="F110" s="2"/>
      <c r="G110" s="1">
        <f>E110/2000*B110/60</f>
        <v>231.01007211006802</v>
      </c>
    </row>
    <row r="111" spans="1:7" x14ac:dyDescent="0.2">
      <c r="A111" s="1">
        <v>75</v>
      </c>
      <c r="B111" s="1">
        <f>706+72*A111</f>
        <v>6106</v>
      </c>
      <c r="C111" s="2">
        <v>300</v>
      </c>
      <c r="D111" s="2"/>
      <c r="E111" s="2">
        <f>120000/(IF(B111&lt;600,B111,"600")/C111+12000*LN(12000/(12600-IF(B111&lt;600,600,B111)))/C111)</f>
        <v>4517.8819386293799</v>
      </c>
      <c r="F111" s="2"/>
      <c r="G111" s="1">
        <f>E111/2000*B111/60</f>
        <v>229.88489264392493</v>
      </c>
    </row>
    <row r="112" spans="1:7" x14ac:dyDescent="0.2">
      <c r="A112" s="1">
        <v>76</v>
      </c>
      <c r="B112" s="1">
        <f>706+72*A112</f>
        <v>6178</v>
      </c>
      <c r="C112" s="2">
        <v>300</v>
      </c>
      <c r="D112" s="2"/>
      <c r="E112" s="2">
        <f>120000/(IF(B112&lt;600,B112,"600")/C112+12000*LN(12000/(12600-IF(B112&lt;600,600,B112)))/C112)</f>
        <v>4443.2789617044564</v>
      </c>
      <c r="F112" s="2"/>
      <c r="G112" s="1">
        <f>E112/2000*B112/60</f>
        <v>228.7548118784178</v>
      </c>
    </row>
    <row r="113" spans="1:7" x14ac:dyDescent="0.2">
      <c r="A113" s="1">
        <v>77</v>
      </c>
      <c r="B113" s="1">
        <f>706+72*A113</f>
        <v>6250</v>
      </c>
      <c r="C113" s="2">
        <v>300</v>
      </c>
      <c r="D113" s="2"/>
      <c r="E113" s="2">
        <f>120000/(IF(B113&lt;600,B113,"600")/C113+12000*LN(12000/(12600-IF(B113&lt;600,600,B113)))/C113)</f>
        <v>4370.2993259082459</v>
      </c>
      <c r="F113" s="2"/>
      <c r="G113" s="1">
        <f>E113/2000*B113/60</f>
        <v>227.61975655772116</v>
      </c>
    </row>
    <row r="114" spans="1:7" x14ac:dyDescent="0.2">
      <c r="A114" s="1">
        <v>78</v>
      </c>
      <c r="B114" s="1">
        <f>706+72*A114</f>
        <v>6322</v>
      </c>
      <c r="C114" s="2">
        <v>300</v>
      </c>
      <c r="D114" s="2"/>
      <c r="E114" s="2">
        <f>120000/(IF(B114&lt;600,B114,"600")/C114+12000*LN(12000/(12600-IF(B114&lt;600,600,B114)))/C114)</f>
        <v>4298.8861258137222</v>
      </c>
      <c r="F114" s="2"/>
      <c r="G114" s="1">
        <f>E114/2000*B114/60</f>
        <v>226.47965072828629</v>
      </c>
    </row>
    <row r="115" spans="1:7" x14ac:dyDescent="0.2">
      <c r="A115" s="1">
        <v>79</v>
      </c>
      <c r="B115" s="1">
        <f>706+72*A115</f>
        <v>6394</v>
      </c>
      <c r="C115" s="2">
        <v>300</v>
      </c>
      <c r="D115" s="2"/>
      <c r="E115" s="2">
        <f>120000/(IF(B115&lt;600,B115,"600")/C115+12000*LN(12000/(12600-IF(B115&lt;600,600,B115)))/C115)</f>
        <v>4228.9849670457106</v>
      </c>
      <c r="F115" s="2"/>
      <c r="G115" s="1">
        <f>E115/2000*B115/60</f>
        <v>225.33441566075228</v>
      </c>
    </row>
    <row r="116" spans="1:7" x14ac:dyDescent="0.2">
      <c r="A116" s="1">
        <v>80</v>
      </c>
      <c r="B116" s="1">
        <f>706+72*A116</f>
        <v>6466</v>
      </c>
      <c r="C116" s="2">
        <v>300</v>
      </c>
      <c r="D116" s="2"/>
      <c r="E116" s="2">
        <f>120000/(IF(B116&lt;600,B116,"600")/C116+12000*LN(12000/(12600-IF(B116&lt;600,600,B116)))/C116)</f>
        <v>4160.54382490648</v>
      </c>
      <c r="F116" s="2"/>
      <c r="G116" s="1">
        <f>E116/2000*B116/60</f>
        <v>224.1839697653775</v>
      </c>
    </row>
  </sheetData>
  <mergeCells count="242">
    <mergeCell ref="D25:F25"/>
    <mergeCell ref="A22:J22"/>
    <mergeCell ref="B23:F23"/>
    <mergeCell ref="C24:J24"/>
    <mergeCell ref="Q18:V19"/>
    <mergeCell ref="Q20:R20"/>
    <mergeCell ref="S20:T20"/>
    <mergeCell ref="Q21:R21"/>
    <mergeCell ref="S21:T21"/>
    <mergeCell ref="U20:V20"/>
    <mergeCell ref="B16:G16"/>
    <mergeCell ref="B17:K17"/>
    <mergeCell ref="C18:K18"/>
    <mergeCell ref="B19:E19"/>
    <mergeCell ref="A20:F20"/>
    <mergeCell ref="P17:W17"/>
    <mergeCell ref="S5:T5"/>
    <mergeCell ref="P3:T3"/>
    <mergeCell ref="M46:N46"/>
    <mergeCell ref="U35:V35"/>
    <mergeCell ref="S35:T35"/>
    <mergeCell ref="Q35:R35"/>
    <mergeCell ref="U34:V34"/>
    <mergeCell ref="S34:T34"/>
    <mergeCell ref="Q34:R34"/>
    <mergeCell ref="C13:F13"/>
    <mergeCell ref="B14:C14"/>
    <mergeCell ref="S25:T25"/>
    <mergeCell ref="U25:V25"/>
    <mergeCell ref="S22:T22"/>
    <mergeCell ref="U22:V22"/>
    <mergeCell ref="Q23:R23"/>
    <mergeCell ref="S23:T23"/>
    <mergeCell ref="U23:V23"/>
    <mergeCell ref="C15:D15"/>
    <mergeCell ref="A1:G1"/>
    <mergeCell ref="B4:G4"/>
    <mergeCell ref="A3:H3"/>
    <mergeCell ref="A2:H2"/>
    <mergeCell ref="A10:B10"/>
    <mergeCell ref="B11:H11"/>
    <mergeCell ref="U21:V21"/>
    <mergeCell ref="Q22:R22"/>
    <mergeCell ref="Q24:R24"/>
    <mergeCell ref="S24:T24"/>
    <mergeCell ref="U24:V24"/>
    <mergeCell ref="Q25:R25"/>
    <mergeCell ref="U28:V28"/>
    <mergeCell ref="Q29:R29"/>
    <mergeCell ref="S29:T29"/>
    <mergeCell ref="U29:V29"/>
    <mergeCell ref="Q26:R26"/>
    <mergeCell ref="S26:T26"/>
    <mergeCell ref="U26:V26"/>
    <mergeCell ref="Q27:R27"/>
    <mergeCell ref="S27:T27"/>
    <mergeCell ref="U27:V27"/>
    <mergeCell ref="Q30:R30"/>
    <mergeCell ref="S30:T30"/>
    <mergeCell ref="U30:V30"/>
    <mergeCell ref="Q31:R31"/>
    <mergeCell ref="S31:T31"/>
    <mergeCell ref="U31:V31"/>
    <mergeCell ref="Q32:R32"/>
    <mergeCell ref="S32:T32"/>
    <mergeCell ref="U32:V32"/>
    <mergeCell ref="Q33:R33"/>
    <mergeCell ref="S33:T33"/>
    <mergeCell ref="U33:V33"/>
    <mergeCell ref="C46:D46"/>
    <mergeCell ref="C47:D47"/>
    <mergeCell ref="C48:D48"/>
    <mergeCell ref="C39:D39"/>
    <mergeCell ref="C40:D40"/>
    <mergeCell ref="C41:D41"/>
    <mergeCell ref="C42:D42"/>
    <mergeCell ref="C43:D43"/>
    <mergeCell ref="C36:D36"/>
    <mergeCell ref="E36:F36"/>
    <mergeCell ref="C37:D37"/>
    <mergeCell ref="C38:D38"/>
    <mergeCell ref="C44:D44"/>
    <mergeCell ref="C45:D45"/>
    <mergeCell ref="C54:D54"/>
    <mergeCell ref="C55:D55"/>
    <mergeCell ref="C56:D56"/>
    <mergeCell ref="C57:D57"/>
    <mergeCell ref="C58:D58"/>
    <mergeCell ref="C49:D49"/>
    <mergeCell ref="C50:D50"/>
    <mergeCell ref="C51:D51"/>
    <mergeCell ref="C52:D52"/>
    <mergeCell ref="C53:D53"/>
    <mergeCell ref="C64:D64"/>
    <mergeCell ref="C65:D65"/>
    <mergeCell ref="C66:D66"/>
    <mergeCell ref="C67:D67"/>
    <mergeCell ref="C68:D68"/>
    <mergeCell ref="C59:D59"/>
    <mergeCell ref="C60:D60"/>
    <mergeCell ref="C61:D61"/>
    <mergeCell ref="C62:D62"/>
    <mergeCell ref="C63:D63"/>
    <mergeCell ref="C74:D74"/>
    <mergeCell ref="C75:D75"/>
    <mergeCell ref="C76:D76"/>
    <mergeCell ref="C77:D77"/>
    <mergeCell ref="C78:D78"/>
    <mergeCell ref="C69:D69"/>
    <mergeCell ref="C70:D70"/>
    <mergeCell ref="C71:D71"/>
    <mergeCell ref="C72:D72"/>
    <mergeCell ref="C73:D73"/>
    <mergeCell ref="C84:D84"/>
    <mergeCell ref="C85:D85"/>
    <mergeCell ref="C86:D86"/>
    <mergeCell ref="C87:D87"/>
    <mergeCell ref="C88:D88"/>
    <mergeCell ref="C79:D79"/>
    <mergeCell ref="C80:D80"/>
    <mergeCell ref="C81:D81"/>
    <mergeCell ref="C82:D82"/>
    <mergeCell ref="C83:D83"/>
    <mergeCell ref="C94:D94"/>
    <mergeCell ref="C95:D95"/>
    <mergeCell ref="C96:D96"/>
    <mergeCell ref="C97:D97"/>
    <mergeCell ref="C98:D98"/>
    <mergeCell ref="C89:D89"/>
    <mergeCell ref="C90:D90"/>
    <mergeCell ref="C91:D91"/>
    <mergeCell ref="C92:D92"/>
    <mergeCell ref="C93:D93"/>
    <mergeCell ref="C108:D108"/>
    <mergeCell ref="C99:D99"/>
    <mergeCell ref="C100:D100"/>
    <mergeCell ref="C101:D101"/>
    <mergeCell ref="C102:D102"/>
    <mergeCell ref="C103:D103"/>
    <mergeCell ref="E45:F45"/>
    <mergeCell ref="E46:F46"/>
    <mergeCell ref="E47:F47"/>
    <mergeCell ref="E48:F48"/>
    <mergeCell ref="E49:F49"/>
    <mergeCell ref="C109:D109"/>
    <mergeCell ref="C104:D104"/>
    <mergeCell ref="C105:D105"/>
    <mergeCell ref="C106:D106"/>
    <mergeCell ref="C107:D107"/>
    <mergeCell ref="C115:D115"/>
    <mergeCell ref="C116:D116"/>
    <mergeCell ref="E37:F37"/>
    <mergeCell ref="E38:F38"/>
    <mergeCell ref="E39:F39"/>
    <mergeCell ref="E40:F40"/>
    <mergeCell ref="E41:F41"/>
    <mergeCell ref="E42:F42"/>
    <mergeCell ref="E43:F43"/>
    <mergeCell ref="E44:F44"/>
    <mergeCell ref="E50:F50"/>
    <mergeCell ref="E51:F51"/>
    <mergeCell ref="E52:F52"/>
    <mergeCell ref="E53:F53"/>
    <mergeCell ref="E54:F54"/>
    <mergeCell ref="C114:D114"/>
    <mergeCell ref="C110:D110"/>
    <mergeCell ref="C111:D111"/>
    <mergeCell ref="C112:D112"/>
    <mergeCell ref="C113:D113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80:F80"/>
    <mergeCell ref="E81:F81"/>
    <mergeCell ref="E82:F82"/>
    <mergeCell ref="E83:F83"/>
    <mergeCell ref="E84:F84"/>
    <mergeCell ref="E75:F75"/>
    <mergeCell ref="E76:F76"/>
    <mergeCell ref="E77:F77"/>
    <mergeCell ref="E78:F78"/>
    <mergeCell ref="E79:F79"/>
    <mergeCell ref="E105:F105"/>
    <mergeCell ref="E106:F106"/>
    <mergeCell ref="E107:F107"/>
    <mergeCell ref="E108:F108"/>
    <mergeCell ref="E109:F109"/>
    <mergeCell ref="E85:F85"/>
    <mergeCell ref="E86:F86"/>
    <mergeCell ref="E87:F87"/>
    <mergeCell ref="E88:F88"/>
    <mergeCell ref="E89:F89"/>
    <mergeCell ref="E116:F116"/>
    <mergeCell ref="E110:F110"/>
    <mergeCell ref="E111:F111"/>
    <mergeCell ref="E112:F112"/>
    <mergeCell ref="E113:F113"/>
    <mergeCell ref="E114:F114"/>
    <mergeCell ref="E98:F98"/>
    <mergeCell ref="E99:F99"/>
    <mergeCell ref="E90:F90"/>
    <mergeCell ref="E91:F91"/>
    <mergeCell ref="E92:F92"/>
    <mergeCell ref="E93:F93"/>
    <mergeCell ref="E94:F94"/>
    <mergeCell ref="A34:G35"/>
    <mergeCell ref="E115:F115"/>
    <mergeCell ref="E100:F100"/>
    <mergeCell ref="E101:F101"/>
    <mergeCell ref="E102:F102"/>
    <mergeCell ref="E103:F103"/>
    <mergeCell ref="E104:F104"/>
    <mergeCell ref="E95:F95"/>
    <mergeCell ref="E96:F96"/>
    <mergeCell ref="E97:F97"/>
    <mergeCell ref="P4:Q4"/>
    <mergeCell ref="R4:T4"/>
    <mergeCell ref="S6:T6"/>
    <mergeCell ref="S7:T7"/>
    <mergeCell ref="S8:T8"/>
    <mergeCell ref="B28:C28"/>
    <mergeCell ref="O4:O5"/>
    <mergeCell ref="Q28:R28"/>
    <mergeCell ref="S28:T28"/>
    <mergeCell ref="B12:E12"/>
  </mergeCells>
  <phoneticPr fontId="3" type="noConversion"/>
  <dataValidations count="2">
    <dataValidation type="list" allowBlank="1" showInputMessage="1" sqref="P6:P8" xr:uid="{00000000-0002-0000-0700-000001000000}">
      <formula1>"LY, AU"</formula1>
    </dataValidation>
    <dataValidation type="list" allowBlank="1" showInputMessage="1" sqref="O6:O8" xr:uid="{00000000-0002-0000-0700-000000000000}">
      <formula1>"是, 否"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飞船运输耗时估计</vt:lpstr>
      <vt:lpstr>飞船耗电与电力瓶颈下运力计算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makuwa</dc:creator>
  <cp:lastModifiedBy>653524123@qq.com</cp:lastModifiedBy>
  <dcterms:created xsi:type="dcterms:W3CDTF">2015-06-05T18:19:34Z</dcterms:created>
  <dcterms:modified xsi:type="dcterms:W3CDTF">2024-12-01T08:25:14Z</dcterms:modified>
</cp:coreProperties>
</file>