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"/>
    </mc:Choice>
  </mc:AlternateContent>
  <xr:revisionPtr revIDLastSave="0" documentId="13_ncr:1_{F3B2D34D-F355-4F94-9EB0-85E30F91CF64}" xr6:coauthVersionLast="45" xr6:coauthVersionMax="45" xr10:uidLastSave="{00000000-0000-0000-0000-000000000000}"/>
  <bookViews>
    <workbookView xWindow="-98" yWindow="-98" windowWidth="20715" windowHeight="13276" xr2:uid="{C41B3725-9A2F-4B70-98E1-D0516CC07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</calcChain>
</file>

<file path=xl/sharedStrings.xml><?xml version="1.0" encoding="utf-8"?>
<sst xmlns="http://schemas.openxmlformats.org/spreadsheetml/2006/main" count="49" uniqueCount="49">
  <si>
    <t>Symbol</t>
  </si>
  <si>
    <t>Description</t>
  </si>
  <si>
    <t>Impl Vol</t>
  </si>
  <si>
    <t>Last</t>
  </si>
  <si>
    <t>Volume</t>
  </si>
  <si>
    <t>Open.Int</t>
  </si>
  <si>
    <t>Bid</t>
  </si>
  <si>
    <t>Ask</t>
  </si>
  <si>
    <t>High</t>
  </si>
  <si>
    <t>Low</t>
  </si>
  <si>
    <t>Open</t>
  </si>
  <si>
    <t>Delta</t>
  </si>
  <si>
    <t>Gamma</t>
  </si>
  <si>
    <t>Theta</t>
  </si>
  <si>
    <t>Vega</t>
  </si>
  <si>
    <t>Rho</t>
  </si>
  <si>
    <t>Intrinsic</t>
  </si>
  <si>
    <t>Extrinsic</t>
  </si>
  <si>
    <t>Prob.ITM</t>
  </si>
  <si>
    <t>Prob.OTM</t>
  </si>
  <si>
    <t>Prob.Touch</t>
  </si>
  <si>
    <t>Strike</t>
  </si>
  <si>
    <t>TLT</t>
  </si>
  <si>
    <t>.TLT200918C161.5</t>
  </si>
  <si>
    <t>.TLT200918P161.5</t>
  </si>
  <si>
    <t>.TLT200918C162</t>
  </si>
  <si>
    <t>.TLT200918P162</t>
  </si>
  <si>
    <t>.TLT200918C162.5</t>
  </si>
  <si>
    <t>.TLT200918P162.5</t>
  </si>
  <si>
    <t>.TLT200918C163</t>
  </si>
  <si>
    <t>.TLT200918P163</t>
  </si>
  <si>
    <t>.TLT200918C163.5</t>
  </si>
  <si>
    <t>.TLT200918P163.5</t>
  </si>
  <si>
    <t>.TLT200918C164</t>
  </si>
  <si>
    <t>.TLT200918P164</t>
  </si>
  <si>
    <t>.TLT200918C164.5</t>
  </si>
  <si>
    <t>.TLT200918P164.5</t>
  </si>
  <si>
    <t>.TLT200918C165</t>
  </si>
  <si>
    <t>.TLT200918P165</t>
  </si>
  <si>
    <t>.TLT200918C165.5</t>
  </si>
  <si>
    <t>.TLT200918P165.5</t>
  </si>
  <si>
    <t>.TLT200918C166</t>
  </si>
  <si>
    <t>.TLT200918P166</t>
  </si>
  <si>
    <t>.TLT200918C166.5</t>
  </si>
  <si>
    <t>.TLT200918P166.5</t>
  </si>
  <si>
    <t>.TLT200918C167</t>
  </si>
  <si>
    <t>.TLT200918P167</t>
  </si>
  <si>
    <t>.TLT200918C167.5</t>
  </si>
  <si>
    <t>.TLT200918P167.5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</si>
</sst>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0.06</v>
        <stp/>
        <stp>VEGA</stp>
        <stp>.TLT200918P162.5</stp>
        <tr r="O8" s="1"/>
      </tp>
      <tp>
        <v>0.41</v>
        <stp/>
        <stp>HIGH</stp>
        <stp>.TLT200918P162.5</stp>
        <tr r="I8" s="1"/>
      </tp>
      <tp>
        <v>0.06</v>
        <stp/>
        <stp>VEGA</stp>
        <stp>.TLT200918C162.5</stp>
        <tr r="O7" s="1"/>
      </tp>
      <tp>
        <v>0</v>
        <stp/>
        <stp>HIGH</stp>
        <stp>.TLT200918C162.5</stp>
        <tr r="I7" s="1"/>
      </tp>
      <tp>
        <v>0.73</v>
        <stp/>
        <stp>DELTA</stp>
        <stp>.TLT200918C163</stp>
        <tr r="L9" s="1"/>
      </tp>
      <tp>
        <v>-0.26</v>
        <stp/>
        <stp>DELTA</stp>
        <stp>.TLT200918P163</stp>
        <tr r="L10" s="1"/>
      </tp>
      <tp>
        <v>0.81</v>
        <stp/>
        <stp>DELTA</stp>
        <stp>.TLT200918C162</stp>
        <tr r="L5" s="1"/>
      </tp>
      <tp>
        <v>-0.18</v>
        <stp/>
        <stp>DELTA</stp>
        <stp>.TLT200918P162</stp>
        <tr r="L6" s="1"/>
      </tp>
      <tp>
        <v>0.25</v>
        <stp/>
        <stp>DELTA</stp>
        <stp>.TLT200918C167</stp>
        <tr r="L25" s="1"/>
      </tp>
      <tp>
        <v>-0.75</v>
        <stp/>
        <stp>DELTA</stp>
        <stp>.TLT200918P167</stp>
        <tr r="L26" s="1"/>
      </tp>
      <tp>
        <v>0.37</v>
        <stp/>
        <stp>DELTA</stp>
        <stp>.TLT200918C166</stp>
        <tr r="L21" s="1"/>
      </tp>
      <tp>
        <v>-0.64</v>
        <stp/>
        <stp>DELTA</stp>
        <stp>.TLT200918P166</stp>
        <tr r="L22" s="1"/>
      </tp>
      <tp>
        <v>0.5</v>
        <stp/>
        <stp>DELTA</stp>
        <stp>.TLT200918C165</stp>
        <tr r="L17" s="1"/>
      </tp>
      <tp>
        <v>-0.5</v>
        <stp/>
        <stp>DELTA</stp>
        <stp>.TLT200918P165</stp>
        <tr r="L18" s="1"/>
      </tp>
      <tp>
        <v>0.62</v>
        <stp/>
        <stp>DELTA</stp>
        <stp>.TLT200918C164</stp>
        <tr r="L13" s="1"/>
      </tp>
      <tp>
        <v>-0.38</v>
        <stp/>
        <stp>DELTA</stp>
        <stp>.TLT200918P164</stp>
        <tr r="L14" s="1"/>
      </tp>
      <tp>
        <v>7.0000000000000007E-2</v>
        <stp/>
        <stp>VEGA</stp>
        <stp>.TLT200918P163.5</stp>
        <tr r="O12" s="1"/>
      </tp>
      <tp>
        <v>0.62</v>
        <stp/>
        <stp>HIGH</stp>
        <stp>.TLT200918P162</stp>
        <tr r="I6" s="1"/>
      </tp>
      <tp>
        <v>3.3</v>
        <stp/>
        <stp>HIGH</stp>
        <stp>.TLT200918C162</stp>
        <tr r="I5" s="1"/>
      </tp>
      <tp>
        <v>0.57999999999999996</v>
        <stp/>
        <stp>HIGH</stp>
        <stp>.TLT200918P163</stp>
        <tr r="I10" s="1"/>
      </tp>
      <tp>
        <v>2.59</v>
        <stp/>
        <stp>HIGH</stp>
        <stp>.TLT200918C163</stp>
        <tr r="I9" s="1"/>
      </tp>
      <tp>
        <v>1.75</v>
        <stp/>
        <stp>HIGH</stp>
        <stp>.TLT200918P166</stp>
        <tr r="I22" s="1"/>
      </tp>
      <tp>
        <v>0.81</v>
        <stp/>
        <stp>HIGH</stp>
        <stp>.TLT200918C166</stp>
        <tr r="I21" s="1"/>
      </tp>
      <tp>
        <v>2.4500000000000002</v>
        <stp/>
        <stp>HIGH</stp>
        <stp>.TLT200918P167</stp>
        <tr r="I26" s="1"/>
      </tp>
      <tp>
        <v>0.49</v>
        <stp/>
        <stp>HIGH</stp>
        <stp>.TLT200918C167</stp>
        <tr r="I25" s="1"/>
      </tp>
      <tp>
        <v>1.01</v>
        <stp/>
        <stp>HIGH</stp>
        <stp>.TLT200918P164</stp>
        <tr r="I14" s="1"/>
      </tp>
      <tp>
        <v>1.88</v>
        <stp/>
        <stp>HIGH</stp>
        <stp>.TLT200918C164</stp>
        <tr r="I13" s="1"/>
      </tp>
      <tp>
        <v>1.54</v>
        <stp/>
        <stp>HIGH</stp>
        <stp>.TLT200918P165</stp>
        <tr r="I18" s="1"/>
      </tp>
      <tp>
        <v>1.25</v>
        <stp/>
        <stp>HIGH</stp>
        <stp>.TLT200918C165</stp>
        <tr r="I17" s="1"/>
      </tp>
      <tp>
        <v>0.69</v>
        <stp/>
        <stp>HIGH</stp>
        <stp>.TLT200918P163.5</stp>
        <tr r="I12" s="1"/>
      </tp>
      <tp>
        <v>332215</v>
        <stp/>
        <stp>VOLUME</stp>
        <stp>TLT</stp>
        <tr r="E2" s="1"/>
      </tp>
      <tp>
        <v>0</v>
        <stp/>
        <stp>OPEN</stp>
        <stp>.TLT200918P161.5</stp>
        <tr r="K4" s="1"/>
      </tp>
      <tp>
        <v>7.0000000000000007E-2</v>
        <stp/>
        <stp>VEGA</stp>
        <stp>.TLT200918C163.5</stp>
        <tr r="O11" s="1"/>
      </tp>
      <tp>
        <v>2.16</v>
        <stp/>
        <stp>HIGH</stp>
        <stp>.TLT200918C163.5</stp>
        <tr r="I11" s="1"/>
      </tp>
      <tp>
        <v>0</v>
        <stp/>
        <stp>OPEN</stp>
        <stp>.TLT200918C161.5</stp>
        <tr r="K3" s="1"/>
      </tp>
      <tp>
        <v>164.977</v>
        <stp/>
        <stp>LAST</stp>
        <stp>TLT</stp>
        <tr r="D2" s="1"/>
      </tp>
      <tp>
        <v>0.41</v>
        <stp/>
        <stp>OPEN</stp>
        <stp>.TLT200918P162.5</stp>
        <tr r="K8" s="1"/>
      </tp>
      <tp>
        <v>0</v>
        <stp/>
        <stp>OPEN</stp>
        <stp>.TLT200918C162.5</stp>
        <tr r="K7" s="1"/>
      </tp>
      <tp>
        <v>164.77</v>
        <stp/>
        <stp>LOW</stp>
        <stp>TLT</stp>
        <tr r="J2" s="1"/>
      </tp>
      <tp>
        <v>0.04</v>
        <stp/>
        <stp>VEGA</stp>
        <stp>.TLT200918P161.5</stp>
        <tr r="O4" s="1"/>
      </tp>
      <tp>
        <v>0</v>
        <stp/>
        <stp>HIGH</stp>
        <stp>.TLT200918P161.5</stp>
        <tr r="I4" s="1"/>
      </tp>
      <tp>
        <v>0.69</v>
        <stp/>
        <stp>OPEN</stp>
        <stp>.TLT200918P163.5</stp>
        <tr r="K12" s="1"/>
      </tp>
      <tp>
        <v>0.05</v>
        <stp/>
        <stp>VEGA</stp>
        <stp>.TLT200918C161.5</stp>
        <tr r="O3" s="1"/>
      </tp>
      <tp>
        <v>0</v>
        <stp/>
        <stp>HIGH</stp>
        <stp>.TLT200918C161.5</stp>
        <tr r="I3" s="1"/>
      </tp>
      <tp>
        <v>2.16</v>
        <stp/>
        <stp>OPEN</stp>
        <stp>.TLT200918C163.5</stp>
        <tr r="K11" s="1"/>
      </tp>
      <tp>
        <v>7.0000000000000007E-2</v>
        <stp/>
        <stp>VEGA</stp>
        <stp>.TLT200918P166.5</stp>
        <tr r="O24" s="1"/>
      </tp>
      <tp>
        <v>0</v>
        <stp/>
        <stp>HIGH</stp>
        <stp>.TLT200918P166.5</stp>
        <tr r="I24" s="1"/>
      </tp>
      <tp>
        <v>1.25</v>
        <stp/>
        <stp>OPEN</stp>
        <stp>.TLT200918P164.5</stp>
        <tr r="K16" s="1"/>
      </tp>
      <tp>
        <v>7.0000000000000007E-2</v>
        <stp/>
        <stp>VEGA</stp>
        <stp>.TLT200918C166.5</stp>
        <tr r="O23" s="1"/>
      </tp>
      <tp>
        <v>0.61</v>
        <stp/>
        <stp>HIGH</stp>
        <stp>.TLT200918C166.5</stp>
        <tr r="I23" s="1"/>
      </tp>
      <tp>
        <v>1.34</v>
        <stp/>
        <stp>OPEN</stp>
        <stp>.TLT200918C164.5</stp>
        <tr r="K15" s="1"/>
      </tp>
      <tp>
        <v>0.08</v>
        <stp/>
        <stp>GAMMA</stp>
        <stp>.TLT200918C162</stp>
        <tr r="M5" s="1"/>
      </tp>
      <tp>
        <v>0.08</v>
        <stp/>
        <stp>GAMMA</stp>
        <stp>.TLT200918P162</stp>
        <tr r="M6" s="1"/>
      </tp>
      <tp>
        <v>0.1</v>
        <stp/>
        <stp>GAMMA</stp>
        <stp>.TLT200918C163</stp>
        <tr r="M9" s="1"/>
      </tp>
      <tp>
        <v>0.1</v>
        <stp/>
        <stp>GAMMA</stp>
        <stp>.TLT200918P163</stp>
        <tr r="M10" s="1"/>
      </tp>
      <tp>
        <v>0.12</v>
        <stp/>
        <stp>GAMMA</stp>
        <stp>.TLT200918C166</stp>
        <tr r="M21" s="1"/>
      </tp>
      <tp>
        <v>0.13</v>
        <stp/>
        <stp>GAMMA</stp>
        <stp>.TLT200918P166</stp>
        <tr r="M22" s="1"/>
      </tp>
      <tp>
        <v>0.11</v>
        <stp/>
        <stp>GAMMA</stp>
        <stp>.TLT200918C167</stp>
        <tr r="M25" s="1"/>
      </tp>
      <tp>
        <v>0.11</v>
        <stp/>
        <stp>GAMMA</stp>
        <stp>.TLT200918P167</stp>
        <tr r="M26" s="1"/>
      </tp>
      <tp>
        <v>0.12</v>
        <stp/>
        <stp>GAMMA</stp>
        <stp>.TLT200918C164</stp>
        <tr r="M13" s="1"/>
      </tp>
      <tp>
        <v>0.12</v>
        <stp/>
        <stp>GAMMA</stp>
        <stp>.TLT200918P164</stp>
        <tr r="M14" s="1"/>
      </tp>
      <tp>
        <v>0.13</v>
        <stp/>
        <stp>GAMMA</stp>
        <stp>.TLT200918C165</stp>
        <tr r="M17" s="1"/>
      </tp>
      <tp>
        <v>0.13</v>
        <stp/>
        <stp>GAMMA</stp>
        <stp>.TLT200918P165</stp>
        <tr r="M18" s="1"/>
      </tp>
      <tp>
        <v>0.05</v>
        <stp/>
        <stp>VEGA</stp>
        <stp>.TLT200918P167.5</stp>
        <tr r="O28" s="1"/>
      </tp>
      <tp>
        <v>2.87</v>
        <stp/>
        <stp>HIGH</stp>
        <stp>.TLT200918P167.5</stp>
        <tr r="I28" s="1"/>
      </tp>
      <tp>
        <v>0.79</v>
        <stp/>
        <stp>LAST</stp>
        <stp>.TLT200918C166</stp>
        <tr r="D21" s="1"/>
      </tp>
      <tp>
        <v>1.75</v>
        <stp/>
        <stp>LAST</stp>
        <stp>.TLT200918P166</stp>
        <tr r="D22" s="1"/>
      </tp>
      <tp>
        <v>0.44</v>
        <stp/>
        <stp>LAST</stp>
        <stp>.TLT200918C167</stp>
        <tr r="D25" s="1"/>
      </tp>
      <tp>
        <v>2.4500000000000002</v>
        <stp/>
        <stp>LAST</stp>
        <stp>.TLT200918P167</stp>
        <tr r="D26" s="1"/>
      </tp>
      <tp>
        <v>1.88</v>
        <stp/>
        <stp>LAST</stp>
        <stp>.TLT200918C164</stp>
        <tr r="D13" s="1"/>
      </tp>
      <tp>
        <v>0.82</v>
        <stp/>
        <stp>LAST</stp>
        <stp>.TLT200918P164</stp>
        <tr r="D14" s="1"/>
      </tp>
      <tp>
        <v>1.2</v>
        <stp/>
        <stp>LAST</stp>
        <stp>.TLT200918C165</stp>
        <tr r="D17" s="1"/>
      </tp>
      <tp>
        <v>1.23</v>
        <stp/>
        <stp>LAST</stp>
        <stp>.TLT200918P165</stp>
        <tr r="D18" s="1"/>
      </tp>
      <tp>
        <v>3.3</v>
        <stp/>
        <stp>LAST</stp>
        <stp>.TLT200918C162</stp>
        <tr r="D5" s="1"/>
      </tp>
      <tp>
        <v>0.32</v>
        <stp/>
        <stp>LAST</stp>
        <stp>.TLT200918P162</stp>
        <tr r="D6" s="1"/>
      </tp>
      <tp>
        <v>2.4700000000000002</v>
        <stp/>
        <stp>LAST</stp>
        <stp>.TLT200918C163</stp>
        <tr r="D9" s="1"/>
      </tp>
      <tp>
        <v>0.53</v>
        <stp/>
        <stp>LAST</stp>
        <stp>.TLT200918P163</stp>
        <tr r="D10" s="1"/>
      </tp>
      <tp>
        <v>0</v>
        <stp/>
        <stp>OPEN</stp>
        <stp>.TLT200918P165.5</stp>
        <tr r="K20" s="1"/>
      </tp>
      <tp>
        <v>0.05</v>
        <stp/>
        <stp>VEGA</stp>
        <stp>.TLT200918C167.5</stp>
        <tr r="O27" s="1"/>
      </tp>
      <tp>
        <v>0.36</v>
        <stp/>
        <stp>HIGH</stp>
        <stp>.TLT200918C167.5</stp>
        <tr r="I27" s="1"/>
      </tp>
      <tp>
        <v>0.85</v>
        <stp/>
        <stp>OPEN</stp>
        <stp>.TLT200918C165.5</stp>
        <tr r="K19" s="1"/>
      </tp>
      <tp>
        <v>0</v>
        <stp/>
        <stp>VEGA</stp>
        <stp>TLT</stp>
        <tr r="O2" s="1"/>
      </tp>
      <tp>
        <v>0.08</v>
        <stp/>
        <stp>VEGA</stp>
        <stp>.TLT200918P164.5</stp>
        <tr r="O16" s="1"/>
      </tp>
      <tp>
        <v>1.25</v>
        <stp/>
        <stp>HIGH</stp>
        <stp>.TLT200918P164.5</stp>
        <tr r="I16" s="1"/>
      </tp>
      <tp>
        <v>0</v>
        <stp/>
        <stp>OPEN</stp>
        <stp>.TLT200918P166.5</stp>
        <tr r="K24" s="1"/>
      </tp>
      <tp>
        <v>0.08</v>
        <stp/>
        <stp>VEGA</stp>
        <stp>.TLT200918C164.5</stp>
        <tr r="O15" s="1"/>
      </tp>
      <tp>
        <v>1.52</v>
        <stp/>
        <stp>HIGH</stp>
        <stp>.TLT200918C164.5</stp>
        <tr r="I15" s="1"/>
      </tp>
      <tp>
        <v>0.62</v>
        <stp/>
        <stp>OPEN</stp>
        <stp>.TLT200918P162</stp>
        <tr r="K6" s="1"/>
      </tp>
      <tp>
        <v>3.14</v>
        <stp/>
        <stp>OPEN</stp>
        <stp>.TLT200918C162</stp>
        <tr r="K5" s="1"/>
      </tp>
      <tp>
        <v>0.57999999999999996</v>
        <stp/>
        <stp>OPEN</stp>
        <stp>.TLT200918P163</stp>
        <tr r="K10" s="1"/>
      </tp>
      <tp>
        <v>2.34</v>
        <stp/>
        <stp>OPEN</stp>
        <stp>.TLT200918C163</stp>
        <tr r="K9" s="1"/>
      </tp>
      <tp>
        <v>1.01</v>
        <stp/>
        <stp>OPEN</stp>
        <stp>.TLT200918P164</stp>
        <tr r="K14" s="1"/>
      </tp>
      <tp>
        <v>1.72</v>
        <stp/>
        <stp>OPEN</stp>
        <stp>.TLT200918C164</stp>
        <tr r="K13" s="1"/>
      </tp>
      <tp>
        <v>1.51</v>
        <stp/>
        <stp>OPEN</stp>
        <stp>.TLT200918P165</stp>
        <tr r="K18" s="1"/>
      </tp>
      <tp>
        <v>1.1100000000000001</v>
        <stp/>
        <stp>OPEN</stp>
        <stp>.TLT200918C165</stp>
        <tr r="K17" s="1"/>
      </tp>
      <tp>
        <v>1.75</v>
        <stp/>
        <stp>OPEN</stp>
        <stp>.TLT200918P166</stp>
        <tr r="K22" s="1"/>
      </tp>
      <tp>
        <v>0.65</v>
        <stp/>
        <stp>OPEN</stp>
        <stp>.TLT200918C166</stp>
        <tr r="K21" s="1"/>
      </tp>
      <tp>
        <v>2.42</v>
        <stp/>
        <stp>OPEN</stp>
        <stp>.TLT200918P167</stp>
        <tr r="K26" s="1"/>
      </tp>
      <tp>
        <v>0.41</v>
        <stp/>
        <stp>OPEN</stp>
        <stp>.TLT200918C167</stp>
        <tr r="K25" s="1"/>
      </tp>
      <tp>
        <v>0.52</v>
        <stp/>
        <stp>OPEN</stp>
        <stp>.TLT200918C166.5</stp>
        <tr r="K23" s="1"/>
      </tp>
      <tp>
        <v>0.08</v>
        <stp/>
        <stp>VEGA</stp>
        <stp>.TLT200918P165.5</stp>
        <tr r="O20" s="1"/>
      </tp>
      <tp>
        <v>0</v>
        <stp/>
        <stp>HIGH</stp>
        <stp>.TLT200918P165.5</stp>
        <tr r="I20" s="1"/>
      </tp>
      <tp>
        <v>2.8</v>
        <stp/>
        <stp>OPEN</stp>
        <stp>.TLT200918P167.5</stp>
        <tr r="K28" s="1"/>
      </tp>
      <tp>
        <v>0.08</v>
        <stp/>
        <stp>VEGA</stp>
        <stp>.TLT200918C165.5</stp>
        <tr r="O19" s="1"/>
      </tp>
      <tp>
        <v>1</v>
        <stp/>
        <stp>HIGH</stp>
        <stp>.TLT200918C165.5</stp>
        <tr r="I19" s="1"/>
      </tp>
      <tp>
        <v>0.3</v>
        <stp/>
        <stp>OPEN</stp>
        <stp>.TLT200918C167.5</stp>
        <tr r="K27" s="1"/>
      </tp>
      <tp>
        <v>165.08</v>
        <stp/>
        <stp>HIGH</stp>
        <stp>TLT</stp>
        <tr r="I2" s="1"/>
      </tp>
      <tp>
        <v>164.97</v>
        <stp/>
        <stp>BID</stp>
        <stp>TLT</stp>
        <tr r="G2" s="1"/>
      </tp>
      <tp>
        <v>-0.11</v>
        <stp/>
        <stp>THETA</stp>
        <stp>.TLT200918P163</stp>
        <tr r="N10" s="1"/>
      </tp>
      <tp>
        <v>-0.11</v>
        <stp/>
        <stp>THETA</stp>
        <stp>.TLT200918C163</stp>
        <tr r="N9" s="1"/>
      </tp>
      <tp>
        <v>-0.08</v>
        <stp/>
        <stp>THETA</stp>
        <stp>.TLT200918P162</stp>
        <tr r="N6" s="1"/>
      </tp>
      <tp>
        <v>-0.09</v>
        <stp/>
        <stp>THETA</stp>
        <stp>.TLT200918C162</stp>
        <tr r="N5" s="1"/>
      </tp>
      <tp>
        <v>-0.1</v>
        <stp/>
        <stp>THETA</stp>
        <stp>.TLT200918P167</stp>
        <tr r="N26" s="1"/>
      </tp>
      <tp>
        <v>-0.1</v>
        <stp/>
        <stp>THETA</stp>
        <stp>.TLT200918C167</stp>
        <tr r="N25" s="1"/>
      </tp>
      <tp>
        <v>-0.12</v>
        <stp/>
        <stp>THETA</stp>
        <stp>.TLT200918P166</stp>
        <tr r="N22" s="1"/>
      </tp>
      <tp>
        <v>-0.12</v>
        <stp/>
        <stp>THETA</stp>
        <stp>.TLT200918C166</stp>
        <tr r="N21" s="1"/>
      </tp>
      <tp>
        <v>-0.13</v>
        <stp/>
        <stp>THETA</stp>
        <stp>.TLT200918P165</stp>
        <tr r="N18" s="1"/>
      </tp>
      <tp>
        <v>-0.13</v>
        <stp/>
        <stp>THETA</stp>
        <stp>.TLT200918C165</stp>
        <tr r="N17" s="1"/>
      </tp>
      <tp>
        <v>-0.13</v>
        <stp/>
        <stp>THETA</stp>
        <stp>.TLT200918P164</stp>
        <tr r="N14" s="1"/>
      </tp>
      <tp>
        <v>-0.12</v>
        <stp/>
        <stp>THETA</stp>
        <stp>.TLT200918C164</stp>
        <tr r="N13" s="1"/>
      </tp>
      <tp>
        <v>164.98</v>
        <stp/>
        <stp>ASK</stp>
        <stp>TLT</stp>
        <tr r="H2" s="1"/>
      </tp>
      <tp t="s">
        <v>ISHARES TRUST 20 YR TR BD ETF</v>
        <stp/>
        <stp>DESCRIPTION</stp>
        <stp>TLT</stp>
        <tr r="B2" s="1"/>
      </tp>
      <tp>
        <v>0.56999999999999995</v>
        <stp/>
        <stp>LAST</stp>
        <stp>.TLT200918C166.5</stp>
        <tr r="D23" s="1"/>
      </tp>
      <tp>
        <v>2.52</v>
        <stp/>
        <stp>LAST</stp>
        <stp>.TLT200918P166.5</stp>
        <tr r="D24" s="1"/>
      </tp>
      <tp>
        <v>0.36</v>
        <stp/>
        <stp>LAST</stp>
        <stp>.TLT200918C167.5</stp>
        <tr r="D27" s="1"/>
      </tp>
      <tp>
        <v>2.87</v>
        <stp/>
        <stp>LAST</stp>
        <stp>.TLT200918P167.5</stp>
        <tr r="D28" s="1"/>
      </tp>
      <tp>
        <v>1.52</v>
        <stp/>
        <stp>LAST</stp>
        <stp>.TLT200918C164.5</stp>
        <tr r="D15" s="1"/>
      </tp>
      <tp>
        <v>1</v>
        <stp/>
        <stp>LAST</stp>
        <stp>.TLT200918P164.5</stp>
        <tr r="D16" s="1"/>
      </tp>
      <tp>
        <v>164.79</v>
        <stp/>
        <stp>OPEN</stp>
        <stp>TLT</stp>
        <tr r="K2" s="1"/>
      </tp>
      <tp>
        <v>0.95</v>
        <stp/>
        <stp>LAST</stp>
        <stp>.TLT200918C165.5</stp>
        <tr r="D19" s="1"/>
      </tp>
      <tp>
        <v>1.89</v>
        <stp/>
        <stp>LAST</stp>
        <stp>.TLT200918P165.5</stp>
        <tr r="D20" s="1"/>
      </tp>
      <tp>
        <v>2.59</v>
        <stp/>
        <stp>LAST</stp>
        <stp>.TLT200918C162.5</stp>
        <tr r="D7" s="1"/>
      </tp>
      <tp>
        <v>0.4</v>
        <stp/>
        <stp>LAST</stp>
        <stp>.TLT200918P162.5</stp>
        <tr r="D8" s="1"/>
      </tp>
      <tp>
        <v>2.16</v>
        <stp/>
        <stp>LAST</stp>
        <stp>.TLT200918C163.5</stp>
        <tr r="D11" s="1"/>
      </tp>
      <tp>
        <v>0.69</v>
        <stp/>
        <stp>LAST</stp>
        <stp>.TLT200918P163.5</stp>
        <tr r="D12" s="1"/>
      </tp>
      <tp>
        <v>1.99</v>
        <stp/>
        <stp>LAST</stp>
        <stp>.TLT200918C161.5</stp>
        <tr r="D3" s="1"/>
      </tp>
      <tp>
        <v>0.36</v>
        <stp/>
        <stp>LAST</stp>
        <stp>.TLT200918P161.5</stp>
        <tr r="D4" s="1"/>
      </tp>
      <tp>
        <v>0</v>
        <stp/>
        <stp>RHO</stp>
        <stp>TLT</stp>
        <tr r="P2" s="1"/>
      </tp>
      <tp t="s">
        <v>N/A</v>
        <stp/>
        <stp>STRIKE</stp>
        <stp>TLT</stp>
        <tr r="V2" s="1"/>
      </tp>
      <tp>
        <v>0.05</v>
        <stp/>
        <stp>VEGA</stp>
        <stp>.TLT200918P162</stp>
        <tr r="O6" s="1"/>
      </tp>
      <tp>
        <v>0.05</v>
        <stp/>
        <stp>VEGA</stp>
        <stp>.TLT200918C162</stp>
        <tr r="O5" s="1"/>
      </tp>
      <tp>
        <v>0.06</v>
        <stp/>
        <stp>VEGA</stp>
        <stp>.TLT200918P163</stp>
        <tr r="O10" s="1"/>
      </tp>
      <tp>
        <v>0.06</v>
        <stp/>
        <stp>VEGA</stp>
        <stp>.TLT200918C163</stp>
        <tr r="O9" s="1"/>
      </tp>
      <tp>
        <v>7.0000000000000007E-2</v>
        <stp/>
        <stp>VEGA</stp>
        <stp>.TLT200918P166</stp>
        <tr r="O22" s="1"/>
      </tp>
      <tp>
        <v>7.0000000000000007E-2</v>
        <stp/>
        <stp>VEGA</stp>
        <stp>.TLT200918C166</stp>
        <tr r="O21" s="1"/>
      </tp>
      <tp>
        <v>0.06</v>
        <stp/>
        <stp>VEGA</stp>
        <stp>.TLT200918P167</stp>
        <tr r="O26" s="1"/>
      </tp>
      <tp>
        <v>0.06</v>
        <stp/>
        <stp>VEGA</stp>
        <stp>.TLT200918C167</stp>
        <tr r="O25" s="1"/>
      </tp>
      <tp>
        <v>7.0000000000000007E-2</v>
        <stp/>
        <stp>VEGA</stp>
        <stp>.TLT200918P164</stp>
        <tr r="O14" s="1"/>
      </tp>
      <tp>
        <v>7.0000000000000007E-2</v>
        <stp/>
        <stp>VEGA</stp>
        <stp>.TLT200918C164</stp>
        <tr r="O13" s="1"/>
      </tp>
      <tp>
        <v>0.08</v>
        <stp/>
        <stp>VEGA</stp>
        <stp>.TLT200918P165</stp>
        <tr r="O18" s="1"/>
      </tp>
      <tp>
        <v>0.08</v>
        <stp/>
        <stp>VEGA</stp>
        <stp>.TLT200918C165</stp>
        <tr r="O17" s="1"/>
      </tp>
      <tp>
        <v>0.09</v>
        <stp/>
        <stp>GAMMA</stp>
        <stp>.TLT200918C162.5</stp>
        <tr r="M7" s="1"/>
      </tp>
      <tp>
        <v>0.09</v>
        <stp/>
        <stp>GAMMA</stp>
        <stp>.TLT200918P162.5</stp>
        <tr r="M8" s="1"/>
      </tp>
      <tp>
        <v>0.11</v>
        <stp/>
        <stp>GAMMA</stp>
        <stp>.TLT200918C163.5</stp>
        <tr r="M11" s="1"/>
      </tp>
      <tp>
        <v>0.11</v>
        <stp/>
        <stp>GAMMA</stp>
        <stp>.TLT200918P163.5</stp>
        <tr r="M12" s="1"/>
      </tp>
      <tp>
        <v>7.0000000000000007E-2</v>
        <stp/>
        <stp>GAMMA</stp>
        <stp>.TLT200918C161.5</stp>
        <tr r="M3" s="1"/>
      </tp>
      <tp>
        <v>7.0000000000000007E-2</v>
        <stp/>
        <stp>GAMMA</stp>
        <stp>.TLT200918P161.5</stp>
        <tr r="M4" s="1"/>
      </tp>
      <tp>
        <v>0.12</v>
        <stp/>
        <stp>GAMMA</stp>
        <stp>.TLT200918C166.5</stp>
        <tr r="M23" s="1"/>
      </tp>
      <tp>
        <v>0.12</v>
        <stp/>
        <stp>GAMMA</stp>
        <stp>.TLT200918P166.5</stp>
        <tr r="M24" s="1"/>
      </tp>
      <tp>
        <v>0.09</v>
        <stp/>
        <stp>GAMMA</stp>
        <stp>.TLT200918C167.5</stp>
        <tr r="M27" s="1"/>
      </tp>
      <tp>
        <v>0.09</v>
        <stp/>
        <stp>GAMMA</stp>
        <stp>.TLT200918P167.5</stp>
        <tr r="M28" s="1"/>
      </tp>
      <tp>
        <v>0.13</v>
        <stp/>
        <stp>GAMMA</stp>
        <stp>.TLT200918C164.5</stp>
        <tr r="M15" s="1"/>
      </tp>
      <tp>
        <v>0.13</v>
        <stp/>
        <stp>GAMMA</stp>
        <stp>.TLT200918P164.5</stp>
        <tr r="M16" s="1"/>
      </tp>
      <tp>
        <v>0.13</v>
        <stp/>
        <stp>GAMMA</stp>
        <stp>.TLT200918C165.5</stp>
        <tr r="M19" s="1"/>
      </tp>
      <tp>
        <v>0.13</v>
        <stp/>
        <stp>GAMMA</stp>
        <stp>.TLT200918P165.5</stp>
        <tr r="M20" s="1"/>
      </tp>
      <tp>
        <v>167</v>
        <stp/>
        <stp>STRIKE</stp>
        <stp>.TLT200918P167</stp>
        <tr r="V26" s="1"/>
      </tp>
      <tp>
        <v>167</v>
        <stp/>
        <stp>STRIKE</stp>
        <stp>.TLT200918C167</stp>
        <tr r="V25" s="1"/>
      </tp>
      <tp>
        <v>166</v>
        <stp/>
        <stp>STRIKE</stp>
        <stp>.TLT200918P166</stp>
        <tr r="V22" s="1"/>
      </tp>
      <tp>
        <v>166</v>
        <stp/>
        <stp>STRIKE</stp>
        <stp>.TLT200918C166</stp>
        <tr r="V21" s="1"/>
      </tp>
      <tp>
        <v>165</v>
        <stp/>
        <stp>STRIKE</stp>
        <stp>.TLT200918P165</stp>
        <tr r="V18" s="1"/>
      </tp>
      <tp>
        <v>165</v>
        <stp/>
        <stp>STRIKE</stp>
        <stp>.TLT200918C165</stp>
        <tr r="V17" s="1"/>
      </tp>
      <tp>
        <v>164</v>
        <stp/>
        <stp>STRIKE</stp>
        <stp>.TLT200918P164</stp>
        <tr r="V14" s="1"/>
      </tp>
      <tp>
        <v>164</v>
        <stp/>
        <stp>STRIKE</stp>
        <stp>.TLT200918C164</stp>
        <tr r="V13" s="1"/>
      </tp>
      <tp>
        <v>163</v>
        <stp/>
        <stp>STRIKE</stp>
        <stp>.TLT200918P163</stp>
        <tr r="V10" s="1"/>
      </tp>
      <tp>
        <v>163</v>
        <stp/>
        <stp>STRIKE</stp>
        <stp>.TLT200918C163</stp>
        <tr r="V9" s="1"/>
      </tp>
      <tp>
        <v>162</v>
        <stp/>
        <stp>STRIKE</stp>
        <stp>.TLT200918P162</stp>
        <tr r="V6" s="1"/>
      </tp>
      <tp>
        <v>162</v>
        <stp/>
        <stp>STRIKE</stp>
        <stp>.TLT200918C162</stp>
        <tr r="V5" s="1"/>
      </tp>
      <tp>
        <v>0.24</v>
        <stp/>
        <stp>ASK</stp>
        <stp>.TLT200918P161.5</stp>
        <tr r="H4" s="1"/>
      </tp>
      <tp>
        <v>3.85</v>
        <stp/>
        <stp>ASK</stp>
        <stp>.TLT200918C161.5</stp>
        <tr r="H3" s="1"/>
      </tp>
      <tp>
        <v>0.41</v>
        <stp/>
        <stp>ASK</stp>
        <stp>.TLT200918P162.5</stp>
        <tr r="H8" s="1"/>
      </tp>
      <tp>
        <v>2.92</v>
        <stp/>
        <stp>ASK</stp>
        <stp>.TLT200918C162.5</stp>
        <tr r="H7" s="1"/>
      </tp>
      <tp>
        <v>0.66</v>
        <stp/>
        <stp>ASK</stp>
        <stp>.TLT200918P163.5</stp>
        <tr r="H12" s="1"/>
      </tp>
      <tp>
        <v>2.14</v>
        <stp/>
        <stp>ASK</stp>
        <stp>.TLT200918C163.5</stp>
        <tr r="H11" s="1"/>
      </tp>
      <tp>
        <v>1.02</v>
        <stp/>
        <stp>ASK</stp>
        <stp>.TLT200918P164.5</stp>
        <tr r="H16" s="1"/>
      </tp>
      <tp>
        <v>1.55</v>
        <stp/>
        <stp>ASK</stp>
        <stp>.TLT200918C164.5</stp>
        <tr r="H15" s="1"/>
      </tp>
      <tp>
        <v>1.63</v>
        <stp/>
        <stp>ASK</stp>
        <stp>.TLT200918P165.5</stp>
        <tr r="H20" s="1"/>
      </tp>
      <tp>
        <v>0.98</v>
        <stp/>
        <stp>ASK</stp>
        <stp>.TLT200918C165.5</stp>
        <tr r="H19" s="1"/>
      </tp>
      <tp>
        <v>2.17</v>
        <stp/>
        <stp>ASK</stp>
        <stp>.TLT200918P166.5</stp>
        <tr r="H24" s="1"/>
      </tp>
      <tp>
        <v>0.59</v>
        <stp/>
        <stp>ASK</stp>
        <stp>.TLT200918C166.5</stp>
        <tr r="H23" s="1"/>
      </tp>
      <tp>
        <v>2.91</v>
        <stp/>
        <stp>ASK</stp>
        <stp>.TLT200918P167.5</stp>
        <tr r="H28" s="1"/>
      </tp>
      <tp>
        <v>0.35</v>
        <stp/>
        <stp>ASK</stp>
        <stp>.TLT200918C167.5</stp>
        <tr r="H27" s="1"/>
      </tp>
      <tp>
        <v>0</v>
        <stp/>
        <stp>GAMMA</stp>
        <stp>TLT</stp>
        <tr r="M2" s="1"/>
      </tp>
      <tp>
        <v>-0.01</v>
        <stp/>
        <stp>RHO</stp>
        <stp>.TLT200918P163.5</stp>
        <tr r="P12" s="1"/>
      </tp>
      <tp>
        <v>0.39</v>
        <stp/>
        <stp>BID</stp>
        <stp>.TLT200918P162.5</stp>
        <tr r="G8" s="1"/>
      </tp>
      <tp>
        <v>1.34</v>
        <stp/>
        <stp>LOW</stp>
        <stp>.TLT200918C164.5</stp>
        <tr r="J15" s="1"/>
      </tp>
      <tp>
        <v>0.01</v>
        <stp/>
        <stp>RHO</stp>
        <stp>.TLT200918C163.5</stp>
        <tr r="P11" s="1"/>
      </tp>
      <tp>
        <v>2.84</v>
        <stp/>
        <stp>BID</stp>
        <stp>.TLT200918C162.5</stp>
        <tr r="G7" s="1"/>
      </tp>
      <tp>
        <v>1</v>
        <stp/>
        <stp>LOW</stp>
        <stp>.TLT200918P164.5</stp>
        <tr r="J16" s="1"/>
      </tp>
      <tp>
        <v>1</v>
        <stp/>
        <stp>DELTA</stp>
        <stp>TLT</stp>
        <tr r="L2" s="1"/>
      </tp>
      <tp>
        <v>0</v>
        <stp/>
        <stp>RHO</stp>
        <stp>.TLT200918P162.5</stp>
        <tr r="P8" s="1"/>
      </tp>
      <tp>
        <v>0.64</v>
        <stp/>
        <stp>BID</stp>
        <stp>.TLT200918P163.5</stp>
        <tr r="G12" s="1"/>
      </tp>
      <tp>
        <v>0.85</v>
        <stp/>
        <stp>LOW</stp>
        <stp>.TLT200918C165.5</stp>
        <tr r="J19" s="1"/>
      </tp>
      <tp>
        <v>0.01</v>
        <stp/>
        <stp>RHO</stp>
        <stp>.TLT200918C162.5</stp>
        <tr r="P7" s="1"/>
      </tp>
      <tp>
        <v>2.1</v>
        <stp/>
        <stp>BID</stp>
        <stp>.TLT200918C163.5</stp>
        <tr r="G11" s="1"/>
      </tp>
      <tp>
        <v>0</v>
        <stp/>
        <stp>LOW</stp>
        <stp>.TLT200918P165.5</stp>
        <tr r="J20" s="1"/>
      </tp>
      <tp>
        <v>0</v>
        <stp/>
        <stp>RHO</stp>
        <stp>.TLT200918P161.5</stp>
        <tr r="P4" s="1"/>
      </tp>
      <tp>
        <v>0.52</v>
        <stp/>
        <stp>LOW</stp>
        <stp>.TLT200918C166.5</stp>
        <tr r="J23" s="1"/>
      </tp>
      <tp>
        <v>0.01</v>
        <stp/>
        <stp>RHO</stp>
        <stp>.TLT200918C161.5</stp>
        <tr r="P3" s="1"/>
      </tp>
      <tp>
        <v>0</v>
        <stp/>
        <stp>LOW</stp>
        <stp>.TLT200918P166.5</stp>
        <tr r="J24" s="1"/>
      </tp>
      <tp>
        <v>0.23</v>
        <stp/>
        <stp>BID</stp>
        <stp>.TLT200918P161.5</stp>
        <tr r="G4" s="1"/>
      </tp>
      <tp>
        <v>0.3</v>
        <stp/>
        <stp>LOW</stp>
        <stp>.TLT200918C167.5</stp>
        <tr r="J27" s="1"/>
      </tp>
      <tp>
        <v>3.65</v>
        <stp/>
        <stp>BID</stp>
        <stp>.TLT200918C161.5</stp>
        <tr r="G3" s="1"/>
      </tp>
      <tp>
        <v>2.8</v>
        <stp/>
        <stp>LOW</stp>
        <stp>.TLT200918P167.5</stp>
        <tr r="J28" s="1"/>
      </tp>
      <tp>
        <v>-0.02</v>
        <stp/>
        <stp>RHO</stp>
        <stp>.TLT200918P167.5</stp>
        <tr r="P28" s="1"/>
      </tp>
      <tp>
        <v>2.09</v>
        <stp/>
        <stp>BID</stp>
        <stp>.TLT200918P166.5</stp>
        <tr r="G24" s="1"/>
      </tp>
      <tp>
        <v>0</v>
        <stp/>
        <stp>RHO</stp>
        <stp>.TLT200918C167.5</stp>
        <tr r="P27" s="1"/>
      </tp>
      <tp>
        <v>0.56999999999999995</v>
        <stp/>
        <stp>BID</stp>
        <stp>.TLT200918C166.5</stp>
        <tr r="G23" s="1"/>
      </tp>
      <tp>
        <v>-0.02</v>
        <stp/>
        <stp>RHO</stp>
        <stp>.TLT200918P166.5</stp>
        <tr r="P24" s="1"/>
      </tp>
      <tp>
        <v>2.83</v>
        <stp/>
        <stp>BID</stp>
        <stp>.TLT200918P167.5</stp>
        <tr r="G28" s="1"/>
      </tp>
      <tp>
        <v>0</v>
        <stp/>
        <stp>LOW</stp>
        <stp>.TLT200918C161.5</stp>
        <tr r="J3" s="1"/>
      </tp>
      <tp>
        <v>0.01</v>
        <stp/>
        <stp>RHO</stp>
        <stp>.TLT200918C166.5</stp>
        <tr r="P23" s="1"/>
      </tp>
      <tp>
        <v>0.33</v>
        <stp/>
        <stp>BID</stp>
        <stp>.TLT200918C167.5</stp>
        <tr r="G27" s="1"/>
      </tp>
      <tp>
        <v>0</v>
        <stp/>
        <stp>LOW</stp>
        <stp>.TLT200918P161.5</stp>
        <tr r="J4" s="1"/>
      </tp>
      <tp>
        <v>-0.01</v>
        <stp/>
        <stp>RHO</stp>
        <stp>.TLT200918P165.5</stp>
        <tr r="P20" s="1"/>
      </tp>
      <tp>
        <v>0.97</v>
        <stp/>
        <stp>BID</stp>
        <stp>.TLT200918P164.5</stp>
        <tr r="G16" s="1"/>
      </tp>
      <tp>
        <v>0</v>
        <stp/>
        <stp>LOW</stp>
        <stp>.TLT200918C162.5</stp>
        <tr r="J7" s="1"/>
      </tp>
      <tp>
        <v>0.01</v>
        <stp/>
        <stp>RHO</stp>
        <stp>.TLT200918C165.5</stp>
        <tr r="P19" s="1"/>
      </tp>
      <tp>
        <v>1.44</v>
        <stp/>
        <stp>BID</stp>
        <stp>.TLT200918C164.5</stp>
        <tr r="G15" s="1"/>
      </tp>
      <tp>
        <v>0.39</v>
        <stp/>
        <stp>LOW</stp>
        <stp>.TLT200918P162.5</stp>
        <tr r="J8" s="1"/>
      </tp>
      <tp>
        <v>15</v>
        <stp/>
        <stp>VOLUME</stp>
        <stp>.TLT200918C164</stp>
        <tr r="E13" s="1"/>
      </tp>
      <tp>
        <v>32</v>
        <stp/>
        <stp>VOLUME</stp>
        <stp>.TLT200918P164</stp>
        <tr r="E14" s="1"/>
      </tp>
      <tp>
        <v>111</v>
        <stp/>
        <stp>VOLUME</stp>
        <stp>.TLT200918C165</stp>
        <tr r="E17" s="1"/>
      </tp>
      <tp>
        <v>19</v>
        <stp/>
        <stp>VOLUME</stp>
        <stp>.TLT200918P165</stp>
        <tr r="E18" s="1"/>
      </tp>
      <tp>
        <v>17</v>
        <stp/>
        <stp>VOLUME</stp>
        <stp>.TLT200918C166</stp>
        <tr r="E21" s="1"/>
      </tp>
      <tp>
        <v>10</v>
        <stp/>
        <stp>VOLUME</stp>
        <stp>.TLT200918P166</stp>
        <tr r="E22" s="1"/>
      </tp>
      <tp>
        <v>65</v>
        <stp/>
        <stp>VOLUME</stp>
        <stp>.TLT200918C167</stp>
        <tr r="E25" s="1"/>
      </tp>
      <tp>
        <v>11</v>
        <stp/>
        <stp>VOLUME</stp>
        <stp>.TLT200918P167</stp>
        <tr r="E26" s="1"/>
      </tp>
      <tp>
        <v>3</v>
        <stp/>
        <stp>VOLUME</stp>
        <stp>.TLT200918C162</stp>
        <tr r="E5" s="1"/>
      </tp>
      <tp>
        <v>23</v>
        <stp/>
        <stp>VOLUME</stp>
        <stp>.TLT200918P162</stp>
        <tr r="E6" s="1"/>
      </tp>
      <tp>
        <v>63</v>
        <stp/>
        <stp>VOLUME</stp>
        <stp>.TLT200918C163</stp>
        <tr r="E9" s="1"/>
      </tp>
      <tp>
        <v>38</v>
        <stp/>
        <stp>VOLUME</stp>
        <stp>.TLT200918P163</stp>
        <tr r="E10" s="1"/>
      </tp>
      <tp>
        <v>-0.01</v>
        <stp/>
        <stp>RHO</stp>
        <stp>.TLT200918P164.5</stp>
        <tr r="P16" s="1"/>
      </tp>
      <tp>
        <v>1.44</v>
        <stp/>
        <stp>BID</stp>
        <stp>.TLT200918P165.5</stp>
        <tr r="G20" s="1"/>
      </tp>
      <tp>
        <v>2.16</v>
        <stp/>
        <stp>LOW</stp>
        <stp>.TLT200918C163.5</stp>
        <tr r="J11" s="1"/>
      </tp>
      <tp>
        <v>0.01</v>
        <stp/>
        <stp>RHO</stp>
        <stp>.TLT200918C164.5</stp>
        <tr r="P15" s="1"/>
      </tp>
      <tp>
        <v>0.94</v>
        <stp/>
        <stp>BID</stp>
        <stp>.TLT200918C165.5</stp>
        <tr r="G19" s="1"/>
      </tp>
      <tp>
        <v>0.69</v>
        <stp/>
        <stp>LOW</stp>
        <stp>.TLT200918P163.5</stp>
        <tr r="J12" s="1"/>
      </tp>
      <tp>
        <v>-0.12</v>
        <stp/>
        <stp>THETA</stp>
        <stp>.TLT200918P163.5</stp>
        <tr r="N12" s="1"/>
      </tp>
      <tp>
        <v>0.68</v>
        <stp/>
        <stp>DELTA</stp>
        <stp>.TLT200918C163.5</stp>
        <tr r="L11" s="1"/>
      </tp>
      <tp>
        <v>0</v>
        <stp/>
        <stp>THETA</stp>
        <stp>TLT</stp>
        <tr r="N2" s="1"/>
      </tp>
      <tp>
        <v>-0.32</v>
        <stp/>
        <stp>DELTA</stp>
        <stp>.TLT200918P163.5</stp>
        <tr r="L12" s="1"/>
      </tp>
      <tp>
        <v>-0.12</v>
        <stp/>
        <stp>THETA</stp>
        <stp>.TLT200918C163.5</stp>
        <tr r="N11" s="1"/>
      </tp>
      <tp>
        <v>-0.1</v>
        <stp/>
        <stp>THETA</stp>
        <stp>.TLT200918P162.5</stp>
        <tr r="N8" s="1"/>
      </tp>
      <tp>
        <v>0.78</v>
        <stp/>
        <stp>DELTA</stp>
        <stp>.TLT200918C162.5</stp>
        <tr r="L7" s="1"/>
      </tp>
      <tp>
        <v>-0.22</v>
        <stp/>
        <stp>DELTA</stp>
        <stp>.TLT200918P162.5</stp>
        <tr r="L8" s="1"/>
      </tp>
      <tp>
        <v>-0.1</v>
        <stp/>
        <stp>THETA</stp>
        <stp>.TLT200918C162.5</stp>
        <tr r="N7" s="1"/>
      </tp>
      <tp t="s">
        <v>TLT 100 18 SEP 20 161.5 PUT</v>
        <stp/>
        <stp>DESCRIPTION</stp>
        <stp>.TLT200918P161.5</stp>
        <tr r="B4" s="1"/>
      </tp>
      <tp t="s">
        <v>TLT 100 18 SEP 20 161.5 CALL</v>
        <stp/>
        <stp>DESCRIPTION</stp>
        <stp>.TLT200918C161.5</stp>
        <tr r="B3" s="1"/>
      </tp>
      <tp>
        <v>-7.0000000000000007E-2</v>
        <stp/>
        <stp>THETA</stp>
        <stp>.TLT200918P161.5</stp>
        <tr r="N4" s="1"/>
      </tp>
      <tp>
        <v>0.84</v>
        <stp/>
        <stp>DELTA</stp>
        <stp>.TLT200918C161.5</stp>
        <tr r="L3" s="1"/>
      </tp>
      <tp>
        <v>-0.14000000000000001</v>
        <stp/>
        <stp>DELTA</stp>
        <stp>.TLT200918P161.5</stp>
        <tr r="L4" s="1"/>
      </tp>
      <tp>
        <v>-0.08</v>
        <stp/>
        <stp>THETA</stp>
        <stp>.TLT200918C161.5</stp>
        <tr r="N3" s="1"/>
      </tp>
      <tp t="s">
        <v>TLT 100 18 SEP 20 162.5 PUT</v>
        <stp/>
        <stp>DESCRIPTION</stp>
        <stp>.TLT200918P162.5</stp>
        <tr r="B8" s="1"/>
      </tp>
      <tp t="s">
        <v>TLT 100 18 SEP 20 162.5 CALL</v>
        <stp/>
        <stp>DESCRIPTION</stp>
        <stp>.TLT200918C162.5</stp>
        <tr r="B7" s="1"/>
      </tp>
      <tp t="s">
        <v>TLT 100 18 SEP 20 163.5 PUT</v>
        <stp/>
        <stp>DESCRIPTION</stp>
        <stp>.TLT200918P163.5</stp>
        <tr r="B12" s="1"/>
      </tp>
      <tp t="s">
        <v>TLT 100 18 SEP 20 163.5 CALL</v>
        <stp/>
        <stp>DESCRIPTION</stp>
        <stp>.TLT200918C163.5</stp>
        <tr r="B11" s="1"/>
      </tp>
      <tp>
        <v>-0.09</v>
        <stp/>
        <stp>THETA</stp>
        <stp>.TLT200918P167.5</stp>
        <tr r="N28" s="1"/>
      </tp>
      <tp>
        <v>0.2</v>
        <stp/>
        <stp>DELTA</stp>
        <stp>.TLT200918C167.5</stp>
        <tr r="L27" s="1"/>
      </tp>
      <tp>
        <v>-0.8</v>
        <stp/>
        <stp>DELTA</stp>
        <stp>.TLT200918P167.5</stp>
        <tr r="L28" s="1"/>
      </tp>
      <tp>
        <v>-0.09</v>
        <stp/>
        <stp>THETA</stp>
        <stp>.TLT200918C167.5</stp>
        <tr r="N27" s="1"/>
      </tp>
      <tp t="s">
        <v>TLT 100 18 SEP 20 164.5 PUT</v>
        <stp/>
        <stp>DESCRIPTION</stp>
        <stp>.TLT200918P164.5</stp>
        <tr r="B16" s="1"/>
      </tp>
      <tp t="s">
        <v>TLT 100 18 SEP 20 164.5 CALL</v>
        <stp/>
        <stp>DESCRIPTION</stp>
        <stp>.TLT200918C164.5</stp>
        <tr r="B15" s="1"/>
      </tp>
      <tp>
        <v>-0.11</v>
        <stp/>
        <stp>THETA</stp>
        <stp>.TLT200918P166.5</stp>
        <tr r="N24" s="1"/>
      </tp>
      <tp>
        <v>0.31</v>
        <stp/>
        <stp>DELTA</stp>
        <stp>.TLT200918C166.5</stp>
        <tr r="L23" s="1"/>
      </tp>
      <tp>
        <v>-0.69</v>
        <stp/>
        <stp>DELTA</stp>
        <stp>.TLT200918P166.5</stp>
        <tr r="L24" s="1"/>
      </tp>
      <tp>
        <v>-0.11</v>
        <stp/>
        <stp>THETA</stp>
        <stp>.TLT200918C166.5</stp>
        <tr r="N23" s="1"/>
      </tp>
      <tp t="s">
        <v>TLT 100 18 SEP 20 165.5 PUT</v>
        <stp/>
        <stp>DESCRIPTION</stp>
        <stp>.TLT200918P165.5</stp>
        <tr r="B20" s="1"/>
      </tp>
      <tp t="s">
        <v>TLT 100 18 SEP 20 165.5 CALL</v>
        <stp/>
        <stp>DESCRIPTION</stp>
        <stp>.TLT200918C165.5</stp>
        <tr r="B19" s="1"/>
      </tp>
      <tp>
        <v>-0.13</v>
        <stp/>
        <stp>THETA</stp>
        <stp>.TLT200918P165.5</stp>
        <tr r="N20" s="1"/>
      </tp>
      <tp>
        <v>0.43</v>
        <stp/>
        <stp>DELTA</stp>
        <stp>.TLT200918C165.5</stp>
        <tr r="L19" s="1"/>
      </tp>
      <tp>
        <v>-0.56999999999999995</v>
        <stp/>
        <stp>DELTA</stp>
        <stp>.TLT200918P165.5</stp>
        <tr r="L20" s="1"/>
      </tp>
      <tp>
        <v>-0.12</v>
        <stp/>
        <stp>THETA</stp>
        <stp>.TLT200918C165.5</stp>
        <tr r="N19" s="1"/>
      </tp>
      <tp t="s">
        <v>TLT 100 18 SEP 20 166.5 PUT</v>
        <stp/>
        <stp>DESCRIPTION</stp>
        <stp>.TLT200918P166.5</stp>
        <tr r="B24" s="1"/>
      </tp>
      <tp t="s">
        <v>TLT 100 18 SEP 20 166.5 CALL</v>
        <stp/>
        <stp>DESCRIPTION</stp>
        <stp>.TLT200918C166.5</stp>
        <tr r="B23" s="1"/>
      </tp>
      <tp>
        <v>-0.13</v>
        <stp/>
        <stp>THETA</stp>
        <stp>.TLT200918P164.5</stp>
        <tr r="N16" s="1"/>
      </tp>
      <tp>
        <v>0.56000000000000005</v>
        <stp/>
        <stp>DELTA</stp>
        <stp>.TLT200918C164.5</stp>
        <tr r="L15" s="1"/>
      </tp>
      <tp>
        <v>-0.44</v>
        <stp/>
        <stp>DELTA</stp>
        <stp>.TLT200918P164.5</stp>
        <tr r="L16" s="1"/>
      </tp>
      <tp>
        <v>-0.13</v>
        <stp/>
        <stp>THETA</stp>
        <stp>.TLT200918C164.5</stp>
        <tr r="N15" s="1"/>
      </tp>
      <tp t="s">
        <v>TLT 100 18 SEP 20 167.5 PUT</v>
        <stp/>
        <stp>DESCRIPTION</stp>
        <stp>.TLT200918P167.5</stp>
        <tr r="B28" s="1"/>
      </tp>
      <tp t="s">
        <v>TLT 100 18 SEP 20 167.5 CALL</v>
        <stp/>
        <stp>DESCRIPTION</stp>
        <stp>.TLT200918C167.5</stp>
        <tr r="B27" s="1"/>
      </tp>
      <tp>
        <v>2.9769999999999999</v>
        <stp/>
        <stp>INTRINSIC</stp>
        <stp>.TLT200918C162</stp>
        <tr r="Q5" s="1"/>
      </tp>
      <tp>
        <v>0</v>
        <stp/>
        <stp>INTRINSIC</stp>
        <stp>.TLT200918P162</stp>
        <tr r="Q6" s="1"/>
      </tp>
      <tp>
        <v>1.9770000000000001</v>
        <stp/>
        <stp>INTRINSIC</stp>
        <stp>.TLT200918C163</stp>
        <tr r="Q9" s="1"/>
      </tp>
      <tp>
        <v>0</v>
        <stp/>
        <stp>INTRINSIC</stp>
        <stp>.TLT200918P163</stp>
        <tr r="Q10" s="1"/>
      </tp>
      <tp>
        <v>0.97699999999999998</v>
        <stp/>
        <stp>INTRINSIC</stp>
        <stp>.TLT200918C164</stp>
        <tr r="Q13" s="1"/>
      </tp>
      <tp>
        <v>0</v>
        <stp/>
        <stp>INTRINSIC</stp>
        <stp>.TLT200918P164</stp>
        <tr r="Q14" s="1"/>
      </tp>
      <tp>
        <v>0</v>
        <stp/>
        <stp>INTRINSIC</stp>
        <stp>.TLT200918C165</stp>
        <tr r="Q17" s="1"/>
      </tp>
      <tp>
        <v>2.3E-2</v>
        <stp/>
        <stp>INTRINSIC</stp>
        <stp>.TLT200918P165</stp>
        <tr r="Q18" s="1"/>
      </tp>
      <tp>
        <v>0</v>
        <stp/>
        <stp>INTRINSIC</stp>
        <stp>.TLT200918C166</stp>
        <tr r="Q21" s="1"/>
      </tp>
      <tp>
        <v>1.0229999999999999</v>
        <stp/>
        <stp>INTRINSIC</stp>
        <stp>.TLT200918P166</stp>
        <tr r="Q22" s="1"/>
      </tp>
      <tp>
        <v>0</v>
        <stp/>
        <stp>INTRINSIC</stp>
        <stp>.TLT200918C167</stp>
        <tr r="Q25" s="1"/>
      </tp>
      <tp>
        <v>2.0230000000000001</v>
        <stp/>
        <stp>INTRINSIC</stp>
        <stp>.TLT200918P167</stp>
        <tr r="Q26" s="1"/>
      </tp>
      <tp t="s">
        <v>35.70%</v>
        <stp/>
        <stp>PROB_OTM</stp>
        <stp>.TLT200918P166</stp>
        <tr r="T22" s="1"/>
      </tp>
      <tp t="s">
        <v>63.87%</v>
        <stp/>
        <stp>PROB_OTM</stp>
        <stp>.TLT200918C166</stp>
        <tr r="T21" s="1"/>
      </tp>
      <tp t="s">
        <v>24.34%</v>
        <stp/>
        <stp>PROB_OTM</stp>
        <stp>.TLT200918P167</stp>
        <tr r="T26" s="1"/>
      </tp>
      <tp t="s">
        <v>75.60%</v>
        <stp/>
        <stp>PROB_OTM</stp>
        <stp>.TLT200918C167</stp>
        <tr r="T25" s="1"/>
      </tp>
      <tp t="s">
        <v>61.70%</v>
        <stp/>
        <stp>PROB_OTM</stp>
        <stp>.TLT200918P164</stp>
        <tr r="T14" s="1"/>
      </tp>
      <tp t="s">
        <v>38.43%</v>
        <stp/>
        <stp>PROB_OTM</stp>
        <stp>.TLT200918C164</stp>
        <tr r="T13" s="1"/>
      </tp>
      <tp t="s">
        <v>48.94%</v>
        <stp/>
        <stp>PROB_OTM</stp>
        <stp>.TLT200918P165</stp>
        <tr r="T18" s="1"/>
      </tp>
      <tp t="s">
        <v>51.06%</v>
        <stp/>
        <stp>PROB_OTM</stp>
        <stp>.TLT200918C165</stp>
        <tr r="T17" s="1"/>
      </tp>
      <tp t="s">
        <v>81.86%</v>
        <stp/>
        <stp>PROB_OTM</stp>
        <stp>.TLT200918P162</stp>
        <tr r="T6" s="1"/>
      </tp>
      <tp t="s">
        <v>19.26%</v>
        <stp/>
        <stp>PROB_OTM</stp>
        <stp>.TLT200918C162</stp>
        <tr r="T5" s="1"/>
      </tp>
      <tp t="s">
        <v>72.87%</v>
        <stp/>
        <stp>PROB_OTM</stp>
        <stp>.TLT200918P163</stp>
        <tr r="T10" s="1"/>
      </tp>
      <tp t="s">
        <v>27.54%</v>
        <stp/>
        <stp>PROB_OTM</stp>
        <stp>.TLT200918C163</stp>
        <tr r="T9" s="1"/>
      </tp>
      <tp>
        <v>1632</v>
        <stp/>
        <stp>OPEN_INT</stp>
        <stp>.TLT200918C166.5</stp>
        <tr r="F23" s="1"/>
      </tp>
      <tp>
        <v>163</v>
        <stp/>
        <stp>OPEN_INT</stp>
        <stp>.TLT200918P166.5</stp>
        <tr r="F24" s="1"/>
      </tp>
      <tp t="s">
        <v>TLT 100 18 SEP 20 162 PUT</v>
        <stp/>
        <stp>DESCRIPTION</stp>
        <stp>.TLT200918P162</stp>
        <tr r="B6" s="1"/>
      </tp>
      <tp t="s">
        <v>TLT 100 18 SEP 20 162 CALL</v>
        <stp/>
        <stp>DESCRIPTION</stp>
        <stp>.TLT200918C162</stp>
        <tr r="B5" s="1"/>
      </tp>
      <tp t="s">
        <v>TLT 100 18 SEP 20 163 PUT</v>
        <stp/>
        <stp>DESCRIPTION</stp>
        <stp>.TLT200918P163</stp>
        <tr r="B10" s="1"/>
      </tp>
      <tp t="s">
        <v>TLT 100 18 SEP 20 163 CALL</v>
        <stp/>
        <stp>DESCRIPTION</stp>
        <stp>.TLT200918C163</stp>
        <tr r="B9" s="1"/>
      </tp>
      <tp t="s">
        <v>TLT 100 18 SEP 20 164 PUT</v>
        <stp/>
        <stp>DESCRIPTION</stp>
        <stp>.TLT200918P164</stp>
        <tr r="B14" s="1"/>
      </tp>
      <tp t="s">
        <v>TLT 100 18 SEP 20 164 CALL</v>
        <stp/>
        <stp>DESCRIPTION</stp>
        <stp>.TLT200918C164</stp>
        <tr r="B13" s="1"/>
      </tp>
      <tp t="s">
        <v>TLT 100 18 SEP 20 165 PUT</v>
        <stp/>
        <stp>DESCRIPTION</stp>
        <stp>.TLT200918P165</stp>
        <tr r="B18" s="1"/>
      </tp>
      <tp t="s">
        <v>TLT 100 18 SEP 20 165 CALL</v>
        <stp/>
        <stp>DESCRIPTION</stp>
        <stp>.TLT200918C165</stp>
        <tr r="B17" s="1"/>
      </tp>
      <tp t="s">
        <v>TLT 100 18 SEP 20 166 PUT</v>
        <stp/>
        <stp>DESCRIPTION</stp>
        <stp>.TLT200918P166</stp>
        <tr r="B22" s="1"/>
      </tp>
      <tp t="s">
        <v>TLT 100 18 SEP 20 166 CALL</v>
        <stp/>
        <stp>DESCRIPTION</stp>
        <stp>.TLT200918C166</stp>
        <tr r="B21" s="1"/>
      </tp>
      <tp t="s">
        <v>TLT 100 18 SEP 20 167 PUT</v>
        <stp/>
        <stp>DESCRIPTION</stp>
        <stp>.TLT200918P167</stp>
        <tr r="B26" s="1"/>
      </tp>
      <tp t="s">
        <v>TLT 100 18 SEP 20 167 CALL</v>
        <stp/>
        <stp>DESCRIPTION</stp>
        <stp>.TLT200918C167</stp>
        <tr r="B25" s="1"/>
      </tp>
      <tp>
        <v>1462</v>
        <stp/>
        <stp>OPEN_INT</stp>
        <stp>.TLT200918C167.5</stp>
        <tr r="F27" s="1"/>
      </tp>
      <tp>
        <v>306</v>
        <stp/>
        <stp>OPEN_INT</stp>
        <stp>.TLT200918P167.5</stp>
        <tr r="F28" s="1"/>
      </tp>
      <tp>
        <v>2068</v>
        <stp/>
        <stp>OPEN_INT</stp>
        <stp>.TLT200918C164.5</stp>
        <tr r="F15" s="1"/>
      </tp>
      <tp>
        <v>141</v>
        <stp/>
        <stp>OPEN_INT</stp>
        <stp>.TLT200918P164.5</stp>
        <tr r="F16" s="1"/>
      </tp>
      <tp>
        <v>1067</v>
        <stp/>
        <stp>OPEN_INT</stp>
        <stp>.TLT200918C165.5</stp>
        <tr r="F19" s="1"/>
      </tp>
      <tp>
        <v>149</v>
        <stp/>
        <stp>OPEN_INT</stp>
        <stp>.TLT200918P165.5</stp>
        <tr r="F20" s="1"/>
      </tp>
      <tp>
        <v>399</v>
        <stp/>
        <stp>OPEN_INT</stp>
        <stp>.TLT200918C162.5</stp>
        <tr r="F7" s="1"/>
      </tp>
      <tp>
        <v>1590</v>
        <stp/>
        <stp>OPEN_INT</stp>
        <stp>.TLT200918P162.5</stp>
        <tr r="F8" s="1"/>
      </tp>
      <tp>
        <v>2776</v>
        <stp/>
        <stp>OPEN_INT</stp>
        <stp>.TLT200918C163.5</stp>
        <tr r="F11" s="1"/>
      </tp>
      <tp>
        <v>707</v>
        <stp/>
        <stp>OPEN_INT</stp>
        <stp>.TLT200918P163.5</stp>
        <tr r="F12" s="1"/>
      </tp>
      <tp>
        <v>74</v>
        <stp/>
        <stp>OPEN_INT</stp>
        <stp>.TLT200918C161.5</stp>
        <tr r="F3" s="1"/>
      </tp>
      <tp>
        <v>712</v>
        <stp/>
        <stp>OPEN_INT</stp>
        <stp>.TLT200918P161.5</stp>
        <tr r="F4" s="1"/>
      </tp>
      <tp t="s">
        <v>N/A</v>
        <stp/>
        <stp>PROB_OF_EXPIRING</stp>
        <stp>TLT</stp>
        <tr r="S2" s="1"/>
      </tp>
      <tp t="s">
        <v>22.29%</v>
        <stp/>
        <stp>PROB_OF_EXPIRING</stp>
        <stp>.TLT200918P162.5</stp>
        <tr r="S8" s="1"/>
      </tp>
      <tp t="s">
        <v>38.71%</v>
        <stp/>
        <stp>PROB_OF_TOUCHING</stp>
        <stp>.TLT200918P167.5</stp>
        <tr r="U28" s="1"/>
      </tp>
      <tp t="s">
        <v>76.97%</v>
        <stp/>
        <stp>PROB_OF_EXPIRING</stp>
        <stp>.TLT200918C162.5</stp>
        <tr r="S7" s="1"/>
      </tp>
      <tp t="s">
        <v>39.99%</v>
        <stp/>
        <stp>PROB_OF_TOUCHING</stp>
        <stp>.TLT200918C167.5</stp>
        <tr r="U27" s="1"/>
      </tp>
      <tp t="s">
        <v>18.14%</v>
        <stp/>
        <stp>PROB_OF_EXPIRING</stp>
        <stp>.TLT200918P162</stp>
        <tr r="S6" s="1"/>
      </tp>
      <tp t="s">
        <v>80.74%</v>
        <stp/>
        <stp>PROB_OF_EXPIRING</stp>
        <stp>.TLT200918C162</stp>
        <tr r="S5" s="1"/>
      </tp>
      <tp t="s">
        <v>27.13%</v>
        <stp/>
        <stp>PROB_OF_EXPIRING</stp>
        <stp>.TLT200918P163</stp>
        <tr r="S10" s="1"/>
      </tp>
      <tp t="s">
        <v>72.46%</v>
        <stp/>
        <stp>PROB_OF_EXPIRING</stp>
        <stp>.TLT200918C163</stp>
        <tr r="S9" s="1"/>
      </tp>
      <tp t="s">
        <v>64.30%</v>
        <stp/>
        <stp>PROB_OF_EXPIRING</stp>
        <stp>.TLT200918P166</stp>
        <tr r="S22" s="1"/>
      </tp>
      <tp t="s">
        <v>36.13%</v>
        <stp/>
        <stp>PROB_OF_EXPIRING</stp>
        <stp>.TLT200918C166</stp>
        <tr r="S21" s="1"/>
      </tp>
      <tp t="s">
        <v>75.66%</v>
        <stp/>
        <stp>PROB_OF_EXPIRING</stp>
        <stp>.TLT200918P167</stp>
        <tr r="S26" s="1"/>
      </tp>
      <tp t="s">
        <v>24.40%</v>
        <stp/>
        <stp>PROB_OF_EXPIRING</stp>
        <stp>.TLT200918C167</stp>
        <tr r="S25" s="1"/>
      </tp>
      <tp t="s">
        <v>38.30%</v>
        <stp/>
        <stp>PROB_OF_EXPIRING</stp>
        <stp>.TLT200918P164</stp>
        <tr r="S14" s="1"/>
      </tp>
      <tp t="s">
        <v>61.57%</v>
        <stp/>
        <stp>PROB_OF_EXPIRING</stp>
        <stp>.TLT200918C164</stp>
        <tr r="S13" s="1"/>
      </tp>
      <tp t="s">
        <v>51.06%</v>
        <stp/>
        <stp>PROB_OF_EXPIRING</stp>
        <stp>.TLT200918P165</stp>
        <tr r="S18" s="1"/>
      </tp>
      <tp t="s">
        <v>48.94%</v>
        <stp/>
        <stp>PROB_OF_EXPIRING</stp>
        <stp>.TLT200918C165</stp>
        <tr r="S17" s="1"/>
      </tp>
      <tp t="s">
        <v>32.44%</v>
        <stp/>
        <stp>PROB_OF_EXPIRING</stp>
        <stp>.TLT200918P163.5</stp>
        <tr r="S12" s="1"/>
      </tp>
      <tp t="s">
        <v>60.58%</v>
        <stp/>
        <stp>PROB_OF_TOUCHING</stp>
        <stp>.TLT200918P166.5</stp>
        <tr r="U24" s="1"/>
      </tp>
      <tp t="s">
        <v>67.23%</v>
        <stp/>
        <stp>PROB_OF_EXPIRING</stp>
        <stp>.TLT200918C163.5</stp>
        <tr r="S11" s="1"/>
      </tp>
      <tp t="s">
        <v>60.67%</v>
        <stp/>
        <stp>PROB_OF_TOUCHING</stp>
        <stp>.TLT200918C166.5</stp>
        <tr r="U23" s="1"/>
      </tp>
      <tp t="s">
        <v>86.35%</v>
        <stp/>
        <stp>PROB_OF_TOUCHING</stp>
        <stp>.TLT200918P165.5</stp>
        <tr r="U20" s="1"/>
      </tp>
      <tp t="s">
        <v>86.10%</v>
        <stp/>
        <stp>PROB_OF_TOUCHING</stp>
        <stp>.TLT200918C165.5</stp>
        <tr r="U19" s="1"/>
      </tp>
      <tp t="s">
        <v>14.48%</v>
        <stp/>
        <stp>PROB_OF_EXPIRING</stp>
        <stp>.TLT200918P161.5</stp>
        <tr r="S4" s="1"/>
      </tp>
      <tp t="s">
        <v>87.72%</v>
        <stp/>
        <stp>PROB_OF_TOUCHING</stp>
        <stp>.TLT200918P164.5</stp>
        <tr r="U16" s="1"/>
      </tp>
      <tp t="s">
        <v>83.50%</v>
        <stp/>
        <stp>PROB_OF_EXPIRING</stp>
        <stp>.TLT200918C161.5</stp>
        <tr r="S3" s="1"/>
      </tp>
      <tp t="s">
        <v>88.23%</v>
        <stp/>
        <stp>PROB_OF_TOUCHING</stp>
        <stp>.TLT200918C164.5</stp>
        <tr r="U15" s="1"/>
      </tp>
      <tp>
        <v>0.32300000000000001</v>
        <stp/>
        <stp>EXTRINSIC</stp>
        <stp>.TLT200918C162</stp>
        <tr r="R5" s="1"/>
      </tp>
      <tp>
        <v>0.31</v>
        <stp/>
        <stp>EXTRINSIC</stp>
        <stp>.TLT200918P162</stp>
        <tr r="R6" s="1"/>
      </tp>
      <tp>
        <v>0.50800000000000001</v>
        <stp/>
        <stp>EXTRINSIC</stp>
        <stp>.TLT200918C163</stp>
        <tr r="R9" s="1"/>
      </tp>
      <tp>
        <v>0.51500000000000001</v>
        <stp/>
        <stp>EXTRINSIC</stp>
        <stp>.TLT200918P163</stp>
        <tr r="R10" s="1"/>
      </tp>
      <tp>
        <v>0.79800000000000004</v>
        <stp/>
        <stp>EXTRINSIC</stp>
        <stp>.TLT200918C164</stp>
        <tr r="R13" s="1"/>
      </tp>
      <tp>
        <v>0.81499999999999995</v>
        <stp/>
        <stp>EXTRINSIC</stp>
        <stp>.TLT200918P164</stp>
        <tr r="R14" s="1"/>
      </tp>
      <tp>
        <v>1.2050000000000001</v>
        <stp/>
        <stp>EXTRINSIC</stp>
        <stp>.TLT200918C165</stp>
        <tr r="R17" s="1"/>
      </tp>
      <tp>
        <v>1.2070000000000001</v>
        <stp/>
        <stp>EXTRINSIC</stp>
        <stp>.TLT200918P165</stp>
        <tr r="R18" s="1"/>
      </tp>
      <tp>
        <v>0.76</v>
        <stp/>
        <stp>EXTRINSIC</stp>
        <stp>.TLT200918C166</stp>
        <tr r="R21" s="1"/>
      </tp>
      <tp>
        <v>0.752</v>
        <stp/>
        <stp>EXTRINSIC</stp>
        <stp>.TLT200918P166</stp>
        <tr r="R22" s="1"/>
      </tp>
      <tp>
        <v>0.44</v>
        <stp/>
        <stp>EXTRINSIC</stp>
        <stp>.TLT200918C167</stp>
        <tr r="R25" s="1"/>
      </tp>
      <tp>
        <v>0.46700000000000003</v>
        <stp/>
        <stp>EXTRINSIC</stp>
        <stp>.TLT200918P167</stp>
        <tr r="R26" s="1"/>
      </tp>
      <tp t="s">
        <v>70.08%</v>
        <stp/>
        <stp>PROB_OF_EXPIRING</stp>
        <stp>.TLT200918P166.5</stp>
        <tr r="S24" s="1"/>
      </tp>
      <tp t="s">
        <v>64.10%</v>
        <stp/>
        <stp>PROB_OF_TOUCHING</stp>
        <stp>.TLT200918P163.5</stp>
        <tr r="U12" s="1"/>
      </tp>
      <tp t="s">
        <v>29.97%</v>
        <stp/>
        <stp>PROB_OF_EXPIRING</stp>
        <stp>.TLT200918C166.5</stp>
        <tr r="S23" s="1"/>
      </tp>
      <tp t="s">
        <v>64.74%</v>
        <stp/>
        <stp>PROB_OF_TOUCHING</stp>
        <stp>.TLT200918C163.5</stp>
        <tr r="U11" s="1"/>
      </tp>
      <tp t="s">
        <v>80.85%</v>
        <stp/>
        <stp>PROB_OF_EXPIRING</stp>
        <stp>.TLT200918P167.5</stp>
        <tr r="S28" s="1"/>
      </tp>
      <tp t="s">
        <v>44.10%</v>
        <stp/>
        <stp>PROB_OF_TOUCHING</stp>
        <stp>.TLT200918P162.5</stp>
        <tr r="U8" s="1"/>
      </tp>
      <tp t="s">
        <v>19.78%</v>
        <stp/>
        <stp>PROB_OF_EXPIRING</stp>
        <stp>.TLT200918C167.5</stp>
        <tr r="S27" s="1"/>
      </tp>
      <tp t="s">
        <v>45.55%</v>
        <stp/>
        <stp>PROB_OF_TOUCHING</stp>
        <stp>.TLT200918C162.5</stp>
        <tr r="U7" s="1"/>
      </tp>
      <tp t="s">
        <v>44.48%</v>
        <stp/>
        <stp>PROB_OF_EXPIRING</stp>
        <stp>.TLT200918P164.5</stp>
        <tr r="S16" s="1"/>
      </tp>
      <tp t="s">
        <v>28.68%</v>
        <stp/>
        <stp>PROB_OF_TOUCHING</stp>
        <stp>.TLT200918P161.5</stp>
        <tr r="U4" s="1"/>
      </tp>
      <tp t="s">
        <v>55.26%</v>
        <stp/>
        <stp>PROB_OF_EXPIRING</stp>
        <stp>.TLT200918C164.5</stp>
        <tr r="S15" s="1"/>
      </tp>
      <tp t="s">
        <v>32.66%</v>
        <stp/>
        <stp>PROB_OF_TOUCHING</stp>
        <stp>.TLT200918C161.5</stp>
        <tr r="U3" s="1"/>
      </tp>
      <tp t="s">
        <v>57.43%</v>
        <stp/>
        <stp>PROB_OF_EXPIRING</stp>
        <stp>.TLT200918P165.5</stp>
        <tr r="S20" s="1"/>
      </tp>
      <tp t="s">
        <v>42.45%</v>
        <stp/>
        <stp>PROB_OF_EXPIRING</stp>
        <stp>.TLT200918C165.5</stp>
        <tr r="S19" s="1"/>
      </tp>
      <tp>
        <v>0.32</v>
        <stp/>
        <stp>ASK</stp>
        <stp>.TLT200918P162</stp>
        <tr r="H6" s="1"/>
      </tp>
      <tp>
        <v>3.4</v>
        <stp/>
        <stp>ASK</stp>
        <stp>.TLT200918C162</stp>
        <tr r="H5" s="1"/>
      </tp>
      <tp>
        <v>0.53</v>
        <stp/>
        <stp>ASK</stp>
        <stp>.TLT200918P163</stp>
        <tr r="H10" s="1"/>
      </tp>
      <tp>
        <v>2.5099999999999998</v>
        <stp/>
        <stp>ASK</stp>
        <stp>.TLT200918C163</stp>
        <tr r="H9" s="1"/>
      </tp>
      <tp>
        <v>0.84</v>
        <stp/>
        <stp>ASK</stp>
        <stp>.TLT200918P164</stp>
        <tr r="H14" s="1"/>
      </tp>
      <tp>
        <v>1.8</v>
        <stp/>
        <stp>ASK</stp>
        <stp>.TLT200918C164</stp>
        <tr r="H13" s="1"/>
      </tp>
      <tp>
        <v>1.28</v>
        <stp/>
        <stp>ASK</stp>
        <stp>.TLT200918P165</stp>
        <tr r="H18" s="1"/>
      </tp>
      <tp>
        <v>1.23</v>
        <stp/>
        <stp>ASK</stp>
        <stp>.TLT200918C165</stp>
        <tr r="H17" s="1"/>
      </tp>
      <tp>
        <v>1.83</v>
        <stp/>
        <stp>ASK</stp>
        <stp>.TLT200918P166</stp>
        <tr r="H22" s="1"/>
      </tp>
      <tp>
        <v>0.78</v>
        <stp/>
        <stp>ASK</stp>
        <stp>.TLT200918C166</stp>
        <tr r="H21" s="1"/>
      </tp>
      <tp>
        <v>2.52</v>
        <stp/>
        <stp>ASK</stp>
        <stp>.TLT200918P167</stp>
        <tr r="H26" s="1"/>
      </tp>
      <tp>
        <v>0.45</v>
        <stp/>
        <stp>ASK</stp>
        <stp>.TLT200918C167</stp>
        <tr r="H25" s="1"/>
      </tp>
      <tp>
        <v>0.3</v>
        <stp/>
        <stp>BID</stp>
        <stp>.TLT200918P162</stp>
        <tr r="G6" s="1"/>
      </tp>
      <tp>
        <v>3.2</v>
        <stp/>
        <stp>BID</stp>
        <stp>.TLT200918C162</stp>
        <tr r="G5" s="1"/>
      </tp>
      <tp>
        <v>0.5</v>
        <stp/>
        <stp>BID</stp>
        <stp>.TLT200918P163</stp>
        <tr r="G10" s="1"/>
      </tp>
      <tp>
        <v>2.46</v>
        <stp/>
        <stp>BID</stp>
        <stp>.TLT200918C163</stp>
        <tr r="G9" s="1"/>
      </tp>
      <tp>
        <v>1.72</v>
        <stp/>
        <stp>BID</stp>
        <stp>.TLT200918P166</stp>
        <tr r="G22" s="1"/>
      </tp>
      <tp>
        <v>0.74</v>
        <stp/>
        <stp>BID</stp>
        <stp>.TLT200918C166</stp>
        <tr r="G21" s="1"/>
      </tp>
      <tp>
        <v>2.46</v>
        <stp/>
        <stp>BID</stp>
        <stp>.TLT200918P167</stp>
        <tr r="G26" s="1"/>
      </tp>
      <tp>
        <v>0.43</v>
        <stp/>
        <stp>BID</stp>
        <stp>.TLT200918C167</stp>
        <tr r="G25" s="1"/>
      </tp>
      <tp>
        <v>0.79</v>
        <stp/>
        <stp>BID</stp>
        <stp>.TLT200918P164</stp>
        <tr r="G14" s="1"/>
      </tp>
      <tp>
        <v>1.75</v>
        <stp/>
        <stp>BID</stp>
        <stp>.TLT200918C164</stp>
        <tr r="G13" s="1"/>
      </tp>
      <tp>
        <v>1.18</v>
        <stp/>
        <stp>BID</stp>
        <stp>.TLT200918P165</stp>
        <tr r="G18" s="1"/>
      </tp>
      <tp>
        <v>1.18</v>
        <stp/>
        <stp>BID</stp>
        <stp>.TLT200918C165</stp>
        <tr r="G17" s="1"/>
      </tp>
      <tp>
        <v>1.72</v>
        <stp/>
        <stp>LOW</stp>
        <stp>.TLT200918C164</stp>
        <tr r="J13" s="1"/>
      </tp>
      <tp>
        <v>0.78</v>
        <stp/>
        <stp>LOW</stp>
        <stp>.TLT200918P164</stp>
        <tr r="J14" s="1"/>
      </tp>
      <tp>
        <v>1.1100000000000001</v>
        <stp/>
        <stp>LOW</stp>
        <stp>.TLT200918C165</stp>
        <tr r="J17" s="1"/>
      </tp>
      <tp>
        <v>1.23</v>
        <stp/>
        <stp>LOW</stp>
        <stp>.TLT200918P165</stp>
        <tr r="J18" s="1"/>
      </tp>
      <tp>
        <v>0.65</v>
        <stp/>
        <stp>LOW</stp>
        <stp>.TLT200918C166</stp>
        <tr r="J21" s="1"/>
      </tp>
      <tp>
        <v>1.75</v>
        <stp/>
        <stp>LOW</stp>
        <stp>.TLT200918P166</stp>
        <tr r="J22" s="1"/>
      </tp>
      <tp>
        <v>0.41</v>
        <stp/>
        <stp>LOW</stp>
        <stp>.TLT200918C167</stp>
        <tr r="J25" s="1"/>
      </tp>
      <tp>
        <v>2.42</v>
        <stp/>
        <stp>LOW</stp>
        <stp>.TLT200918P167</stp>
        <tr r="J26" s="1"/>
      </tp>
      <tp>
        <v>3.14</v>
        <stp/>
        <stp>LOW</stp>
        <stp>.TLT200918C162</stp>
        <tr r="J5" s="1"/>
      </tp>
      <tp>
        <v>0.28999999999999998</v>
        <stp/>
        <stp>LOW</stp>
        <stp>.TLT200918P162</stp>
        <tr r="J6" s="1"/>
      </tp>
      <tp>
        <v>2.34</v>
        <stp/>
        <stp>LOW</stp>
        <stp>.TLT200918C163</stp>
        <tr r="J9" s="1"/>
      </tp>
      <tp>
        <v>0.52</v>
        <stp/>
        <stp>LOW</stp>
        <stp>.TLT200918P163</stp>
        <tr r="J10" s="1"/>
      </tp>
      <tp>
        <v>-0.01</v>
        <stp/>
        <stp>RHO</stp>
        <stp>.TLT200918P163</stp>
        <tr r="P10" s="1"/>
      </tp>
      <tp>
        <v>0.01</v>
        <stp/>
        <stp>RHO</stp>
        <stp>.TLT200918C163</stp>
        <tr r="P9" s="1"/>
      </tp>
      <tp>
        <v>0</v>
        <stp/>
        <stp>RHO</stp>
        <stp>.TLT200918P162</stp>
        <tr r="P6" s="1"/>
      </tp>
      <tp>
        <v>0.01</v>
        <stp/>
        <stp>RHO</stp>
        <stp>.TLT200918C162</stp>
        <tr r="P5" s="1"/>
      </tp>
      <tp>
        <v>-0.02</v>
        <stp/>
        <stp>RHO</stp>
        <stp>.TLT200918P167</stp>
        <tr r="P26" s="1"/>
      </tp>
      <tp>
        <v>0.01</v>
        <stp/>
        <stp>RHO</stp>
        <stp>.TLT200918C167</stp>
        <tr r="P25" s="1"/>
      </tp>
      <tp>
        <v>-0.01</v>
        <stp/>
        <stp>RHO</stp>
        <stp>.TLT200918P166</stp>
        <tr r="P22" s="1"/>
      </tp>
      <tp>
        <v>0.01</v>
        <stp/>
        <stp>RHO</stp>
        <stp>.TLT200918C166</stp>
        <tr r="P21" s="1"/>
      </tp>
      <tp>
        <v>-0.01</v>
        <stp/>
        <stp>RHO</stp>
        <stp>.TLT200918P165</stp>
        <tr r="P18" s="1"/>
      </tp>
      <tp>
        <v>0.01</v>
        <stp/>
        <stp>RHO</stp>
        <stp>.TLT200918C165</stp>
        <tr r="P17" s="1"/>
      </tp>
      <tp>
        <v>-0.01</v>
        <stp/>
        <stp>RHO</stp>
        <stp>.TLT200918P164</stp>
        <tr r="P14" s="1"/>
      </tp>
      <tp>
        <v>0.01</v>
        <stp/>
        <stp>RHO</stp>
        <stp>.TLT200918C164</stp>
        <tr r="P13" s="1"/>
      </tp>
      <tp t="s">
        <v>29.92%</v>
        <stp/>
        <stp>PROB_OTM</stp>
        <stp>.TLT200918P166.5</stp>
        <tr r="T24" s="1"/>
      </tp>
      <tp t="s">
        <v>16.55%</v>
        <stp/>
        <stp>IMPL_VOL</stp>
        <stp>.TLT200918P162.5</stp>
        <tr r="C8" s="1"/>
      </tp>
      <tp t="s">
        <v>70.03%</v>
        <stp/>
        <stp>PROB_OTM</stp>
        <stp>.TLT200918C166.5</stp>
        <tr r="T23" s="1"/>
      </tp>
      <tp t="s">
        <v>17.08%</v>
        <stp/>
        <stp>IMPL_VOL</stp>
        <stp>.TLT200918C162.5</stp>
        <tr r="C7" s="1"/>
      </tp>
      <tp t="s">
        <v>N/A</v>
        <stp/>
        <stp>PROB_OF_TOUCHING</stp>
        <stp>TLT</stp>
        <tr r="U2" s="1"/>
      </tp>
      <tp t="s">
        <v>13.83%</v>
        <stp/>
        <stp>IMPL_VOL</stp>
        <stp>TLT</stp>
        <tr r="C2" s="1"/>
      </tp>
      <tp t="s">
        <v>19.15%</v>
        <stp/>
        <stp>PROB_OTM</stp>
        <stp>.TLT200918P167.5</stp>
        <tr r="T28" s="1"/>
      </tp>
      <tp t="s">
        <v>16.21%</v>
        <stp/>
        <stp>IMPL_VOL</stp>
        <stp>.TLT200918P163.5</stp>
        <tr r="C12" s="1"/>
      </tp>
      <tp t="s">
        <v>80.22%</v>
        <stp/>
        <stp>PROB_OTM</stp>
        <stp>.TLT200918C167.5</stp>
        <tr r="T27" s="1"/>
      </tp>
      <tp>
        <v>4027</v>
        <stp/>
        <stp>OPEN_INT</stp>
        <stp>.TLT200918C166</stp>
        <tr r="F21" s="1"/>
      </tp>
      <tp>
        <v>5394</v>
        <stp/>
        <stp>OPEN_INT</stp>
        <stp>.TLT200918P166</stp>
        <tr r="F22" s="1"/>
      </tp>
      <tp>
        <v>3140</v>
        <stp/>
        <stp>OPEN_INT</stp>
        <stp>.TLT200918C167</stp>
        <tr r="F25" s="1"/>
      </tp>
      <tp>
        <v>1304</v>
        <stp/>
        <stp>OPEN_INT</stp>
        <stp>.TLT200918P167</stp>
        <tr r="F26" s="1"/>
      </tp>
      <tp>
        <v>2020</v>
        <stp/>
        <stp>OPEN_INT</stp>
        <stp>.TLT200918C164</stp>
        <tr r="F13" s="1"/>
      </tp>
      <tp>
        <v>4306</v>
        <stp/>
        <stp>OPEN_INT</stp>
        <stp>.TLT200918P164</stp>
        <tr r="F14" s="1"/>
      </tp>
      <tp>
        <v>16700</v>
        <stp/>
        <stp>OPEN_INT</stp>
        <stp>.TLT200918C165</stp>
        <tr r="F17" s="1"/>
      </tp>
      <tp>
        <v>15756</v>
        <stp/>
        <stp>OPEN_INT</stp>
        <stp>.TLT200918P165</stp>
        <tr r="F18" s="1"/>
      </tp>
      <tp>
        <v>2240</v>
        <stp/>
        <stp>OPEN_INT</stp>
        <stp>.TLT200918C162</stp>
        <tr r="F5" s="1"/>
      </tp>
      <tp>
        <v>18306</v>
        <stp/>
        <stp>OPEN_INT</stp>
        <stp>.TLT200918P162</stp>
        <tr r="F6" s="1"/>
      </tp>
      <tp>
        <v>1958</v>
        <stp/>
        <stp>OPEN_INT</stp>
        <stp>.TLT200918C163</stp>
        <tr r="F9" s="1"/>
      </tp>
      <tp>
        <v>17022</v>
        <stp/>
        <stp>OPEN_INT</stp>
        <stp>.TLT200918P163</stp>
        <tr r="F10" s="1"/>
      </tp>
      <tp t="s">
        <v>16.52%</v>
        <stp/>
        <stp>IMPL_VOL</stp>
        <stp>.TLT200918C163.5</stp>
        <tr r="C11" s="1"/>
      </tp>
      <tp t="s">
        <v>55.52%</v>
        <stp/>
        <stp>PROB_OTM</stp>
        <stp>.TLT200918P164.5</stp>
        <tr r="T16" s="1"/>
      </tp>
      <tp t="s">
        <v>44.74%</v>
        <stp/>
        <stp>PROB_OTM</stp>
        <stp>.TLT200918C164.5</stp>
        <tr r="T15" s="1"/>
      </tp>
      <tp t="s">
        <v>49.24%</v>
        <stp/>
        <stp>PROB_OF_TOUCHING</stp>
        <stp>.TLT200918P167</stp>
        <tr r="U26" s="1"/>
      </tp>
      <tp t="s">
        <v>49.36%</v>
        <stp/>
        <stp>PROB_OF_TOUCHING</stp>
        <stp>.TLT200918C167</stp>
        <tr r="U25" s="1"/>
      </tp>
      <tp t="s">
        <v>72.34%</v>
        <stp/>
        <stp>PROB_OF_TOUCHING</stp>
        <stp>.TLT200918P166</stp>
        <tr r="U22" s="1"/>
      </tp>
      <tp t="s">
        <v>73.21%</v>
        <stp/>
        <stp>PROB_OF_TOUCHING</stp>
        <stp>.TLT200918C166</stp>
        <tr r="U21" s="1"/>
      </tp>
      <tp t="s">
        <v>99.38%</v>
        <stp/>
        <stp>PROB_OF_TOUCHING</stp>
        <stp>.TLT200918P165</stp>
        <tr r="U18" s="1"/>
      </tp>
      <tp t="s">
        <v>99.39%</v>
        <stp/>
        <stp>PROB_OF_TOUCHING</stp>
        <stp>.TLT200918C165</stp>
        <tr r="U17" s="1"/>
      </tp>
      <tp t="s">
        <v>75.61%</v>
        <stp/>
        <stp>PROB_OF_TOUCHING</stp>
        <stp>.TLT200918P164</stp>
        <tr r="U14" s="1"/>
      </tp>
      <tp t="s">
        <v>75.85%</v>
        <stp/>
        <stp>PROB_OF_TOUCHING</stp>
        <stp>.TLT200918C164</stp>
        <tr r="U13" s="1"/>
      </tp>
      <tp t="s">
        <v>53.63%</v>
        <stp/>
        <stp>PROB_OF_TOUCHING</stp>
        <stp>.TLT200918P163</stp>
        <tr r="U10" s="1"/>
      </tp>
      <tp t="s">
        <v>54.45%</v>
        <stp/>
        <stp>PROB_OF_TOUCHING</stp>
        <stp>.TLT200918C163</stp>
        <tr r="U9" s="1"/>
      </tp>
      <tp t="s">
        <v>35.91%</v>
        <stp/>
        <stp>PROB_OF_TOUCHING</stp>
        <stp>.TLT200918P162</stp>
        <tr r="U6" s="1"/>
      </tp>
      <tp t="s">
        <v>38.12%</v>
        <stp/>
        <stp>PROB_OF_TOUCHING</stp>
        <stp>.TLT200918C162</stp>
        <tr r="U5" s="1"/>
      </tp>
      <tp>
        <v>0</v>
        <stp/>
        <stp>OPEN_INT</stp>
        <stp>TLT</stp>
        <tr r="F2" s="1"/>
      </tp>
      <tp t="s">
        <v>42.57%</v>
        <stp/>
        <stp>PROB_OTM</stp>
        <stp>.TLT200918P165.5</stp>
        <tr r="T20" s="1"/>
      </tp>
      <tp t="s">
        <v>16.89%</v>
        <stp/>
        <stp>IMPL_VOL</stp>
        <stp>.TLT200918P161.5</stp>
        <tr r="C4" s="1"/>
      </tp>
      <tp t="s">
        <v>57.55%</v>
        <stp/>
        <stp>PROB_OTM</stp>
        <stp>.TLT200918C165.5</stp>
        <tr r="T19" s="1"/>
      </tp>
      <tp t="s">
        <v>18.33%</v>
        <stp/>
        <stp>IMPL_VOL</stp>
        <stp>.TLT200918C161.5</stp>
        <tr r="C3" s="1"/>
      </tp>
      <tp t="s">
        <v>77.71%</v>
        <stp/>
        <stp>PROB_OTM</stp>
        <stp>.TLT200918P162.5</stp>
        <tr r="T8" s="1"/>
      </tp>
      <tp t="s">
        <v>15.47%</v>
        <stp/>
        <stp>IMPL_VOL</stp>
        <stp>.TLT200918P166.5</stp>
        <tr r="C24" s="1"/>
      </tp>
      <tp t="s">
        <v>23.03%</v>
        <stp/>
        <stp>PROB_OTM</stp>
        <stp>.TLT200918C162.5</stp>
        <tr r="T7" s="1"/>
      </tp>
      <tp t="s">
        <v>15.51%</v>
        <stp/>
        <stp>IMPL_VOL</stp>
        <stp>.TLT200918C166.5</stp>
        <tr r="C23" s="1"/>
      </tp>
      <tp t="s">
        <v>67.56%</v>
        <stp/>
        <stp>PROB_OTM</stp>
        <stp>.TLT200918P163.5</stp>
        <tr r="T12" s="1"/>
      </tp>
      <tp t="s">
        <v>15.20%</v>
        <stp/>
        <stp>IMPL_VOL</stp>
        <stp>.TLT200918P167.5</stp>
        <tr r="C28" s="1"/>
      </tp>
      <tp t="s">
        <v>32.77%</v>
        <stp/>
        <stp>PROB_OTM</stp>
        <stp>.TLT200918C163.5</stp>
        <tr r="T11" s="1"/>
      </tp>
      <tp t="s">
        <v>15.62%</v>
        <stp/>
        <stp>IMPL_VOL</stp>
        <stp>.TLT200918C167.5</stp>
        <tr r="C27" s="1"/>
      </tp>
      <tp t="s">
        <v>15.68%</v>
        <stp/>
        <stp>IMPL_VOL</stp>
        <stp>.TLT200918P164.5</stp>
        <tr r="C16" s="1"/>
      </tp>
      <tp t="s">
        <v>16.37%</v>
        <stp/>
        <stp>IMPL_VOL</stp>
        <stp>.TLT200918C164.5</stp>
        <tr r="C15" s="1"/>
      </tp>
      <tp t="s">
        <v>N/A</v>
        <stp/>
        <stp>PROB_OTM</stp>
        <stp>TLT</stp>
        <tr r="T2" s="1"/>
      </tp>
      <tp t="s">
        <v>85.52%</v>
        <stp/>
        <stp>PROB_OTM</stp>
        <stp>.TLT200918P161.5</stp>
        <tr r="T4" s="1"/>
      </tp>
      <tp t="s">
        <v>16.07%</v>
        <stp/>
        <stp>IMPL_VOL</stp>
        <stp>.TLT200918P165.5</stp>
        <tr r="C20" s="1"/>
      </tp>
      <tp t="s">
        <v>16.50%</v>
        <stp/>
        <stp>PROB_OTM</stp>
        <stp>.TLT200918C161.5</stp>
        <tr r="T3" s="1"/>
      </tp>
      <tp t="s">
        <v>16.75%</v>
        <stp/>
        <stp>IMPL_VOL</stp>
        <stp>.TLT200918P162</stp>
        <tr r="C6" s="1"/>
      </tp>
      <tp t="s">
        <v>17.54%</v>
        <stp/>
        <stp>IMPL_VOL</stp>
        <stp>.TLT200918C162</stp>
        <tr r="C5" s="1"/>
      </tp>
      <tp t="s">
        <v>16.41%</v>
        <stp/>
        <stp>IMPL_VOL</stp>
        <stp>.TLT200918P163</stp>
        <tr r="C10" s="1"/>
      </tp>
      <tp t="s">
        <v>16.74%</v>
        <stp/>
        <stp>IMPL_VOL</stp>
        <stp>.TLT200918C163</stp>
        <tr r="C9" s="1"/>
      </tp>
      <tp t="s">
        <v>15.20%</v>
        <stp/>
        <stp>IMPL_VOL</stp>
        <stp>.TLT200918P166</stp>
        <tr r="C22" s="1"/>
      </tp>
      <tp t="s">
        <v>15.72%</v>
        <stp/>
        <stp>IMPL_VOL</stp>
        <stp>.TLT200918C166</stp>
        <tr r="C21" s="1"/>
      </tp>
      <tp t="s">
        <v>15.40%</v>
        <stp/>
        <stp>IMPL_VOL</stp>
        <stp>.TLT200918P167</stp>
        <tr r="C26" s="1"/>
      </tp>
      <tp t="s">
        <v>15.45%</v>
        <stp/>
        <stp>IMPL_VOL</stp>
        <stp>.TLT200918C167</stp>
        <tr r="C25" s="1"/>
      </tp>
      <tp t="s">
        <v>16.04%</v>
        <stp/>
        <stp>IMPL_VOL</stp>
        <stp>.TLT200918P164</stp>
        <tr r="C14" s="1"/>
      </tp>
      <tp t="s">
        <v>16.20%</v>
        <stp/>
        <stp>IMPL_VOL</stp>
        <stp>.TLT200918C164</stp>
        <tr r="C13" s="1"/>
      </tp>
      <tp t="s">
        <v>15.63%</v>
        <stp/>
        <stp>IMPL_VOL</stp>
        <stp>.TLT200918P165</stp>
        <tr r="C18" s="1"/>
      </tp>
      <tp t="s">
        <v>15.98%</v>
        <stp/>
        <stp>IMPL_VOL</stp>
        <stp>.TLT200918C165</stp>
        <tr r="C17" s="1"/>
      </tp>
      <tp t="s">
        <v>15.78%</v>
        <stp/>
        <stp>IMPL_VOL</stp>
        <stp>.TLT200918C165.5</stp>
        <tr r="C19" s="1"/>
      </tp>
      <tp>
        <v>167.5</v>
        <stp/>
        <stp>STRIKE</stp>
        <stp>.TLT200918P167.5</stp>
        <tr r="V28" s="1"/>
      </tp>
      <tp>
        <v>24</v>
        <stp/>
        <stp>VOLUME</stp>
        <stp>.TLT200918C164.5</stp>
        <tr r="E15" s="1"/>
      </tp>
      <tp>
        <v>167.5</v>
        <stp/>
        <stp>STRIKE</stp>
        <stp>.TLT200918C167.5</stp>
        <tr r="V27" s="1"/>
      </tp>
      <tp>
        <v>6</v>
        <stp/>
        <stp>VOLUME</stp>
        <stp>.TLT200918P164.5</stp>
        <tr r="E16" s="1"/>
      </tp>
      <tp>
        <v>166.5</v>
        <stp/>
        <stp>STRIKE</stp>
        <stp>.TLT200918P166.5</stp>
        <tr r="V24" s="1"/>
      </tp>
      <tp>
        <v>11</v>
        <stp/>
        <stp>VOLUME</stp>
        <stp>.TLT200918C165.5</stp>
        <tr r="E19" s="1"/>
      </tp>
      <tp>
        <v>166.5</v>
        <stp/>
        <stp>STRIKE</stp>
        <stp>.TLT200918C166.5</stp>
        <tr r="V23" s="1"/>
      </tp>
      <tp>
        <v>0</v>
        <stp/>
        <stp>VOLUME</stp>
        <stp>.TLT200918P165.5</stp>
        <tr r="E20" s="1"/>
      </tp>
      <tp>
        <v>165.5</v>
        <stp/>
        <stp>STRIKE</stp>
        <stp>.TLT200918P165.5</stp>
        <tr r="V20" s="1"/>
      </tp>
      <tp>
        <v>29</v>
        <stp/>
        <stp>VOLUME</stp>
        <stp>.TLT200918C166.5</stp>
        <tr r="E23" s="1"/>
      </tp>
      <tp>
        <v>165.5</v>
        <stp/>
        <stp>STRIKE</stp>
        <stp>.TLT200918C165.5</stp>
        <tr r="V19" s="1"/>
      </tp>
      <tp>
        <v>0</v>
        <stp/>
        <stp>VOLUME</stp>
        <stp>.TLT200918P166.5</stp>
        <tr r="E24" s="1"/>
      </tp>
      <tp>
        <v>164.5</v>
        <stp/>
        <stp>STRIKE</stp>
        <stp>.TLT200918P164.5</stp>
        <tr r="V16" s="1"/>
      </tp>
      <tp>
        <v>15</v>
        <stp/>
        <stp>VOLUME</stp>
        <stp>.TLT200918C167.5</stp>
        <tr r="E27" s="1"/>
      </tp>
      <tp>
        <v>164.5</v>
        <stp/>
        <stp>STRIKE</stp>
        <stp>.TLT200918C164.5</stp>
        <tr r="V15" s="1"/>
      </tp>
      <tp>
        <v>4</v>
        <stp/>
        <stp>VOLUME</stp>
        <stp>.TLT200918P167.5</stp>
        <tr r="E28" s="1"/>
      </tp>
      <tp>
        <v>163.5</v>
        <stp/>
        <stp>STRIKE</stp>
        <stp>.TLT200918P163.5</stp>
        <tr r="V12" s="1"/>
      </tp>
      <tp>
        <v>163.5</v>
        <stp/>
        <stp>STRIKE</stp>
        <stp>.TLT200918C163.5</stp>
        <tr r="V11" s="1"/>
      </tp>
      <tp>
        <v>162.5</v>
        <stp/>
        <stp>STRIKE</stp>
        <stp>.TLT200918P162.5</stp>
        <tr r="V8" s="1"/>
      </tp>
      <tp>
        <v>0</v>
        <stp/>
        <stp>VOLUME</stp>
        <stp>.TLT200918C161.5</stp>
        <tr r="E3" s="1"/>
      </tp>
      <tp>
        <v>162.5</v>
        <stp/>
        <stp>STRIKE</stp>
        <stp>.TLT200918C162.5</stp>
        <tr r="V7" s="1"/>
      </tp>
      <tp>
        <v>0</v>
        <stp/>
        <stp>VOLUME</stp>
        <stp>.TLT200918P161.5</stp>
        <tr r="E4" s="1"/>
      </tp>
      <tp>
        <v>161.5</v>
        <stp/>
        <stp>STRIKE</stp>
        <stp>.TLT200918P161.5</stp>
        <tr r="V4" s="1"/>
      </tp>
      <tp>
        <v>0</v>
        <stp/>
        <stp>VOLUME</stp>
        <stp>.TLT200918C162.5</stp>
        <tr r="E7" s="1"/>
      </tp>
      <tp>
        <v>161.5</v>
        <stp/>
        <stp>STRIKE</stp>
        <stp>.TLT200918C161.5</stp>
        <tr r="V3" s="1"/>
      </tp>
      <tp>
        <v>110</v>
        <stp/>
        <stp>VOLUME</stp>
        <stp>.TLT200918P162.5</stp>
        <tr r="E8" s="1"/>
      </tp>
      <tp>
        <v>5</v>
        <stp/>
        <stp>VOLUME</stp>
        <stp>.TLT200918C163.5</stp>
        <tr r="E11" s="1"/>
      </tp>
      <tp>
        <v>11</v>
        <stp/>
        <stp>VOLUME</stp>
        <stp>.TLT200918P163.5</stp>
        <tr r="E12" s="1"/>
      </tp>
      <tp>
        <v>0.27300000000000002</v>
        <stp/>
        <stp>EXTRINSIC</stp>
        <stp>.TLT200918C161.5</stp>
        <tr r="R3" s="1"/>
      </tp>
      <tp>
        <v>3.4769999999999999</v>
        <stp/>
        <stp>INTRINSIC</stp>
        <stp>.TLT200918C161.5</stp>
        <tr r="Q3" s="1"/>
      </tp>
      <tp>
        <v>0.23499999999999999</v>
        <stp/>
        <stp>EXTRINSIC</stp>
        <stp>.TLT200918P161.5</stp>
        <tr r="R4" s="1"/>
      </tp>
      <tp>
        <v>0</v>
        <stp/>
        <stp>INTRINSIC</stp>
        <stp>.TLT200918P161.5</stp>
        <tr r="Q4" s="1"/>
      </tp>
      <tp>
        <v>0.40300000000000002</v>
        <stp/>
        <stp>EXTRINSIC</stp>
        <stp>.TLT200918C162.5</stp>
        <tr r="R7" s="1"/>
      </tp>
      <tp>
        <v>2.4769999999999999</v>
        <stp/>
        <stp>INTRINSIC</stp>
        <stp>.TLT200918C162.5</stp>
        <tr r="Q7" s="1"/>
      </tp>
      <tp>
        <v>0.4</v>
        <stp/>
        <stp>EXTRINSIC</stp>
        <stp>.TLT200918P162.5</stp>
        <tr r="R8" s="1"/>
      </tp>
      <tp t="s">
        <v>N/A</v>
        <stp/>
        <stp>EXTRINSIC</stp>
        <stp>TLT</stp>
        <tr r="R2" s="1"/>
      </tp>
      <tp t="s">
        <v>N/A</v>
        <stp/>
        <stp>INTRINSIC</stp>
        <stp>TLT</stp>
        <tr r="Q2" s="1"/>
      </tp>
      <tp>
        <v>0</v>
        <stp/>
        <stp>INTRINSIC</stp>
        <stp>.TLT200918P162.5</stp>
        <tr r="Q8" s="1"/>
      </tp>
      <tp>
        <v>0.64300000000000002</v>
        <stp/>
        <stp>EXTRINSIC</stp>
        <stp>.TLT200918C163.5</stp>
        <tr r="R11" s="1"/>
      </tp>
      <tp>
        <v>1.4770000000000001</v>
        <stp/>
        <stp>INTRINSIC</stp>
        <stp>.TLT200918C163.5</stp>
        <tr r="Q11" s="1"/>
      </tp>
      <tp>
        <v>0.65</v>
        <stp/>
        <stp>EXTRINSIC</stp>
        <stp>.TLT200918P163.5</stp>
        <tr r="R12" s="1"/>
      </tp>
      <tp>
        <v>0</v>
        <stp/>
        <stp>INTRINSIC</stp>
        <stp>.TLT200918P163.5</stp>
        <tr r="Q12" s="1"/>
      </tp>
      <tp>
        <v>1.018</v>
        <stp/>
        <stp>EXTRINSIC</stp>
        <stp>.TLT200918C164.5</stp>
        <tr r="R15" s="1"/>
      </tp>
      <tp>
        <v>0.47699999999999998</v>
        <stp/>
        <stp>INTRINSIC</stp>
        <stp>.TLT200918C164.5</stp>
        <tr r="Q15" s="1"/>
      </tp>
      <tp>
        <v>0.995</v>
        <stp/>
        <stp>EXTRINSIC</stp>
        <stp>.TLT200918P164.5</stp>
        <tr r="R16" s="1"/>
      </tp>
      <tp>
        <v>0</v>
        <stp/>
        <stp>INTRINSIC</stp>
        <stp>.TLT200918P164.5</stp>
        <tr r="Q16" s="1"/>
      </tp>
      <tp>
        <v>0.96</v>
        <stp/>
        <stp>EXTRINSIC</stp>
        <stp>.TLT200918C165.5</stp>
        <tr r="R19" s="1"/>
      </tp>
      <tp>
        <v>0</v>
        <stp/>
        <stp>INTRINSIC</stp>
        <stp>.TLT200918C165.5</stp>
        <tr r="Q19" s="1"/>
      </tp>
      <tp>
        <v>1.012</v>
        <stp/>
        <stp>EXTRINSIC</stp>
        <stp>.TLT200918P165.5</stp>
        <tr r="R20" s="1"/>
      </tp>
      <tp>
        <v>0.52300000000000002</v>
        <stp/>
        <stp>INTRINSIC</stp>
        <stp>.TLT200918P165.5</stp>
        <tr r="Q20" s="1"/>
      </tp>
      <tp>
        <v>0.57999999999999996</v>
        <stp/>
        <stp>EXTRINSIC</stp>
        <stp>.TLT200918C166.5</stp>
        <tr r="R23" s="1"/>
      </tp>
      <tp>
        <v>0</v>
        <stp/>
        <stp>INTRINSIC</stp>
        <stp>.TLT200918C166.5</stp>
        <tr r="Q23" s="1"/>
      </tp>
      <tp>
        <v>0.60699999999999998</v>
        <stp/>
        <stp>EXTRINSIC</stp>
        <stp>.TLT200918P166.5</stp>
        <tr r="R24" s="1"/>
      </tp>
      <tp>
        <v>1.5229999999999999</v>
        <stp/>
        <stp>INTRINSIC</stp>
        <stp>.TLT200918P166.5</stp>
        <tr r="Q24" s="1"/>
      </tp>
      <tp>
        <v>0.34</v>
        <stp/>
        <stp>EXTRINSIC</stp>
        <stp>.TLT200918C167.5</stp>
        <tr r="R27" s="1"/>
      </tp>
      <tp>
        <v>0</v>
        <stp/>
        <stp>INTRINSIC</stp>
        <stp>.TLT200918C167.5</stp>
        <tr r="Q27" s="1"/>
      </tp>
      <tp>
        <v>0.34699999999999998</v>
        <stp/>
        <stp>EXTRINSIC</stp>
        <stp>.TLT200918P167.5</stp>
        <tr r="R28" s="1"/>
      </tp>
      <tp>
        <v>2.5230000000000001</v>
        <stp/>
        <stp>INTRINSIC</stp>
        <stp>.TLT200918P167.5</stp>
        <tr r="Q2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683C-01D7-4812-98BD-5255B0F8943F}">
  <dimension ref="A1:V28"/>
  <sheetViews>
    <sheetView tabSelected="1" workbookViewId="0">
      <selection activeCell="G32" sqref="G32"/>
    </sheetView>
  </sheetViews>
  <sheetFormatPr defaultRowHeight="14.25" x14ac:dyDescent="0.45"/>
  <cols>
    <col min="1" max="1" width="15.398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tr">
        <f>RTD("tos.rtd", , "DESCRIPTION", "TLT")</f>
        <v>ISHARES TRUST 20 YR TR BD ETF</v>
      </c>
      <c r="C2" t="str">
        <f>RTD("tos.rtd", , "IMPL_VOL", "TLT")</f>
        <v>13.83%</v>
      </c>
      <c r="D2">
        <f>RTD("tos.rtd", , "LAST", "TLT")</f>
        <v>164.977</v>
      </c>
      <c r="E2">
        <f>RTD("tos.rtd", , "VOLUME", "TLT")</f>
        <v>332215</v>
      </c>
      <c r="F2">
        <f>RTD("tos.rtd", , "OPEN_INT", "TLT")</f>
        <v>0</v>
      </c>
      <c r="G2">
        <f>RTD("tos.rtd", , "BID", "TLT")</f>
        <v>164.97</v>
      </c>
      <c r="H2">
        <f>RTD("tos.rtd", , "ASK", "TLT")</f>
        <v>164.98</v>
      </c>
      <c r="I2">
        <f>RTD("tos.rtd", , "HIGH", "TLT")</f>
        <v>165.08</v>
      </c>
      <c r="J2">
        <f>RTD("tos.rtd", , "LOW", "TLT")</f>
        <v>164.77</v>
      </c>
      <c r="K2">
        <f>RTD("tos.rtd", , "OPEN", "TLT")</f>
        <v>164.79</v>
      </c>
      <c r="L2">
        <f>RTD("tos.rtd", , "DELTA", "TLT")</f>
        <v>1</v>
      </c>
      <c r="M2">
        <f>RTD("tos.rtd", , "GAMMA", "TLT")</f>
        <v>0</v>
      </c>
      <c r="N2">
        <f>RTD("tos.rtd", , "THETA", "TLT")</f>
        <v>0</v>
      </c>
      <c r="O2">
        <f>RTD("tos.rtd", , "VEGA", "TLT")</f>
        <v>0</v>
      </c>
      <c r="P2">
        <f>RTD("tos.rtd", , "RHO", "TLT")</f>
        <v>0</v>
      </c>
      <c r="Q2" t="str">
        <f>RTD("tos.rtd", , "INTRINSIC", "TLT")</f>
        <v>N/A</v>
      </c>
      <c r="R2" t="str">
        <f>RTD("tos.rtd", , "EXTRINSIC", "TLT")</f>
        <v>N/A</v>
      </c>
      <c r="S2" t="str">
        <f>RTD("tos.rtd", , "PROB_OF_EXPIRING", "TLT")</f>
        <v>N/A</v>
      </c>
      <c r="T2" t="str">
        <f>RTD("tos.rtd", , "PROB_OTM", "TLT")</f>
        <v>N/A</v>
      </c>
      <c r="U2" t="str">
        <f>RTD("tos.rtd", , "PROB_OF_TOUCHING", "TLT")</f>
        <v>N/A</v>
      </c>
      <c r="V2" t="str">
        <f>RTD("tos.rtd", , "STRIKE", "TLT")</f>
        <v>N/A</v>
      </c>
    </row>
    <row r="3" spans="1:22" x14ac:dyDescent="0.45">
      <c r="A3" t="s">
        <v>23</v>
      </c>
      <c r="B3" t="str">
        <f>RTD("tos.rtd", , "DESCRIPTION", ".TLT200918C161.5")</f>
        <v>TLT 100 18 SEP 20 161.5 CALL</v>
      </c>
      <c r="C3" t="str">
        <f>RTD("tos.rtd", , "IMPL_VOL", ".TLT200918C161.5")</f>
        <v>18.33%</v>
      </c>
      <c r="D3">
        <f>RTD("tos.rtd", , "LAST", ".TLT200918C161.5")</f>
        <v>1.99</v>
      </c>
      <c r="E3">
        <f>RTD("tos.rtd", , "VOLUME", ".TLT200918C161.5")</f>
        <v>0</v>
      </c>
      <c r="F3">
        <f>RTD("tos.rtd", , "OPEN_INT", ".TLT200918C161.5")</f>
        <v>74</v>
      </c>
      <c r="G3">
        <f>RTD("tos.rtd", , "BID", ".TLT200918C161.5")</f>
        <v>3.65</v>
      </c>
      <c r="H3">
        <f>RTD("tos.rtd", , "ASK", ".TLT200918C161.5")</f>
        <v>3.85</v>
      </c>
      <c r="I3">
        <f>RTD("tos.rtd", , "HIGH", ".TLT200918C161.5")</f>
        <v>0</v>
      </c>
      <c r="J3">
        <f>RTD("tos.rtd", , "LOW", ".TLT200918C161.5")</f>
        <v>0</v>
      </c>
      <c r="K3">
        <f>RTD("tos.rtd", , "OPEN", ".TLT200918C161.5")</f>
        <v>0</v>
      </c>
      <c r="L3">
        <f>RTD("tos.rtd", , "DELTA", ".TLT200918C161.5")</f>
        <v>0.84</v>
      </c>
      <c r="M3">
        <f>RTD("tos.rtd", , "GAMMA", ".TLT200918C161.5")</f>
        <v>7.0000000000000007E-2</v>
      </c>
      <c r="N3">
        <f>RTD("tos.rtd", , "THETA", ".TLT200918C161.5")</f>
        <v>-0.08</v>
      </c>
      <c r="O3">
        <f>RTD("tos.rtd", , "VEGA", ".TLT200918C161.5")</f>
        <v>0.05</v>
      </c>
      <c r="P3">
        <f>RTD("tos.rtd", , "RHO", ".TLT200918C161.5")</f>
        <v>0.01</v>
      </c>
      <c r="Q3">
        <f>RTD("tos.rtd", , "INTRINSIC", ".TLT200918C161.5")</f>
        <v>3.4769999999999999</v>
      </c>
      <c r="R3">
        <f>RTD("tos.rtd", , "EXTRINSIC", ".TLT200918C161.5")</f>
        <v>0.27300000000000002</v>
      </c>
      <c r="S3" t="str">
        <f>RTD("tos.rtd", , "PROB_OF_EXPIRING", ".TLT200918C161.5")</f>
        <v>83.50%</v>
      </c>
      <c r="T3" t="str">
        <f>RTD("tos.rtd", , "PROB_OTM", ".TLT200918C161.5")</f>
        <v>16.50%</v>
      </c>
      <c r="U3" t="str">
        <f>RTD("tos.rtd", , "PROB_OF_TOUCHING", ".TLT200918C161.5")</f>
        <v>32.66%</v>
      </c>
      <c r="V3">
        <f>RTD("tos.rtd", , "STRIKE", ".TLT200918C161.5")</f>
        <v>161.5</v>
      </c>
    </row>
    <row r="4" spans="1:22" x14ac:dyDescent="0.45">
      <c r="A4" t="s">
        <v>24</v>
      </c>
      <c r="B4" t="str">
        <f>RTD("tos.rtd", , "DESCRIPTION", ".TLT200918P161.5")</f>
        <v>TLT 100 18 SEP 20 161.5 PUT</v>
      </c>
      <c r="C4" t="str">
        <f>RTD("tos.rtd", , "IMPL_VOL", ".TLT200918P161.5")</f>
        <v>16.89%</v>
      </c>
      <c r="D4">
        <f>RTD("tos.rtd", , "LAST", ".TLT200918P161.5")</f>
        <v>0.36</v>
      </c>
      <c r="E4">
        <f>RTD("tos.rtd", , "VOLUME", ".TLT200918P161.5")</f>
        <v>0</v>
      </c>
      <c r="F4">
        <f>RTD("tos.rtd", , "OPEN_INT", ".TLT200918P161.5")</f>
        <v>712</v>
      </c>
      <c r="G4">
        <f>RTD("tos.rtd", , "BID", ".TLT200918P161.5")</f>
        <v>0.23</v>
      </c>
      <c r="H4">
        <f>RTD("tos.rtd", , "ASK", ".TLT200918P161.5")</f>
        <v>0.24</v>
      </c>
      <c r="I4">
        <f>RTD("tos.rtd", , "HIGH", ".TLT200918P161.5")</f>
        <v>0</v>
      </c>
      <c r="J4">
        <f>RTD("tos.rtd", , "LOW", ".TLT200918P161.5")</f>
        <v>0</v>
      </c>
      <c r="K4">
        <f>RTD("tos.rtd", , "OPEN", ".TLT200918P161.5")</f>
        <v>0</v>
      </c>
      <c r="L4">
        <f>RTD("tos.rtd", , "DELTA", ".TLT200918P161.5")</f>
        <v>-0.14000000000000001</v>
      </c>
      <c r="M4">
        <f>RTD("tos.rtd", , "GAMMA", ".TLT200918P161.5")</f>
        <v>7.0000000000000007E-2</v>
      </c>
      <c r="N4">
        <f>RTD("tos.rtd", , "THETA", ".TLT200918P161.5")</f>
        <v>-7.0000000000000007E-2</v>
      </c>
      <c r="O4">
        <f>RTD("tos.rtd", , "VEGA", ".TLT200918P161.5")</f>
        <v>0.04</v>
      </c>
      <c r="P4">
        <f>RTD("tos.rtd", , "RHO", ".TLT200918P161.5")</f>
        <v>0</v>
      </c>
      <c r="Q4">
        <f>RTD("tos.rtd", , "INTRINSIC", ".TLT200918P161.5")</f>
        <v>0</v>
      </c>
      <c r="R4">
        <f>RTD("tos.rtd", , "EXTRINSIC", ".TLT200918P161.5")</f>
        <v>0.23499999999999999</v>
      </c>
      <c r="S4" t="str">
        <f>RTD("tos.rtd", , "PROB_OF_EXPIRING", ".TLT200918P161.5")</f>
        <v>14.48%</v>
      </c>
      <c r="T4" t="str">
        <f>RTD("tos.rtd", , "PROB_OTM", ".TLT200918P161.5")</f>
        <v>85.52%</v>
      </c>
      <c r="U4" t="str">
        <f>RTD("tos.rtd", , "PROB_OF_TOUCHING", ".TLT200918P161.5")</f>
        <v>28.68%</v>
      </c>
      <c r="V4">
        <f>RTD("tos.rtd", , "STRIKE", ".TLT200918P161.5")</f>
        <v>161.5</v>
      </c>
    </row>
    <row r="5" spans="1:22" x14ac:dyDescent="0.45">
      <c r="A5" t="s">
        <v>25</v>
      </c>
      <c r="B5" t="str">
        <f>RTD("tos.rtd", , "DESCRIPTION", ".TLT200918C162")</f>
        <v>TLT 100 18 SEP 20 162 CALL</v>
      </c>
      <c r="C5" t="str">
        <f>RTD("tos.rtd", , "IMPL_VOL", ".TLT200918C162")</f>
        <v>17.54%</v>
      </c>
      <c r="D5">
        <f>RTD("tos.rtd", , "LAST", ".TLT200918C162")</f>
        <v>3.3</v>
      </c>
      <c r="E5">
        <f>RTD("tos.rtd", , "VOLUME", ".TLT200918C162")</f>
        <v>3</v>
      </c>
      <c r="F5">
        <f>RTD("tos.rtd", , "OPEN_INT", ".TLT200918C162")</f>
        <v>2240</v>
      </c>
      <c r="G5">
        <f>RTD("tos.rtd", , "BID", ".TLT200918C162")</f>
        <v>3.2</v>
      </c>
      <c r="H5">
        <f>RTD("tos.rtd", , "ASK", ".TLT200918C162")</f>
        <v>3.4</v>
      </c>
      <c r="I5">
        <f>RTD("tos.rtd", , "HIGH", ".TLT200918C162")</f>
        <v>3.3</v>
      </c>
      <c r="J5">
        <f>RTD("tos.rtd", , "LOW", ".TLT200918C162")</f>
        <v>3.14</v>
      </c>
      <c r="K5">
        <f>RTD("tos.rtd", , "OPEN", ".TLT200918C162")</f>
        <v>3.14</v>
      </c>
      <c r="L5">
        <f>RTD("tos.rtd", , "DELTA", ".TLT200918C162")</f>
        <v>0.81</v>
      </c>
      <c r="M5">
        <f>RTD("tos.rtd", , "GAMMA", ".TLT200918C162")</f>
        <v>0.08</v>
      </c>
      <c r="N5">
        <f>RTD("tos.rtd", , "THETA", ".TLT200918C162")</f>
        <v>-0.09</v>
      </c>
      <c r="O5">
        <f>RTD("tos.rtd", , "VEGA", ".TLT200918C162")</f>
        <v>0.05</v>
      </c>
      <c r="P5">
        <f>RTD("tos.rtd", , "RHO", ".TLT200918C162")</f>
        <v>0.01</v>
      </c>
      <c r="Q5">
        <f>RTD("tos.rtd", , "INTRINSIC", ".TLT200918C162")</f>
        <v>2.9769999999999999</v>
      </c>
      <c r="R5">
        <f>RTD("tos.rtd", , "EXTRINSIC", ".TLT200918C162")</f>
        <v>0.32300000000000001</v>
      </c>
      <c r="S5" t="str">
        <f>RTD("tos.rtd", , "PROB_OF_EXPIRING", ".TLT200918C162")</f>
        <v>80.74%</v>
      </c>
      <c r="T5" t="str">
        <f>RTD("tos.rtd", , "PROB_OTM", ".TLT200918C162")</f>
        <v>19.26%</v>
      </c>
      <c r="U5" t="str">
        <f>RTD("tos.rtd", , "PROB_OF_TOUCHING", ".TLT200918C162")</f>
        <v>38.12%</v>
      </c>
      <c r="V5">
        <f>RTD("tos.rtd", , "STRIKE", ".TLT200918C162")</f>
        <v>162</v>
      </c>
    </row>
    <row r="6" spans="1:22" x14ac:dyDescent="0.45">
      <c r="A6" t="s">
        <v>26</v>
      </c>
      <c r="B6" t="str">
        <f>RTD("tos.rtd", , "DESCRIPTION", ".TLT200918P162")</f>
        <v>TLT 100 18 SEP 20 162 PUT</v>
      </c>
      <c r="C6" t="str">
        <f>RTD("tos.rtd", , "IMPL_VOL", ".TLT200918P162")</f>
        <v>16.75%</v>
      </c>
      <c r="D6">
        <f>RTD("tos.rtd", , "LAST", ".TLT200918P162")</f>
        <v>0.32</v>
      </c>
      <c r="E6">
        <f>RTD("tos.rtd", , "VOLUME", ".TLT200918P162")</f>
        <v>23</v>
      </c>
      <c r="F6">
        <f>RTD("tos.rtd", , "OPEN_INT", ".TLT200918P162")</f>
        <v>18306</v>
      </c>
      <c r="G6">
        <f>RTD("tos.rtd", , "BID", ".TLT200918P162")</f>
        <v>0.3</v>
      </c>
      <c r="H6">
        <f>RTD("tos.rtd", , "ASK", ".TLT200918P162")</f>
        <v>0.32</v>
      </c>
      <c r="I6">
        <f>RTD("tos.rtd", , "HIGH", ".TLT200918P162")</f>
        <v>0.62</v>
      </c>
      <c r="J6">
        <f>RTD("tos.rtd", , "LOW", ".TLT200918P162")</f>
        <v>0.28999999999999998</v>
      </c>
      <c r="K6">
        <f>RTD("tos.rtd", , "OPEN", ".TLT200918P162")</f>
        <v>0.62</v>
      </c>
      <c r="L6">
        <f>RTD("tos.rtd", , "DELTA", ".TLT200918P162")</f>
        <v>-0.18</v>
      </c>
      <c r="M6">
        <f>RTD("tos.rtd", , "GAMMA", ".TLT200918P162")</f>
        <v>0.08</v>
      </c>
      <c r="N6">
        <f>RTD("tos.rtd", , "THETA", ".TLT200918P162")</f>
        <v>-0.08</v>
      </c>
      <c r="O6">
        <f>RTD("tos.rtd", , "VEGA", ".TLT200918P162")</f>
        <v>0.05</v>
      </c>
      <c r="P6">
        <f>RTD("tos.rtd", , "RHO", ".TLT200918P162")</f>
        <v>0</v>
      </c>
      <c r="Q6">
        <f>RTD("tos.rtd", , "INTRINSIC", ".TLT200918P162")</f>
        <v>0</v>
      </c>
      <c r="R6">
        <f>RTD("tos.rtd", , "EXTRINSIC", ".TLT200918P162")</f>
        <v>0.31</v>
      </c>
      <c r="S6" t="str">
        <f>RTD("tos.rtd", , "PROB_OF_EXPIRING", ".TLT200918P162")</f>
        <v>18.14%</v>
      </c>
      <c r="T6" t="str">
        <f>RTD("tos.rtd", , "PROB_OTM", ".TLT200918P162")</f>
        <v>81.86%</v>
      </c>
      <c r="U6" t="str">
        <f>RTD("tos.rtd", , "PROB_OF_TOUCHING", ".TLT200918P162")</f>
        <v>35.91%</v>
      </c>
      <c r="V6">
        <f>RTD("tos.rtd", , "STRIKE", ".TLT200918P162")</f>
        <v>162</v>
      </c>
    </row>
    <row r="7" spans="1:22" x14ac:dyDescent="0.45">
      <c r="A7" t="s">
        <v>27</v>
      </c>
      <c r="B7" t="str">
        <f>RTD("tos.rtd", , "DESCRIPTION", ".TLT200918C162.5")</f>
        <v>TLT 100 18 SEP 20 162.5 CALL</v>
      </c>
      <c r="C7" t="str">
        <f>RTD("tos.rtd", , "IMPL_VOL", ".TLT200918C162.5")</f>
        <v>17.08%</v>
      </c>
      <c r="D7">
        <f>RTD("tos.rtd", , "LAST", ".TLT200918C162.5")</f>
        <v>2.59</v>
      </c>
      <c r="E7">
        <f>RTD("tos.rtd", , "VOLUME", ".TLT200918C162.5")</f>
        <v>0</v>
      </c>
      <c r="F7">
        <f>RTD("tos.rtd", , "OPEN_INT", ".TLT200918C162.5")</f>
        <v>399</v>
      </c>
      <c r="G7">
        <f>RTD("tos.rtd", , "BID", ".TLT200918C162.5")</f>
        <v>2.84</v>
      </c>
      <c r="H7">
        <f>RTD("tos.rtd", , "ASK", ".TLT200918C162.5")</f>
        <v>2.92</v>
      </c>
      <c r="I7">
        <f>RTD("tos.rtd", , "HIGH", ".TLT200918C162.5")</f>
        <v>0</v>
      </c>
      <c r="J7">
        <f>RTD("tos.rtd", , "LOW", ".TLT200918C162.5")</f>
        <v>0</v>
      </c>
      <c r="K7">
        <f>RTD("tos.rtd", , "OPEN", ".TLT200918C162.5")</f>
        <v>0</v>
      </c>
      <c r="L7">
        <f>RTD("tos.rtd", , "DELTA", ".TLT200918C162.5")</f>
        <v>0.78</v>
      </c>
      <c r="M7">
        <f>RTD("tos.rtd", , "GAMMA", ".TLT200918C162.5")</f>
        <v>0.09</v>
      </c>
      <c r="N7">
        <f>RTD("tos.rtd", , "THETA", ".TLT200918C162.5")</f>
        <v>-0.1</v>
      </c>
      <c r="O7">
        <f>RTD("tos.rtd", , "VEGA", ".TLT200918C162.5")</f>
        <v>0.06</v>
      </c>
      <c r="P7">
        <f>RTD("tos.rtd", , "RHO", ".TLT200918C162.5")</f>
        <v>0.01</v>
      </c>
      <c r="Q7">
        <f>RTD("tos.rtd", , "INTRINSIC", ".TLT200918C162.5")</f>
        <v>2.4769999999999999</v>
      </c>
      <c r="R7">
        <f>RTD("tos.rtd", , "EXTRINSIC", ".TLT200918C162.5")</f>
        <v>0.40300000000000002</v>
      </c>
      <c r="S7" t="str">
        <f>RTD("tos.rtd", , "PROB_OF_EXPIRING", ".TLT200918C162.5")</f>
        <v>76.97%</v>
      </c>
      <c r="T7" t="str">
        <f>RTD("tos.rtd", , "PROB_OTM", ".TLT200918C162.5")</f>
        <v>23.03%</v>
      </c>
      <c r="U7" t="str">
        <f>RTD("tos.rtd", , "PROB_OF_TOUCHING", ".TLT200918C162.5")</f>
        <v>45.55%</v>
      </c>
      <c r="V7">
        <f>RTD("tos.rtd", , "STRIKE", ".TLT200918C162.5")</f>
        <v>162.5</v>
      </c>
    </row>
    <row r="8" spans="1:22" x14ac:dyDescent="0.45">
      <c r="A8" t="s">
        <v>28</v>
      </c>
      <c r="B8" t="str">
        <f>RTD("tos.rtd", , "DESCRIPTION", ".TLT200918P162.5")</f>
        <v>TLT 100 18 SEP 20 162.5 PUT</v>
      </c>
      <c r="C8" t="str">
        <f>RTD("tos.rtd", , "IMPL_VOL", ".TLT200918P162.5")</f>
        <v>16.55%</v>
      </c>
      <c r="D8">
        <f>RTD("tos.rtd", , "LAST", ".TLT200918P162.5")</f>
        <v>0.4</v>
      </c>
      <c r="E8">
        <f>RTD("tos.rtd", , "VOLUME", ".TLT200918P162.5")</f>
        <v>110</v>
      </c>
      <c r="F8">
        <f>RTD("tos.rtd", , "OPEN_INT", ".TLT200918P162.5")</f>
        <v>1590</v>
      </c>
      <c r="G8">
        <f>RTD("tos.rtd", , "BID", ".TLT200918P162.5")</f>
        <v>0.39</v>
      </c>
      <c r="H8">
        <f>RTD("tos.rtd", , "ASK", ".TLT200918P162.5")</f>
        <v>0.41</v>
      </c>
      <c r="I8">
        <f>RTD("tos.rtd", , "HIGH", ".TLT200918P162.5")</f>
        <v>0.41</v>
      </c>
      <c r="J8">
        <f>RTD("tos.rtd", , "LOW", ".TLT200918P162.5")</f>
        <v>0.39</v>
      </c>
      <c r="K8">
        <f>RTD("tos.rtd", , "OPEN", ".TLT200918P162.5")</f>
        <v>0.41</v>
      </c>
      <c r="L8">
        <f>RTD("tos.rtd", , "DELTA", ".TLT200918P162.5")</f>
        <v>-0.22</v>
      </c>
      <c r="M8">
        <f>RTD("tos.rtd", , "GAMMA", ".TLT200918P162.5")</f>
        <v>0.09</v>
      </c>
      <c r="N8">
        <f>RTD("tos.rtd", , "THETA", ".TLT200918P162.5")</f>
        <v>-0.1</v>
      </c>
      <c r="O8">
        <f>RTD("tos.rtd", , "VEGA", ".TLT200918P162.5")</f>
        <v>0.06</v>
      </c>
      <c r="P8">
        <f>RTD("tos.rtd", , "RHO", ".TLT200918P162.5")</f>
        <v>0</v>
      </c>
      <c r="Q8">
        <f>RTD("tos.rtd", , "INTRINSIC", ".TLT200918P162.5")</f>
        <v>0</v>
      </c>
      <c r="R8">
        <f>RTD("tos.rtd", , "EXTRINSIC", ".TLT200918P162.5")</f>
        <v>0.4</v>
      </c>
      <c r="S8" t="str">
        <f>RTD("tos.rtd", , "PROB_OF_EXPIRING", ".TLT200918P162.5")</f>
        <v>22.29%</v>
      </c>
      <c r="T8" t="str">
        <f>RTD("tos.rtd", , "PROB_OTM", ".TLT200918P162.5")</f>
        <v>77.71%</v>
      </c>
      <c r="U8" t="str">
        <f>RTD("tos.rtd", , "PROB_OF_TOUCHING", ".TLT200918P162.5")</f>
        <v>44.10%</v>
      </c>
      <c r="V8">
        <f>RTD("tos.rtd", , "STRIKE", ".TLT200918P162.5")</f>
        <v>162.5</v>
      </c>
    </row>
    <row r="9" spans="1:22" x14ac:dyDescent="0.45">
      <c r="A9" t="s">
        <v>29</v>
      </c>
      <c r="B9" t="str">
        <f>RTD("tos.rtd", , "DESCRIPTION", ".TLT200918C163")</f>
        <v>TLT 100 18 SEP 20 163 CALL</v>
      </c>
      <c r="C9" t="str">
        <f>RTD("tos.rtd", , "IMPL_VOL", ".TLT200918C163")</f>
        <v>16.74%</v>
      </c>
      <c r="D9">
        <f>RTD("tos.rtd", , "LAST", ".TLT200918C163")</f>
        <v>2.4700000000000002</v>
      </c>
      <c r="E9">
        <f>RTD("tos.rtd", , "VOLUME", ".TLT200918C163")</f>
        <v>63</v>
      </c>
      <c r="F9">
        <f>RTD("tos.rtd", , "OPEN_INT", ".TLT200918C163")</f>
        <v>1958</v>
      </c>
      <c r="G9">
        <f>RTD("tos.rtd", , "BID", ".TLT200918C163")</f>
        <v>2.46</v>
      </c>
      <c r="H9">
        <f>RTD("tos.rtd", , "ASK", ".TLT200918C163")</f>
        <v>2.5099999999999998</v>
      </c>
      <c r="I9">
        <f>RTD("tos.rtd", , "HIGH", ".TLT200918C163")</f>
        <v>2.59</v>
      </c>
      <c r="J9">
        <f>RTD("tos.rtd", , "LOW", ".TLT200918C163")</f>
        <v>2.34</v>
      </c>
      <c r="K9">
        <f>RTD("tos.rtd", , "OPEN", ".TLT200918C163")</f>
        <v>2.34</v>
      </c>
      <c r="L9">
        <f>RTD("tos.rtd", , "DELTA", ".TLT200918C163")</f>
        <v>0.73</v>
      </c>
      <c r="M9">
        <f>RTD("tos.rtd", , "GAMMA", ".TLT200918C163")</f>
        <v>0.1</v>
      </c>
      <c r="N9">
        <f>RTD("tos.rtd", , "THETA", ".TLT200918C163")</f>
        <v>-0.11</v>
      </c>
      <c r="O9">
        <f>RTD("tos.rtd", , "VEGA", ".TLT200918C163")</f>
        <v>0.06</v>
      </c>
      <c r="P9">
        <f>RTD("tos.rtd", , "RHO", ".TLT200918C163")</f>
        <v>0.01</v>
      </c>
      <c r="Q9">
        <f>RTD("tos.rtd", , "INTRINSIC", ".TLT200918C163")</f>
        <v>1.9770000000000001</v>
      </c>
      <c r="R9">
        <f>RTD("tos.rtd", , "EXTRINSIC", ".TLT200918C163")</f>
        <v>0.50800000000000001</v>
      </c>
      <c r="S9" t="str">
        <f>RTD("tos.rtd", , "PROB_OF_EXPIRING", ".TLT200918C163")</f>
        <v>72.46%</v>
      </c>
      <c r="T9" t="str">
        <f>RTD("tos.rtd", , "PROB_OTM", ".TLT200918C163")</f>
        <v>27.54%</v>
      </c>
      <c r="U9" t="str">
        <f>RTD("tos.rtd", , "PROB_OF_TOUCHING", ".TLT200918C163")</f>
        <v>54.45%</v>
      </c>
      <c r="V9">
        <f>RTD("tos.rtd", , "STRIKE", ".TLT200918C163")</f>
        <v>163</v>
      </c>
    </row>
    <row r="10" spans="1:22" x14ac:dyDescent="0.45">
      <c r="A10" t="s">
        <v>30</v>
      </c>
      <c r="B10" t="str">
        <f>RTD("tos.rtd", , "DESCRIPTION", ".TLT200918P163")</f>
        <v>TLT 100 18 SEP 20 163 PUT</v>
      </c>
      <c r="C10" t="str">
        <f>RTD("tos.rtd", , "IMPL_VOL", ".TLT200918P163")</f>
        <v>16.41%</v>
      </c>
      <c r="D10">
        <f>RTD("tos.rtd", , "LAST", ".TLT200918P163")</f>
        <v>0.53</v>
      </c>
      <c r="E10">
        <f>RTD("tos.rtd", , "VOLUME", ".TLT200918P163")</f>
        <v>38</v>
      </c>
      <c r="F10">
        <f>RTD("tos.rtd", , "OPEN_INT", ".TLT200918P163")</f>
        <v>17022</v>
      </c>
      <c r="G10">
        <f>RTD("tos.rtd", , "BID", ".TLT200918P163")</f>
        <v>0.5</v>
      </c>
      <c r="H10">
        <f>RTD("tos.rtd", , "ASK", ".TLT200918P163")</f>
        <v>0.53</v>
      </c>
      <c r="I10">
        <f>RTD("tos.rtd", , "HIGH", ".TLT200918P163")</f>
        <v>0.57999999999999996</v>
      </c>
      <c r="J10">
        <f>RTD("tos.rtd", , "LOW", ".TLT200918P163")</f>
        <v>0.52</v>
      </c>
      <c r="K10">
        <f>RTD("tos.rtd", , "OPEN", ".TLT200918P163")</f>
        <v>0.57999999999999996</v>
      </c>
      <c r="L10">
        <f>RTD("tos.rtd", , "DELTA", ".TLT200918P163")</f>
        <v>-0.26</v>
      </c>
      <c r="M10">
        <f>RTD("tos.rtd", , "GAMMA", ".TLT200918P163")</f>
        <v>0.1</v>
      </c>
      <c r="N10">
        <f>RTD("tos.rtd", , "THETA", ".TLT200918P163")</f>
        <v>-0.11</v>
      </c>
      <c r="O10">
        <f>RTD("tos.rtd", , "VEGA", ".TLT200918P163")</f>
        <v>0.06</v>
      </c>
      <c r="P10">
        <f>RTD("tos.rtd", , "RHO", ".TLT200918P163")</f>
        <v>-0.01</v>
      </c>
      <c r="Q10">
        <f>RTD("tos.rtd", , "INTRINSIC", ".TLT200918P163")</f>
        <v>0</v>
      </c>
      <c r="R10">
        <f>RTD("tos.rtd", , "EXTRINSIC", ".TLT200918P163")</f>
        <v>0.51500000000000001</v>
      </c>
      <c r="S10" t="str">
        <f>RTD("tos.rtd", , "PROB_OF_EXPIRING", ".TLT200918P163")</f>
        <v>27.13%</v>
      </c>
      <c r="T10" t="str">
        <f>RTD("tos.rtd", , "PROB_OTM", ".TLT200918P163")</f>
        <v>72.87%</v>
      </c>
      <c r="U10" t="str">
        <f>RTD("tos.rtd", , "PROB_OF_TOUCHING", ".TLT200918P163")</f>
        <v>53.63%</v>
      </c>
      <c r="V10">
        <f>RTD("tos.rtd", , "STRIKE", ".TLT200918P163")</f>
        <v>163</v>
      </c>
    </row>
    <row r="11" spans="1:22" x14ac:dyDescent="0.45">
      <c r="A11" t="s">
        <v>31</v>
      </c>
      <c r="B11" t="str">
        <f>RTD("tos.rtd", , "DESCRIPTION", ".TLT200918C163.5")</f>
        <v>TLT 100 18 SEP 20 163.5 CALL</v>
      </c>
      <c r="C11" t="str">
        <f>RTD("tos.rtd", , "IMPL_VOL", ".TLT200918C163.5")</f>
        <v>16.52%</v>
      </c>
      <c r="D11">
        <f>RTD("tos.rtd", , "LAST", ".TLT200918C163.5")</f>
        <v>2.16</v>
      </c>
      <c r="E11">
        <f>RTD("tos.rtd", , "VOLUME", ".TLT200918C163.5")</f>
        <v>5</v>
      </c>
      <c r="F11">
        <f>RTD("tos.rtd", , "OPEN_INT", ".TLT200918C163.5")</f>
        <v>2776</v>
      </c>
      <c r="G11">
        <f>RTD("tos.rtd", , "BID", ".TLT200918C163.5")</f>
        <v>2.1</v>
      </c>
      <c r="H11">
        <f>RTD("tos.rtd", , "ASK", ".TLT200918C163.5")</f>
        <v>2.14</v>
      </c>
      <c r="I11">
        <f>RTD("tos.rtd", , "HIGH", ".TLT200918C163.5")</f>
        <v>2.16</v>
      </c>
      <c r="J11">
        <f>RTD("tos.rtd", , "LOW", ".TLT200918C163.5")</f>
        <v>2.16</v>
      </c>
      <c r="K11">
        <f>RTD("tos.rtd", , "OPEN", ".TLT200918C163.5")</f>
        <v>2.16</v>
      </c>
      <c r="L11">
        <f>RTD("tos.rtd", , "DELTA", ".TLT200918C163.5")</f>
        <v>0.68</v>
      </c>
      <c r="M11">
        <f>RTD("tos.rtd", , "GAMMA", ".TLT200918C163.5")</f>
        <v>0.11</v>
      </c>
      <c r="N11">
        <f>RTD("tos.rtd", , "THETA", ".TLT200918C163.5")</f>
        <v>-0.12</v>
      </c>
      <c r="O11">
        <f>RTD("tos.rtd", , "VEGA", ".TLT200918C163.5")</f>
        <v>7.0000000000000007E-2</v>
      </c>
      <c r="P11">
        <f>RTD("tos.rtd", , "RHO", ".TLT200918C163.5")</f>
        <v>0.01</v>
      </c>
      <c r="Q11">
        <f>RTD("tos.rtd", , "INTRINSIC", ".TLT200918C163.5")</f>
        <v>1.4770000000000001</v>
      </c>
      <c r="R11">
        <f>RTD("tos.rtd", , "EXTRINSIC", ".TLT200918C163.5")</f>
        <v>0.64300000000000002</v>
      </c>
      <c r="S11" t="str">
        <f>RTD("tos.rtd", , "PROB_OF_EXPIRING", ".TLT200918C163.5")</f>
        <v>67.23%</v>
      </c>
      <c r="T11" t="str">
        <f>RTD("tos.rtd", , "PROB_OTM", ".TLT200918C163.5")</f>
        <v>32.77%</v>
      </c>
      <c r="U11" t="str">
        <f>RTD("tos.rtd", , "PROB_OF_TOUCHING", ".TLT200918C163.5")</f>
        <v>64.74%</v>
      </c>
      <c r="V11">
        <f>RTD("tos.rtd", , "STRIKE", ".TLT200918C163.5")</f>
        <v>163.5</v>
      </c>
    </row>
    <row r="12" spans="1:22" x14ac:dyDescent="0.45">
      <c r="A12" t="s">
        <v>32</v>
      </c>
      <c r="B12" t="str">
        <f>RTD("tos.rtd", , "DESCRIPTION", ".TLT200918P163.5")</f>
        <v>TLT 100 18 SEP 20 163.5 PUT</v>
      </c>
      <c r="C12" t="str">
        <f>RTD("tos.rtd", , "IMPL_VOL", ".TLT200918P163.5")</f>
        <v>16.21%</v>
      </c>
      <c r="D12">
        <f>RTD("tos.rtd", , "LAST", ".TLT200918P163.5")</f>
        <v>0.69</v>
      </c>
      <c r="E12">
        <f>RTD("tos.rtd", , "VOLUME", ".TLT200918P163.5")</f>
        <v>11</v>
      </c>
      <c r="F12">
        <f>RTD("tos.rtd", , "OPEN_INT", ".TLT200918P163.5")</f>
        <v>707</v>
      </c>
      <c r="G12">
        <f>RTD("tos.rtd", , "BID", ".TLT200918P163.5")</f>
        <v>0.64</v>
      </c>
      <c r="H12">
        <f>RTD("tos.rtd", , "ASK", ".TLT200918P163.5")</f>
        <v>0.66</v>
      </c>
      <c r="I12">
        <f>RTD("tos.rtd", , "HIGH", ".TLT200918P163.5")</f>
        <v>0.69</v>
      </c>
      <c r="J12">
        <f>RTD("tos.rtd", , "LOW", ".TLT200918P163.5")</f>
        <v>0.69</v>
      </c>
      <c r="K12">
        <f>RTD("tos.rtd", , "OPEN", ".TLT200918P163.5")</f>
        <v>0.69</v>
      </c>
      <c r="L12">
        <f>RTD("tos.rtd", , "DELTA", ".TLT200918P163.5")</f>
        <v>-0.32</v>
      </c>
      <c r="M12">
        <f>RTD("tos.rtd", , "GAMMA", ".TLT200918P163.5")</f>
        <v>0.11</v>
      </c>
      <c r="N12">
        <f>RTD("tos.rtd", , "THETA", ".TLT200918P163.5")</f>
        <v>-0.12</v>
      </c>
      <c r="O12">
        <f>RTD("tos.rtd", , "VEGA", ".TLT200918P163.5")</f>
        <v>7.0000000000000007E-2</v>
      </c>
      <c r="P12">
        <f>RTD("tos.rtd", , "RHO", ".TLT200918P163.5")</f>
        <v>-0.01</v>
      </c>
      <c r="Q12">
        <f>RTD("tos.rtd", , "INTRINSIC", ".TLT200918P163.5")</f>
        <v>0</v>
      </c>
      <c r="R12">
        <f>RTD("tos.rtd", , "EXTRINSIC", ".TLT200918P163.5")</f>
        <v>0.65</v>
      </c>
      <c r="S12" t="str">
        <f>RTD("tos.rtd", , "PROB_OF_EXPIRING", ".TLT200918P163.5")</f>
        <v>32.44%</v>
      </c>
      <c r="T12" t="str">
        <f>RTD("tos.rtd", , "PROB_OTM", ".TLT200918P163.5")</f>
        <v>67.56%</v>
      </c>
      <c r="U12" t="str">
        <f>RTD("tos.rtd", , "PROB_OF_TOUCHING", ".TLT200918P163.5")</f>
        <v>64.10%</v>
      </c>
      <c r="V12">
        <f>RTD("tos.rtd", , "STRIKE", ".TLT200918P163.5")</f>
        <v>163.5</v>
      </c>
    </row>
    <row r="13" spans="1:22" x14ac:dyDescent="0.45">
      <c r="A13" t="s">
        <v>33</v>
      </c>
      <c r="B13" t="str">
        <f>RTD("tos.rtd", , "DESCRIPTION", ".TLT200918C164")</f>
        <v>TLT 100 18 SEP 20 164 CALL</v>
      </c>
      <c r="C13" t="str">
        <f>RTD("tos.rtd", , "IMPL_VOL", ".TLT200918C164")</f>
        <v>16.20%</v>
      </c>
      <c r="D13">
        <f>RTD("tos.rtd", , "LAST", ".TLT200918C164")</f>
        <v>1.88</v>
      </c>
      <c r="E13">
        <f>RTD("tos.rtd", , "VOLUME", ".TLT200918C164")</f>
        <v>15</v>
      </c>
      <c r="F13">
        <f>RTD("tos.rtd", , "OPEN_INT", ".TLT200918C164")</f>
        <v>2020</v>
      </c>
      <c r="G13">
        <f>RTD("tos.rtd", , "BID", ".TLT200918C164")</f>
        <v>1.75</v>
      </c>
      <c r="H13">
        <f>RTD("tos.rtd", , "ASK", ".TLT200918C164")</f>
        <v>1.8</v>
      </c>
      <c r="I13">
        <f>RTD("tos.rtd", , "HIGH", ".TLT200918C164")</f>
        <v>1.88</v>
      </c>
      <c r="J13">
        <f>RTD("tos.rtd", , "LOW", ".TLT200918C164")</f>
        <v>1.72</v>
      </c>
      <c r="K13">
        <f>RTD("tos.rtd", , "OPEN", ".TLT200918C164")</f>
        <v>1.72</v>
      </c>
      <c r="L13">
        <f>RTD("tos.rtd", , "DELTA", ".TLT200918C164")</f>
        <v>0.62</v>
      </c>
      <c r="M13">
        <f>RTD("tos.rtd", , "GAMMA", ".TLT200918C164")</f>
        <v>0.12</v>
      </c>
      <c r="N13">
        <f>RTD("tos.rtd", , "THETA", ".TLT200918C164")</f>
        <v>-0.12</v>
      </c>
      <c r="O13">
        <f>RTD("tos.rtd", , "VEGA", ".TLT200918C164")</f>
        <v>7.0000000000000007E-2</v>
      </c>
      <c r="P13">
        <f>RTD("tos.rtd", , "RHO", ".TLT200918C164")</f>
        <v>0.01</v>
      </c>
      <c r="Q13">
        <f>RTD("tos.rtd", , "INTRINSIC", ".TLT200918C164")</f>
        <v>0.97699999999999998</v>
      </c>
      <c r="R13">
        <f>RTD("tos.rtd", , "EXTRINSIC", ".TLT200918C164")</f>
        <v>0.79800000000000004</v>
      </c>
      <c r="S13" t="str">
        <f>RTD("tos.rtd", , "PROB_OF_EXPIRING", ".TLT200918C164")</f>
        <v>61.57%</v>
      </c>
      <c r="T13" t="str">
        <f>RTD("tos.rtd", , "PROB_OTM", ".TLT200918C164")</f>
        <v>38.43%</v>
      </c>
      <c r="U13" t="str">
        <f>RTD("tos.rtd", , "PROB_OF_TOUCHING", ".TLT200918C164")</f>
        <v>75.85%</v>
      </c>
      <c r="V13">
        <f>RTD("tos.rtd", , "STRIKE", ".TLT200918C164")</f>
        <v>164</v>
      </c>
    </row>
    <row r="14" spans="1:22" x14ac:dyDescent="0.45">
      <c r="A14" t="s">
        <v>34</v>
      </c>
      <c r="B14" t="str">
        <f>RTD("tos.rtd", , "DESCRIPTION", ".TLT200918P164")</f>
        <v>TLT 100 18 SEP 20 164 PUT</v>
      </c>
      <c r="C14" t="str">
        <f>RTD("tos.rtd", , "IMPL_VOL", ".TLT200918P164")</f>
        <v>16.04%</v>
      </c>
      <c r="D14">
        <f>RTD("tos.rtd", , "LAST", ".TLT200918P164")</f>
        <v>0.82</v>
      </c>
      <c r="E14">
        <f>RTD("tos.rtd", , "VOLUME", ".TLT200918P164")</f>
        <v>32</v>
      </c>
      <c r="F14">
        <f>RTD("tos.rtd", , "OPEN_INT", ".TLT200918P164")</f>
        <v>4306</v>
      </c>
      <c r="G14">
        <f>RTD("tos.rtd", , "BID", ".TLT200918P164")</f>
        <v>0.79</v>
      </c>
      <c r="H14">
        <f>RTD("tos.rtd", , "ASK", ".TLT200918P164")</f>
        <v>0.84</v>
      </c>
      <c r="I14">
        <f>RTD("tos.rtd", , "HIGH", ".TLT200918P164")</f>
        <v>1.01</v>
      </c>
      <c r="J14">
        <f>RTD("tos.rtd", , "LOW", ".TLT200918P164")</f>
        <v>0.78</v>
      </c>
      <c r="K14">
        <f>RTD("tos.rtd", , "OPEN", ".TLT200918P164")</f>
        <v>1.01</v>
      </c>
      <c r="L14">
        <f>RTD("tos.rtd", , "DELTA", ".TLT200918P164")</f>
        <v>-0.38</v>
      </c>
      <c r="M14">
        <f>RTD("tos.rtd", , "GAMMA", ".TLT200918P164")</f>
        <v>0.12</v>
      </c>
      <c r="N14">
        <f>RTD("tos.rtd", , "THETA", ".TLT200918P164")</f>
        <v>-0.13</v>
      </c>
      <c r="O14">
        <f>RTD("tos.rtd", , "VEGA", ".TLT200918P164")</f>
        <v>7.0000000000000007E-2</v>
      </c>
      <c r="P14">
        <f>RTD("tos.rtd", , "RHO", ".TLT200918P164")</f>
        <v>-0.01</v>
      </c>
      <c r="Q14">
        <f>RTD("tos.rtd", , "INTRINSIC", ".TLT200918P164")</f>
        <v>0</v>
      </c>
      <c r="R14">
        <f>RTD("tos.rtd", , "EXTRINSIC", ".TLT200918P164")</f>
        <v>0.81499999999999995</v>
      </c>
      <c r="S14" t="str">
        <f>RTD("tos.rtd", , "PROB_OF_EXPIRING", ".TLT200918P164")</f>
        <v>38.30%</v>
      </c>
      <c r="T14" t="str">
        <f>RTD("tos.rtd", , "PROB_OTM", ".TLT200918P164")</f>
        <v>61.70%</v>
      </c>
      <c r="U14" t="str">
        <f>RTD("tos.rtd", , "PROB_OF_TOUCHING", ".TLT200918P164")</f>
        <v>75.61%</v>
      </c>
      <c r="V14">
        <f>RTD("tos.rtd", , "STRIKE", ".TLT200918P164")</f>
        <v>164</v>
      </c>
    </row>
    <row r="15" spans="1:22" x14ac:dyDescent="0.45">
      <c r="A15" t="s">
        <v>35</v>
      </c>
      <c r="B15" t="str">
        <f>RTD("tos.rtd", , "DESCRIPTION", ".TLT200918C164.5")</f>
        <v>TLT 100 18 SEP 20 164.5 CALL</v>
      </c>
      <c r="C15" t="str">
        <f>RTD("tos.rtd", , "IMPL_VOL", ".TLT200918C164.5")</f>
        <v>16.37%</v>
      </c>
      <c r="D15">
        <f>RTD("tos.rtd", , "LAST", ".TLT200918C164.5")</f>
        <v>1.52</v>
      </c>
      <c r="E15">
        <f>RTD("tos.rtd", , "VOLUME", ".TLT200918C164.5")</f>
        <v>24</v>
      </c>
      <c r="F15">
        <f>RTD("tos.rtd", , "OPEN_INT", ".TLT200918C164.5")</f>
        <v>2068</v>
      </c>
      <c r="G15">
        <f>RTD("tos.rtd", , "BID", ".TLT200918C164.5")</f>
        <v>1.44</v>
      </c>
      <c r="H15">
        <f>RTD("tos.rtd", , "ASK", ".TLT200918C164.5")</f>
        <v>1.55</v>
      </c>
      <c r="I15">
        <f>RTD("tos.rtd", , "HIGH", ".TLT200918C164.5")</f>
        <v>1.52</v>
      </c>
      <c r="J15">
        <f>RTD("tos.rtd", , "LOW", ".TLT200918C164.5")</f>
        <v>1.34</v>
      </c>
      <c r="K15">
        <f>RTD("tos.rtd", , "OPEN", ".TLT200918C164.5")</f>
        <v>1.34</v>
      </c>
      <c r="L15">
        <f>RTD("tos.rtd", , "DELTA", ".TLT200918C164.5")</f>
        <v>0.56000000000000005</v>
      </c>
      <c r="M15">
        <f>RTD("tos.rtd", , "GAMMA", ".TLT200918C164.5")</f>
        <v>0.13</v>
      </c>
      <c r="N15">
        <f>RTD("tos.rtd", , "THETA", ".TLT200918C164.5")</f>
        <v>-0.13</v>
      </c>
      <c r="O15">
        <f>RTD("tos.rtd", , "VEGA", ".TLT200918C164.5")</f>
        <v>0.08</v>
      </c>
      <c r="P15">
        <f>RTD("tos.rtd", , "RHO", ".TLT200918C164.5")</f>
        <v>0.01</v>
      </c>
      <c r="Q15">
        <f>RTD("tos.rtd", , "INTRINSIC", ".TLT200918C164.5")</f>
        <v>0.47699999999999998</v>
      </c>
      <c r="R15">
        <f>RTD("tos.rtd", , "EXTRINSIC", ".TLT200918C164.5")</f>
        <v>1.018</v>
      </c>
      <c r="S15" t="str">
        <f>RTD("tos.rtd", , "PROB_OF_EXPIRING", ".TLT200918C164.5")</f>
        <v>55.26%</v>
      </c>
      <c r="T15" t="str">
        <f>RTD("tos.rtd", , "PROB_OTM", ".TLT200918C164.5")</f>
        <v>44.74%</v>
      </c>
      <c r="U15" t="str">
        <f>RTD("tos.rtd", , "PROB_OF_TOUCHING", ".TLT200918C164.5")</f>
        <v>88.23%</v>
      </c>
      <c r="V15">
        <f>RTD("tos.rtd", , "STRIKE", ".TLT200918C164.5")</f>
        <v>164.5</v>
      </c>
    </row>
    <row r="16" spans="1:22" x14ac:dyDescent="0.45">
      <c r="A16" t="s">
        <v>36</v>
      </c>
      <c r="B16" t="str">
        <f>RTD("tos.rtd", , "DESCRIPTION", ".TLT200918P164.5")</f>
        <v>TLT 100 18 SEP 20 164.5 PUT</v>
      </c>
      <c r="C16" t="str">
        <f>RTD("tos.rtd", , "IMPL_VOL", ".TLT200918P164.5")</f>
        <v>15.68%</v>
      </c>
      <c r="D16">
        <f>RTD("tos.rtd", , "LAST", ".TLT200918P164.5")</f>
        <v>1</v>
      </c>
      <c r="E16">
        <f>RTD("tos.rtd", , "VOLUME", ".TLT200918P164.5")</f>
        <v>6</v>
      </c>
      <c r="F16">
        <f>RTD("tos.rtd", , "OPEN_INT", ".TLT200918P164.5")</f>
        <v>141</v>
      </c>
      <c r="G16">
        <f>RTD("tos.rtd", , "BID", ".TLT200918P164.5")</f>
        <v>0.97</v>
      </c>
      <c r="H16">
        <f>RTD("tos.rtd", , "ASK", ".TLT200918P164.5")</f>
        <v>1.02</v>
      </c>
      <c r="I16">
        <f>RTD("tos.rtd", , "HIGH", ".TLT200918P164.5")</f>
        <v>1.25</v>
      </c>
      <c r="J16">
        <f>RTD("tos.rtd", , "LOW", ".TLT200918P164.5")</f>
        <v>1</v>
      </c>
      <c r="K16">
        <f>RTD("tos.rtd", , "OPEN", ".TLT200918P164.5")</f>
        <v>1.25</v>
      </c>
      <c r="L16">
        <f>RTD("tos.rtd", , "DELTA", ".TLT200918P164.5")</f>
        <v>-0.44</v>
      </c>
      <c r="M16">
        <f>RTD("tos.rtd", , "GAMMA", ".TLT200918P164.5")</f>
        <v>0.13</v>
      </c>
      <c r="N16">
        <f>RTD("tos.rtd", , "THETA", ".TLT200918P164.5")</f>
        <v>-0.13</v>
      </c>
      <c r="O16">
        <f>RTD("tos.rtd", , "VEGA", ".TLT200918P164.5")</f>
        <v>0.08</v>
      </c>
      <c r="P16">
        <f>RTD("tos.rtd", , "RHO", ".TLT200918P164.5")</f>
        <v>-0.01</v>
      </c>
      <c r="Q16">
        <f>RTD("tos.rtd", , "INTRINSIC", ".TLT200918P164.5")</f>
        <v>0</v>
      </c>
      <c r="R16">
        <f>RTD("tos.rtd", , "EXTRINSIC", ".TLT200918P164.5")</f>
        <v>0.995</v>
      </c>
      <c r="S16" t="str">
        <f>RTD("tos.rtd", , "PROB_OF_EXPIRING", ".TLT200918P164.5")</f>
        <v>44.48%</v>
      </c>
      <c r="T16" t="str">
        <f>RTD("tos.rtd", , "PROB_OTM", ".TLT200918P164.5")</f>
        <v>55.52%</v>
      </c>
      <c r="U16" t="str">
        <f>RTD("tos.rtd", , "PROB_OF_TOUCHING", ".TLT200918P164.5")</f>
        <v>87.72%</v>
      </c>
      <c r="V16">
        <f>RTD("tos.rtd", , "STRIKE", ".TLT200918P164.5")</f>
        <v>164.5</v>
      </c>
    </row>
    <row r="17" spans="1:22" x14ac:dyDescent="0.45">
      <c r="A17" t="s">
        <v>37</v>
      </c>
      <c r="B17" t="str">
        <f>RTD("tos.rtd", , "DESCRIPTION", ".TLT200918C165")</f>
        <v>TLT 100 18 SEP 20 165 CALL</v>
      </c>
      <c r="C17" t="str">
        <f>RTD("tos.rtd", , "IMPL_VOL", ".TLT200918C165")</f>
        <v>15.98%</v>
      </c>
      <c r="D17">
        <f>RTD("tos.rtd", , "LAST", ".TLT200918C165")</f>
        <v>1.2</v>
      </c>
      <c r="E17">
        <f>RTD("tos.rtd", , "VOLUME", ".TLT200918C165")</f>
        <v>111</v>
      </c>
      <c r="F17">
        <f>RTD("tos.rtd", , "OPEN_INT", ".TLT200918C165")</f>
        <v>16700</v>
      </c>
      <c r="G17">
        <f>RTD("tos.rtd", , "BID", ".TLT200918C165")</f>
        <v>1.18</v>
      </c>
      <c r="H17">
        <f>RTD("tos.rtd", , "ASK", ".TLT200918C165")</f>
        <v>1.23</v>
      </c>
      <c r="I17">
        <f>RTD("tos.rtd", , "HIGH", ".TLT200918C165")</f>
        <v>1.25</v>
      </c>
      <c r="J17">
        <f>RTD("tos.rtd", , "LOW", ".TLT200918C165")</f>
        <v>1.1100000000000001</v>
      </c>
      <c r="K17">
        <f>RTD("tos.rtd", , "OPEN", ".TLT200918C165")</f>
        <v>1.1100000000000001</v>
      </c>
      <c r="L17">
        <f>RTD("tos.rtd", , "DELTA", ".TLT200918C165")</f>
        <v>0.5</v>
      </c>
      <c r="M17">
        <f>RTD("tos.rtd", , "GAMMA", ".TLT200918C165")</f>
        <v>0.13</v>
      </c>
      <c r="N17">
        <f>RTD("tos.rtd", , "THETA", ".TLT200918C165")</f>
        <v>-0.13</v>
      </c>
      <c r="O17">
        <f>RTD("tos.rtd", , "VEGA", ".TLT200918C165")</f>
        <v>0.08</v>
      </c>
      <c r="P17">
        <f>RTD("tos.rtd", , "RHO", ".TLT200918C165")</f>
        <v>0.01</v>
      </c>
      <c r="Q17">
        <f>RTD("tos.rtd", , "INTRINSIC", ".TLT200918C165")</f>
        <v>0</v>
      </c>
      <c r="R17">
        <f>RTD("tos.rtd", , "EXTRINSIC", ".TLT200918C165")</f>
        <v>1.2050000000000001</v>
      </c>
      <c r="S17" t="str">
        <f>RTD("tos.rtd", , "PROB_OF_EXPIRING", ".TLT200918C165")</f>
        <v>48.94%</v>
      </c>
      <c r="T17" t="str">
        <f>RTD("tos.rtd", , "PROB_OTM", ".TLT200918C165")</f>
        <v>51.06%</v>
      </c>
      <c r="U17" t="str">
        <f>RTD("tos.rtd", , "PROB_OF_TOUCHING", ".TLT200918C165")</f>
        <v>99.39%</v>
      </c>
      <c r="V17">
        <f>RTD("tos.rtd", , "STRIKE", ".TLT200918C165")</f>
        <v>165</v>
      </c>
    </row>
    <row r="18" spans="1:22" x14ac:dyDescent="0.45">
      <c r="A18" t="s">
        <v>38</v>
      </c>
      <c r="B18" t="str">
        <f>RTD("tos.rtd", , "DESCRIPTION", ".TLT200918P165")</f>
        <v>TLT 100 18 SEP 20 165 PUT</v>
      </c>
      <c r="C18" t="str">
        <f>RTD("tos.rtd", , "IMPL_VOL", ".TLT200918P165")</f>
        <v>15.63%</v>
      </c>
      <c r="D18">
        <f>RTD("tos.rtd", , "LAST", ".TLT200918P165")</f>
        <v>1.23</v>
      </c>
      <c r="E18">
        <f>RTD("tos.rtd", , "VOLUME", ".TLT200918P165")</f>
        <v>19</v>
      </c>
      <c r="F18">
        <f>RTD("tos.rtd", , "OPEN_INT", ".TLT200918P165")</f>
        <v>15756</v>
      </c>
      <c r="G18">
        <f>RTD("tos.rtd", , "BID", ".TLT200918P165")</f>
        <v>1.18</v>
      </c>
      <c r="H18">
        <f>RTD("tos.rtd", , "ASK", ".TLT200918P165")</f>
        <v>1.28</v>
      </c>
      <c r="I18">
        <f>RTD("tos.rtd", , "HIGH", ".TLT200918P165")</f>
        <v>1.54</v>
      </c>
      <c r="J18">
        <f>RTD("tos.rtd", , "LOW", ".TLT200918P165")</f>
        <v>1.23</v>
      </c>
      <c r="K18">
        <f>RTD("tos.rtd", , "OPEN", ".TLT200918P165")</f>
        <v>1.51</v>
      </c>
      <c r="L18">
        <f>RTD("tos.rtd", , "DELTA", ".TLT200918P165")</f>
        <v>-0.5</v>
      </c>
      <c r="M18">
        <f>RTD("tos.rtd", , "GAMMA", ".TLT200918P165")</f>
        <v>0.13</v>
      </c>
      <c r="N18">
        <f>RTD("tos.rtd", , "THETA", ".TLT200918P165")</f>
        <v>-0.13</v>
      </c>
      <c r="O18">
        <f>RTD("tos.rtd", , "VEGA", ".TLT200918P165")</f>
        <v>0.08</v>
      </c>
      <c r="P18">
        <f>RTD("tos.rtd", , "RHO", ".TLT200918P165")</f>
        <v>-0.01</v>
      </c>
      <c r="Q18">
        <f>RTD("tos.rtd", , "INTRINSIC", ".TLT200918P165")</f>
        <v>2.3E-2</v>
      </c>
      <c r="R18">
        <f>RTD("tos.rtd", , "EXTRINSIC", ".TLT200918P165")</f>
        <v>1.2070000000000001</v>
      </c>
      <c r="S18" t="str">
        <f>RTD("tos.rtd", , "PROB_OF_EXPIRING", ".TLT200918P165")</f>
        <v>51.06%</v>
      </c>
      <c r="T18" t="str">
        <f>RTD("tos.rtd", , "PROB_OTM", ".TLT200918P165")</f>
        <v>48.94%</v>
      </c>
      <c r="U18" t="str">
        <f>RTD("tos.rtd", , "PROB_OF_TOUCHING", ".TLT200918P165")</f>
        <v>99.38%</v>
      </c>
      <c r="V18">
        <f>RTD("tos.rtd", , "STRIKE", ".TLT200918P165")</f>
        <v>165</v>
      </c>
    </row>
    <row r="19" spans="1:22" x14ac:dyDescent="0.45">
      <c r="A19" t="s">
        <v>39</v>
      </c>
      <c r="B19" t="str">
        <f>RTD("tos.rtd", , "DESCRIPTION", ".TLT200918C165.5")</f>
        <v>TLT 100 18 SEP 20 165.5 CALL</v>
      </c>
      <c r="C19" t="str">
        <f>RTD("tos.rtd", , "IMPL_VOL", ".TLT200918C165.5")</f>
        <v>15.78%</v>
      </c>
      <c r="D19">
        <f>RTD("tos.rtd", , "LAST", ".TLT200918C165.5")</f>
        <v>0.95</v>
      </c>
      <c r="E19">
        <f>RTD("tos.rtd", , "VOLUME", ".TLT200918C165.5")</f>
        <v>11</v>
      </c>
      <c r="F19">
        <f>RTD("tos.rtd", , "OPEN_INT", ".TLT200918C165.5")</f>
        <v>1067</v>
      </c>
      <c r="G19">
        <f>RTD("tos.rtd", , "BID", ".TLT200918C165.5")</f>
        <v>0.94</v>
      </c>
      <c r="H19">
        <f>RTD("tos.rtd", , "ASK", ".TLT200918C165.5")</f>
        <v>0.98</v>
      </c>
      <c r="I19">
        <f>RTD("tos.rtd", , "HIGH", ".TLT200918C165.5")</f>
        <v>1</v>
      </c>
      <c r="J19">
        <f>RTD("tos.rtd", , "LOW", ".TLT200918C165.5")</f>
        <v>0.85</v>
      </c>
      <c r="K19">
        <f>RTD("tos.rtd", , "OPEN", ".TLT200918C165.5")</f>
        <v>0.85</v>
      </c>
      <c r="L19">
        <f>RTD("tos.rtd", , "DELTA", ".TLT200918C165.5")</f>
        <v>0.43</v>
      </c>
      <c r="M19">
        <f>RTD("tos.rtd", , "GAMMA", ".TLT200918C165.5")</f>
        <v>0.13</v>
      </c>
      <c r="N19">
        <f>RTD("tos.rtd", , "THETA", ".TLT200918C165.5")</f>
        <v>-0.12</v>
      </c>
      <c r="O19">
        <f>RTD("tos.rtd", , "VEGA", ".TLT200918C165.5")</f>
        <v>0.08</v>
      </c>
      <c r="P19">
        <f>RTD("tos.rtd", , "RHO", ".TLT200918C165.5")</f>
        <v>0.01</v>
      </c>
      <c r="Q19">
        <f>RTD("tos.rtd", , "INTRINSIC", ".TLT200918C165.5")</f>
        <v>0</v>
      </c>
      <c r="R19">
        <f>RTD("tos.rtd", , "EXTRINSIC", ".TLT200918C165.5")</f>
        <v>0.96</v>
      </c>
      <c r="S19" t="str">
        <f>RTD("tos.rtd", , "PROB_OF_EXPIRING", ".TLT200918C165.5")</f>
        <v>42.45%</v>
      </c>
      <c r="T19" t="str">
        <f>RTD("tos.rtd", , "PROB_OTM", ".TLT200918C165.5")</f>
        <v>57.55%</v>
      </c>
      <c r="U19" t="str">
        <f>RTD("tos.rtd", , "PROB_OF_TOUCHING", ".TLT200918C165.5")</f>
        <v>86.10%</v>
      </c>
      <c r="V19">
        <f>RTD("tos.rtd", , "STRIKE", ".TLT200918C165.5")</f>
        <v>165.5</v>
      </c>
    </row>
    <row r="20" spans="1:22" x14ac:dyDescent="0.45">
      <c r="A20" t="s">
        <v>40</v>
      </c>
      <c r="B20" t="str">
        <f>RTD("tos.rtd", , "DESCRIPTION", ".TLT200918P165.5")</f>
        <v>TLT 100 18 SEP 20 165.5 PUT</v>
      </c>
      <c r="C20" t="str">
        <f>RTD("tos.rtd", , "IMPL_VOL", ".TLT200918P165.5")</f>
        <v>16.07%</v>
      </c>
      <c r="D20">
        <f>RTD("tos.rtd", , "LAST", ".TLT200918P165.5")</f>
        <v>1.89</v>
      </c>
      <c r="E20">
        <f>RTD("tos.rtd", , "VOLUME", ".TLT200918P165.5")</f>
        <v>0</v>
      </c>
      <c r="F20">
        <f>RTD("tos.rtd", , "OPEN_INT", ".TLT200918P165.5")</f>
        <v>149</v>
      </c>
      <c r="G20">
        <f>RTD("tos.rtd", , "BID", ".TLT200918P165.5")</f>
        <v>1.44</v>
      </c>
      <c r="H20">
        <f>RTD("tos.rtd", , "ASK", ".TLT200918P165.5")</f>
        <v>1.63</v>
      </c>
      <c r="I20">
        <f>RTD("tos.rtd", , "HIGH", ".TLT200918P165.5")</f>
        <v>0</v>
      </c>
      <c r="J20">
        <f>RTD("tos.rtd", , "LOW", ".TLT200918P165.5")</f>
        <v>0</v>
      </c>
      <c r="K20">
        <f>RTD("tos.rtd", , "OPEN", ".TLT200918P165.5")</f>
        <v>0</v>
      </c>
      <c r="L20">
        <f>RTD("tos.rtd", , "DELTA", ".TLT200918P165.5")</f>
        <v>-0.56999999999999995</v>
      </c>
      <c r="M20">
        <f>RTD("tos.rtd", , "GAMMA", ".TLT200918P165.5")</f>
        <v>0.13</v>
      </c>
      <c r="N20">
        <f>RTD("tos.rtd", , "THETA", ".TLT200918P165.5")</f>
        <v>-0.13</v>
      </c>
      <c r="O20">
        <f>RTD("tos.rtd", , "VEGA", ".TLT200918P165.5")</f>
        <v>0.08</v>
      </c>
      <c r="P20">
        <f>RTD("tos.rtd", , "RHO", ".TLT200918P165.5")</f>
        <v>-0.01</v>
      </c>
      <c r="Q20">
        <f>RTD("tos.rtd", , "INTRINSIC", ".TLT200918P165.5")</f>
        <v>0.52300000000000002</v>
      </c>
      <c r="R20">
        <f>RTD("tos.rtd", , "EXTRINSIC", ".TLT200918P165.5")</f>
        <v>1.012</v>
      </c>
      <c r="S20" t="str">
        <f>RTD("tos.rtd", , "PROB_OF_EXPIRING", ".TLT200918P165.5")</f>
        <v>57.43%</v>
      </c>
      <c r="T20" t="str">
        <f>RTD("tos.rtd", , "PROB_OTM", ".TLT200918P165.5")</f>
        <v>42.57%</v>
      </c>
      <c r="U20" t="str">
        <f>RTD("tos.rtd", , "PROB_OF_TOUCHING", ".TLT200918P165.5")</f>
        <v>86.35%</v>
      </c>
      <c r="V20">
        <f>RTD("tos.rtd", , "STRIKE", ".TLT200918P165.5")</f>
        <v>165.5</v>
      </c>
    </row>
    <row r="21" spans="1:22" x14ac:dyDescent="0.45">
      <c r="A21" t="s">
        <v>41</v>
      </c>
      <c r="B21" t="str">
        <f>RTD("tos.rtd", , "DESCRIPTION", ".TLT200918C166")</f>
        <v>TLT 100 18 SEP 20 166 CALL</v>
      </c>
      <c r="C21" t="str">
        <f>RTD("tos.rtd", , "IMPL_VOL", ".TLT200918C166")</f>
        <v>15.72%</v>
      </c>
      <c r="D21">
        <f>RTD("tos.rtd", , "LAST", ".TLT200918C166")</f>
        <v>0.79</v>
      </c>
      <c r="E21">
        <f>RTD("tos.rtd", , "VOLUME", ".TLT200918C166")</f>
        <v>17</v>
      </c>
      <c r="F21">
        <f>RTD("tos.rtd", , "OPEN_INT", ".TLT200918C166")</f>
        <v>4027</v>
      </c>
      <c r="G21">
        <f>RTD("tos.rtd", , "BID", ".TLT200918C166")</f>
        <v>0.74</v>
      </c>
      <c r="H21">
        <f>RTD("tos.rtd", , "ASK", ".TLT200918C166")</f>
        <v>0.78</v>
      </c>
      <c r="I21">
        <f>RTD("tos.rtd", , "HIGH", ".TLT200918C166")</f>
        <v>0.81</v>
      </c>
      <c r="J21">
        <f>RTD("tos.rtd", , "LOW", ".TLT200918C166")</f>
        <v>0.65</v>
      </c>
      <c r="K21">
        <f>RTD("tos.rtd", , "OPEN", ".TLT200918C166")</f>
        <v>0.65</v>
      </c>
      <c r="L21">
        <f>RTD("tos.rtd", , "DELTA", ".TLT200918C166")</f>
        <v>0.37</v>
      </c>
      <c r="M21">
        <f>RTD("tos.rtd", , "GAMMA", ".TLT200918C166")</f>
        <v>0.12</v>
      </c>
      <c r="N21">
        <f>RTD("tos.rtd", , "THETA", ".TLT200918C166")</f>
        <v>-0.12</v>
      </c>
      <c r="O21">
        <f>RTD("tos.rtd", , "VEGA", ".TLT200918C166")</f>
        <v>7.0000000000000007E-2</v>
      </c>
      <c r="P21">
        <f>RTD("tos.rtd", , "RHO", ".TLT200918C166")</f>
        <v>0.01</v>
      </c>
      <c r="Q21">
        <f>RTD("tos.rtd", , "INTRINSIC", ".TLT200918C166")</f>
        <v>0</v>
      </c>
      <c r="R21">
        <f>RTD("tos.rtd", , "EXTRINSIC", ".TLT200918C166")</f>
        <v>0.76</v>
      </c>
      <c r="S21" t="str">
        <f>RTD("tos.rtd", , "PROB_OF_EXPIRING", ".TLT200918C166")</f>
        <v>36.13%</v>
      </c>
      <c r="T21" t="str">
        <f>RTD("tos.rtd", , "PROB_OTM", ".TLT200918C166")</f>
        <v>63.87%</v>
      </c>
      <c r="U21" t="str">
        <f>RTD("tos.rtd", , "PROB_OF_TOUCHING", ".TLT200918C166")</f>
        <v>73.21%</v>
      </c>
      <c r="V21">
        <f>RTD("tos.rtd", , "STRIKE", ".TLT200918C166")</f>
        <v>166</v>
      </c>
    </row>
    <row r="22" spans="1:22" x14ac:dyDescent="0.45">
      <c r="A22" t="s">
        <v>42</v>
      </c>
      <c r="B22" t="str">
        <f>RTD("tos.rtd", , "DESCRIPTION", ".TLT200918P166")</f>
        <v>TLT 100 18 SEP 20 166 PUT</v>
      </c>
      <c r="C22" t="str">
        <f>RTD("tos.rtd", , "IMPL_VOL", ".TLT200918P166")</f>
        <v>15.20%</v>
      </c>
      <c r="D22">
        <f>RTD("tos.rtd", , "LAST", ".TLT200918P166")</f>
        <v>1.75</v>
      </c>
      <c r="E22">
        <f>RTD("tos.rtd", , "VOLUME", ".TLT200918P166")</f>
        <v>10</v>
      </c>
      <c r="F22">
        <f>RTD("tos.rtd", , "OPEN_INT", ".TLT200918P166")</f>
        <v>5394</v>
      </c>
      <c r="G22">
        <f>RTD("tos.rtd", , "BID", ".TLT200918P166")</f>
        <v>1.72</v>
      </c>
      <c r="H22">
        <f>RTD("tos.rtd", , "ASK", ".TLT200918P166")</f>
        <v>1.83</v>
      </c>
      <c r="I22">
        <f>RTD("tos.rtd", , "HIGH", ".TLT200918P166")</f>
        <v>1.75</v>
      </c>
      <c r="J22">
        <f>RTD("tos.rtd", , "LOW", ".TLT200918P166")</f>
        <v>1.75</v>
      </c>
      <c r="K22">
        <f>RTD("tos.rtd", , "OPEN", ".TLT200918P166")</f>
        <v>1.75</v>
      </c>
      <c r="L22">
        <f>RTD("tos.rtd", , "DELTA", ".TLT200918P166")</f>
        <v>-0.64</v>
      </c>
      <c r="M22">
        <f>RTD("tos.rtd", , "GAMMA", ".TLT200918P166")</f>
        <v>0.13</v>
      </c>
      <c r="N22">
        <f>RTD("tos.rtd", , "THETA", ".TLT200918P166")</f>
        <v>-0.12</v>
      </c>
      <c r="O22">
        <f>RTD("tos.rtd", , "VEGA", ".TLT200918P166")</f>
        <v>7.0000000000000007E-2</v>
      </c>
      <c r="P22">
        <f>RTD("tos.rtd", , "RHO", ".TLT200918P166")</f>
        <v>-0.01</v>
      </c>
      <c r="Q22">
        <f>RTD("tos.rtd", , "INTRINSIC", ".TLT200918P166")</f>
        <v>1.0229999999999999</v>
      </c>
      <c r="R22">
        <f>RTD("tos.rtd", , "EXTRINSIC", ".TLT200918P166")</f>
        <v>0.752</v>
      </c>
      <c r="S22" t="str">
        <f>RTD("tos.rtd", , "PROB_OF_EXPIRING", ".TLT200918P166")</f>
        <v>64.30%</v>
      </c>
      <c r="T22" t="str">
        <f>RTD("tos.rtd", , "PROB_OTM", ".TLT200918P166")</f>
        <v>35.70%</v>
      </c>
      <c r="U22" t="str">
        <f>RTD("tos.rtd", , "PROB_OF_TOUCHING", ".TLT200918P166")</f>
        <v>72.34%</v>
      </c>
      <c r="V22">
        <f>RTD("tos.rtd", , "STRIKE", ".TLT200918P166")</f>
        <v>166</v>
      </c>
    </row>
    <row r="23" spans="1:22" x14ac:dyDescent="0.45">
      <c r="A23" t="s">
        <v>43</v>
      </c>
      <c r="B23" t="str">
        <f>RTD("tos.rtd", , "DESCRIPTION", ".TLT200918C166.5")</f>
        <v>TLT 100 18 SEP 20 166.5 CALL</v>
      </c>
      <c r="C23" t="str">
        <f>RTD("tos.rtd", , "IMPL_VOL", ".TLT200918C166.5")</f>
        <v>15.51%</v>
      </c>
      <c r="D23">
        <f>RTD("tos.rtd", , "LAST", ".TLT200918C166.5")</f>
        <v>0.56999999999999995</v>
      </c>
      <c r="E23">
        <f>RTD("tos.rtd", , "VOLUME", ".TLT200918C166.5")</f>
        <v>29</v>
      </c>
      <c r="F23">
        <f>RTD("tos.rtd", , "OPEN_INT", ".TLT200918C166.5")</f>
        <v>1632</v>
      </c>
      <c r="G23">
        <f>RTD("tos.rtd", , "BID", ".TLT200918C166.5")</f>
        <v>0.56999999999999995</v>
      </c>
      <c r="H23">
        <f>RTD("tos.rtd", , "ASK", ".TLT200918C166.5")</f>
        <v>0.59</v>
      </c>
      <c r="I23">
        <f>RTD("tos.rtd", , "HIGH", ".TLT200918C166.5")</f>
        <v>0.61</v>
      </c>
      <c r="J23">
        <f>RTD("tos.rtd", , "LOW", ".TLT200918C166.5")</f>
        <v>0.52</v>
      </c>
      <c r="K23">
        <f>RTD("tos.rtd", , "OPEN", ".TLT200918C166.5")</f>
        <v>0.52</v>
      </c>
      <c r="L23">
        <f>RTD("tos.rtd", , "DELTA", ".TLT200918C166.5")</f>
        <v>0.31</v>
      </c>
      <c r="M23">
        <f>RTD("tos.rtd", , "GAMMA", ".TLT200918C166.5")</f>
        <v>0.12</v>
      </c>
      <c r="N23">
        <f>RTD("tos.rtd", , "THETA", ".TLT200918C166.5")</f>
        <v>-0.11</v>
      </c>
      <c r="O23">
        <f>RTD("tos.rtd", , "VEGA", ".TLT200918C166.5")</f>
        <v>7.0000000000000007E-2</v>
      </c>
      <c r="P23">
        <f>RTD("tos.rtd", , "RHO", ".TLT200918C166.5")</f>
        <v>0.01</v>
      </c>
      <c r="Q23">
        <f>RTD("tos.rtd", , "INTRINSIC", ".TLT200918C166.5")</f>
        <v>0</v>
      </c>
      <c r="R23">
        <f>RTD("tos.rtd", , "EXTRINSIC", ".TLT200918C166.5")</f>
        <v>0.57999999999999996</v>
      </c>
      <c r="S23" t="str">
        <f>RTD("tos.rtd", , "PROB_OF_EXPIRING", ".TLT200918C166.5")</f>
        <v>29.97%</v>
      </c>
      <c r="T23" t="str">
        <f>RTD("tos.rtd", , "PROB_OTM", ".TLT200918C166.5")</f>
        <v>70.03%</v>
      </c>
      <c r="U23" t="str">
        <f>RTD("tos.rtd", , "PROB_OF_TOUCHING", ".TLT200918C166.5")</f>
        <v>60.67%</v>
      </c>
      <c r="V23">
        <f>RTD("tos.rtd", , "STRIKE", ".TLT200918C166.5")</f>
        <v>166.5</v>
      </c>
    </row>
    <row r="24" spans="1:22" x14ac:dyDescent="0.45">
      <c r="A24" t="s">
        <v>44</v>
      </c>
      <c r="B24" t="str">
        <f>RTD("tos.rtd", , "DESCRIPTION", ".TLT200918P166.5")</f>
        <v>TLT 100 18 SEP 20 166.5 PUT</v>
      </c>
      <c r="C24" t="str">
        <f>RTD("tos.rtd", , "IMPL_VOL", ".TLT200918P166.5")</f>
        <v>15.47%</v>
      </c>
      <c r="D24">
        <f>RTD("tos.rtd", , "LAST", ".TLT200918P166.5")</f>
        <v>2.52</v>
      </c>
      <c r="E24">
        <f>RTD("tos.rtd", , "VOLUME", ".TLT200918P166.5")</f>
        <v>0</v>
      </c>
      <c r="F24">
        <f>RTD("tos.rtd", , "OPEN_INT", ".TLT200918P166.5")</f>
        <v>163</v>
      </c>
      <c r="G24">
        <f>RTD("tos.rtd", , "BID", ".TLT200918P166.5")</f>
        <v>2.09</v>
      </c>
      <c r="H24">
        <f>RTD("tos.rtd", , "ASK", ".TLT200918P166.5")</f>
        <v>2.17</v>
      </c>
      <c r="I24">
        <f>RTD("tos.rtd", , "HIGH", ".TLT200918P166.5")</f>
        <v>0</v>
      </c>
      <c r="J24">
        <f>RTD("tos.rtd", , "LOW", ".TLT200918P166.5")</f>
        <v>0</v>
      </c>
      <c r="K24">
        <f>RTD("tos.rtd", , "OPEN", ".TLT200918P166.5")</f>
        <v>0</v>
      </c>
      <c r="L24">
        <f>RTD("tos.rtd", , "DELTA", ".TLT200918P166.5")</f>
        <v>-0.69</v>
      </c>
      <c r="M24">
        <f>RTD("tos.rtd", , "GAMMA", ".TLT200918P166.5")</f>
        <v>0.12</v>
      </c>
      <c r="N24">
        <f>RTD("tos.rtd", , "THETA", ".TLT200918P166.5")</f>
        <v>-0.11</v>
      </c>
      <c r="O24">
        <f>RTD("tos.rtd", , "VEGA", ".TLT200918P166.5")</f>
        <v>7.0000000000000007E-2</v>
      </c>
      <c r="P24">
        <f>RTD("tos.rtd", , "RHO", ".TLT200918P166.5")</f>
        <v>-0.02</v>
      </c>
      <c r="Q24">
        <f>RTD("tos.rtd", , "INTRINSIC", ".TLT200918P166.5")</f>
        <v>1.5229999999999999</v>
      </c>
      <c r="R24">
        <f>RTD("tos.rtd", , "EXTRINSIC", ".TLT200918P166.5")</f>
        <v>0.60699999999999998</v>
      </c>
      <c r="S24" t="str">
        <f>RTD("tos.rtd", , "PROB_OF_EXPIRING", ".TLT200918P166.5")</f>
        <v>70.08%</v>
      </c>
      <c r="T24" t="str">
        <f>RTD("tos.rtd", , "PROB_OTM", ".TLT200918P166.5")</f>
        <v>29.92%</v>
      </c>
      <c r="U24" t="str">
        <f>RTD("tos.rtd", , "PROB_OF_TOUCHING", ".TLT200918P166.5")</f>
        <v>60.58%</v>
      </c>
      <c r="V24">
        <f>RTD("tos.rtd", , "STRIKE", ".TLT200918P166.5")</f>
        <v>166.5</v>
      </c>
    </row>
    <row r="25" spans="1:22" x14ac:dyDescent="0.45">
      <c r="A25" t="s">
        <v>45</v>
      </c>
      <c r="B25" t="str">
        <f>RTD("tos.rtd", , "DESCRIPTION", ".TLT200918C167")</f>
        <v>TLT 100 18 SEP 20 167 CALL</v>
      </c>
      <c r="C25" t="str">
        <f>RTD("tos.rtd", , "IMPL_VOL", ".TLT200918C167")</f>
        <v>15.45%</v>
      </c>
      <c r="D25">
        <f>RTD("tos.rtd", , "LAST", ".TLT200918C167")</f>
        <v>0.44</v>
      </c>
      <c r="E25">
        <f>RTD("tos.rtd", , "VOLUME", ".TLT200918C167")</f>
        <v>65</v>
      </c>
      <c r="F25">
        <f>RTD("tos.rtd", , "OPEN_INT", ".TLT200918C167")</f>
        <v>3140</v>
      </c>
      <c r="G25">
        <f>RTD("tos.rtd", , "BID", ".TLT200918C167")</f>
        <v>0.43</v>
      </c>
      <c r="H25">
        <f>RTD("tos.rtd", , "ASK", ".TLT200918C167")</f>
        <v>0.45</v>
      </c>
      <c r="I25">
        <f>RTD("tos.rtd", , "HIGH", ".TLT200918C167")</f>
        <v>0.49</v>
      </c>
      <c r="J25">
        <f>RTD("tos.rtd", , "LOW", ".TLT200918C167")</f>
        <v>0.41</v>
      </c>
      <c r="K25">
        <f>RTD("tos.rtd", , "OPEN", ".TLT200918C167")</f>
        <v>0.41</v>
      </c>
      <c r="L25">
        <f>RTD("tos.rtd", , "DELTA", ".TLT200918C167")</f>
        <v>0.25</v>
      </c>
      <c r="M25">
        <f>RTD("tos.rtd", , "GAMMA", ".TLT200918C167")</f>
        <v>0.11</v>
      </c>
      <c r="N25">
        <f>RTD("tos.rtd", , "THETA", ".TLT200918C167")</f>
        <v>-0.1</v>
      </c>
      <c r="O25">
        <f>RTD("tos.rtd", , "VEGA", ".TLT200918C167")</f>
        <v>0.06</v>
      </c>
      <c r="P25">
        <f>RTD("tos.rtd", , "RHO", ".TLT200918C167")</f>
        <v>0.01</v>
      </c>
      <c r="Q25">
        <f>RTD("tos.rtd", , "INTRINSIC", ".TLT200918C167")</f>
        <v>0</v>
      </c>
      <c r="R25">
        <f>RTD("tos.rtd", , "EXTRINSIC", ".TLT200918C167")</f>
        <v>0.44</v>
      </c>
      <c r="S25" t="str">
        <f>RTD("tos.rtd", , "PROB_OF_EXPIRING", ".TLT200918C167")</f>
        <v>24.40%</v>
      </c>
      <c r="T25" t="str">
        <f>RTD("tos.rtd", , "PROB_OTM", ".TLT200918C167")</f>
        <v>75.60%</v>
      </c>
      <c r="U25" t="str">
        <f>RTD("tos.rtd", , "PROB_OF_TOUCHING", ".TLT200918C167")</f>
        <v>49.36%</v>
      </c>
      <c r="V25">
        <f>RTD("tos.rtd", , "STRIKE", ".TLT200918C167")</f>
        <v>167</v>
      </c>
    </row>
    <row r="26" spans="1:22" x14ac:dyDescent="0.45">
      <c r="A26" t="s">
        <v>46</v>
      </c>
      <c r="B26" t="str">
        <f>RTD("tos.rtd", , "DESCRIPTION", ".TLT200918P167")</f>
        <v>TLT 100 18 SEP 20 167 PUT</v>
      </c>
      <c r="C26" t="str">
        <f>RTD("tos.rtd", , "IMPL_VOL", ".TLT200918P167")</f>
        <v>15.40%</v>
      </c>
      <c r="D26">
        <f>RTD("tos.rtd", , "LAST", ".TLT200918P167")</f>
        <v>2.4500000000000002</v>
      </c>
      <c r="E26">
        <f>RTD("tos.rtd", , "VOLUME", ".TLT200918P167")</f>
        <v>11</v>
      </c>
      <c r="F26">
        <f>RTD("tos.rtd", , "OPEN_INT", ".TLT200918P167")</f>
        <v>1304</v>
      </c>
      <c r="G26">
        <f>RTD("tos.rtd", , "BID", ".TLT200918P167")</f>
        <v>2.46</v>
      </c>
      <c r="H26">
        <f>RTD("tos.rtd", , "ASK", ".TLT200918P167")</f>
        <v>2.52</v>
      </c>
      <c r="I26">
        <f>RTD("tos.rtd", , "HIGH", ".TLT200918P167")</f>
        <v>2.4500000000000002</v>
      </c>
      <c r="J26">
        <f>RTD("tos.rtd", , "LOW", ".TLT200918P167")</f>
        <v>2.42</v>
      </c>
      <c r="K26">
        <f>RTD("tos.rtd", , "OPEN", ".TLT200918P167")</f>
        <v>2.42</v>
      </c>
      <c r="L26">
        <f>RTD("tos.rtd", , "DELTA", ".TLT200918P167")</f>
        <v>-0.75</v>
      </c>
      <c r="M26">
        <f>RTD("tos.rtd", , "GAMMA", ".TLT200918P167")</f>
        <v>0.11</v>
      </c>
      <c r="N26">
        <f>RTD("tos.rtd", , "THETA", ".TLT200918P167")</f>
        <v>-0.1</v>
      </c>
      <c r="O26">
        <f>RTD("tos.rtd", , "VEGA", ".TLT200918P167")</f>
        <v>0.06</v>
      </c>
      <c r="P26">
        <f>RTD("tos.rtd", , "RHO", ".TLT200918P167")</f>
        <v>-0.02</v>
      </c>
      <c r="Q26">
        <f>RTD("tos.rtd", , "INTRINSIC", ".TLT200918P167")</f>
        <v>2.0230000000000001</v>
      </c>
      <c r="R26">
        <f>RTD("tos.rtd", , "EXTRINSIC", ".TLT200918P167")</f>
        <v>0.46700000000000003</v>
      </c>
      <c r="S26" t="str">
        <f>RTD("tos.rtd", , "PROB_OF_EXPIRING", ".TLT200918P167")</f>
        <v>75.66%</v>
      </c>
      <c r="T26" t="str">
        <f>RTD("tos.rtd", , "PROB_OTM", ".TLT200918P167")</f>
        <v>24.34%</v>
      </c>
      <c r="U26" t="str">
        <f>RTD("tos.rtd", , "PROB_OF_TOUCHING", ".TLT200918P167")</f>
        <v>49.24%</v>
      </c>
      <c r="V26">
        <f>RTD("tos.rtd", , "STRIKE", ".TLT200918P167")</f>
        <v>167</v>
      </c>
    </row>
    <row r="27" spans="1:22" x14ac:dyDescent="0.45">
      <c r="A27" t="s">
        <v>47</v>
      </c>
      <c r="B27" t="str">
        <f>RTD("tos.rtd", , "DESCRIPTION", ".TLT200918C167.5")</f>
        <v>TLT 100 18 SEP 20 167.5 CALL</v>
      </c>
      <c r="C27" t="str">
        <f>RTD("tos.rtd", , "IMPL_VOL", ".TLT200918C167.5")</f>
        <v>15.62%</v>
      </c>
      <c r="D27">
        <f>RTD("tos.rtd", , "LAST", ".TLT200918C167.5")</f>
        <v>0.36</v>
      </c>
      <c r="E27">
        <f>RTD("tos.rtd", , "VOLUME", ".TLT200918C167.5")</f>
        <v>15</v>
      </c>
      <c r="F27">
        <f>RTD("tos.rtd", , "OPEN_INT", ".TLT200918C167.5")</f>
        <v>1462</v>
      </c>
      <c r="G27">
        <f>RTD("tos.rtd", , "BID", ".TLT200918C167.5")</f>
        <v>0.33</v>
      </c>
      <c r="H27">
        <f>RTD("tos.rtd", , "ASK", ".TLT200918C167.5")</f>
        <v>0.35</v>
      </c>
      <c r="I27">
        <f>RTD("tos.rtd", , "HIGH", ".TLT200918C167.5")</f>
        <v>0.36</v>
      </c>
      <c r="J27">
        <f>RTD("tos.rtd", , "LOW", ".TLT200918C167.5")</f>
        <v>0.3</v>
      </c>
      <c r="K27">
        <f>RTD("tos.rtd", , "OPEN", ".TLT200918C167.5")</f>
        <v>0.3</v>
      </c>
      <c r="L27">
        <f>RTD("tos.rtd", , "DELTA", ".TLT200918C167.5")</f>
        <v>0.2</v>
      </c>
      <c r="M27">
        <f>RTD("tos.rtd", , "GAMMA", ".TLT200918C167.5")</f>
        <v>0.09</v>
      </c>
      <c r="N27">
        <f>RTD("tos.rtd", , "THETA", ".TLT200918C167.5")</f>
        <v>-0.09</v>
      </c>
      <c r="O27">
        <f>RTD("tos.rtd", , "VEGA", ".TLT200918C167.5")</f>
        <v>0.05</v>
      </c>
      <c r="P27">
        <f>RTD("tos.rtd", , "RHO", ".TLT200918C167.5")</f>
        <v>0</v>
      </c>
      <c r="Q27">
        <f>RTD("tos.rtd", , "INTRINSIC", ".TLT200918C167.5")</f>
        <v>0</v>
      </c>
      <c r="R27">
        <f>RTD("tos.rtd", , "EXTRINSIC", ".TLT200918C167.5")</f>
        <v>0.34</v>
      </c>
      <c r="S27" t="str">
        <f>RTD("tos.rtd", , "PROB_OF_EXPIRING", ".TLT200918C167.5")</f>
        <v>19.78%</v>
      </c>
      <c r="T27" t="str">
        <f>RTD("tos.rtd", , "PROB_OTM", ".TLT200918C167.5")</f>
        <v>80.22%</v>
      </c>
      <c r="U27" t="str">
        <f>RTD("tos.rtd", , "PROB_OF_TOUCHING", ".TLT200918C167.5")</f>
        <v>39.99%</v>
      </c>
      <c r="V27">
        <f>RTD("tos.rtd", , "STRIKE", ".TLT200918C167.5")</f>
        <v>167.5</v>
      </c>
    </row>
    <row r="28" spans="1:22" x14ac:dyDescent="0.45">
      <c r="A28" t="s">
        <v>48</v>
      </c>
      <c r="B28" t="str">
        <f>RTD("tos.rtd", , "DESCRIPTION", ".TLT200918P167.5")</f>
        <v>TLT 100 18 SEP 20 167.5 PUT</v>
      </c>
      <c r="C28" t="str">
        <f>RTD("tos.rtd", , "IMPL_VOL", ".TLT200918P167.5")</f>
        <v>15.20%</v>
      </c>
      <c r="D28">
        <f>RTD("tos.rtd", , "LAST", ".TLT200918P167.5")</f>
        <v>2.87</v>
      </c>
      <c r="E28">
        <f>RTD("tos.rtd", , "VOLUME", ".TLT200918P167.5")</f>
        <v>4</v>
      </c>
      <c r="F28">
        <f>RTD("tos.rtd", , "OPEN_INT", ".TLT200918P167.5")</f>
        <v>306</v>
      </c>
      <c r="G28">
        <f>RTD("tos.rtd", , "BID", ".TLT200918P167.5")</f>
        <v>2.83</v>
      </c>
      <c r="H28">
        <f>RTD("tos.rtd", , "ASK", ".TLT200918P167.5")</f>
        <v>2.91</v>
      </c>
      <c r="I28">
        <f>RTD("tos.rtd", , "HIGH", ".TLT200918P167.5")</f>
        <v>2.87</v>
      </c>
      <c r="J28">
        <f>RTD("tos.rtd", , "LOW", ".TLT200918P167.5")</f>
        <v>2.8</v>
      </c>
      <c r="K28">
        <f>RTD("tos.rtd", , "OPEN", ".TLT200918P167.5")</f>
        <v>2.8</v>
      </c>
      <c r="L28">
        <f>RTD("tos.rtd", , "DELTA", ".TLT200918P167.5")</f>
        <v>-0.8</v>
      </c>
      <c r="M28">
        <f>RTD("tos.rtd", , "GAMMA", ".TLT200918P167.5")</f>
        <v>0.09</v>
      </c>
      <c r="N28">
        <f>RTD("tos.rtd", , "THETA", ".TLT200918P167.5")</f>
        <v>-0.09</v>
      </c>
      <c r="O28">
        <f>RTD("tos.rtd", , "VEGA", ".TLT200918P167.5")</f>
        <v>0.05</v>
      </c>
      <c r="P28">
        <f>RTD("tos.rtd", , "RHO", ".TLT200918P167.5")</f>
        <v>-0.02</v>
      </c>
      <c r="Q28">
        <f>RTD("tos.rtd", , "INTRINSIC", ".TLT200918P167.5")</f>
        <v>2.5230000000000001</v>
      </c>
      <c r="R28">
        <f>RTD("tos.rtd", , "EXTRINSIC", ".TLT200918P167.5")</f>
        <v>0.34699999999999998</v>
      </c>
      <c r="S28" t="str">
        <f>RTD("tos.rtd", , "PROB_OF_EXPIRING", ".TLT200918P167.5")</f>
        <v>80.85%</v>
      </c>
      <c r="T28" t="str">
        <f>RTD("tos.rtd", , "PROB_OTM", ".TLT200918P167.5")</f>
        <v>19.15%</v>
      </c>
      <c r="U28" t="str">
        <f>RTD("tos.rtd", , "PROB_OF_TOUCHING", ".TLT200918P167.5")</f>
        <v>38.71%</v>
      </c>
      <c r="V28">
        <f>RTD("tos.rtd", , "STRIKE", ".TLT200918P167.5")</f>
        <v>167.5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2020-09-14T13:33:17Z</dcterms:created>
  <dcterms:modified xsi:type="dcterms:W3CDTF">2020-09-14T13:42:53Z</dcterms:modified>
</cp:coreProperties>
</file>