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"/>
    </mc:Choice>
  </mc:AlternateContent>
  <xr:revisionPtr revIDLastSave="0" documentId="13_ncr:1_{D2A190C8-EB2D-4D15-9C01-56983D210887}" xr6:coauthVersionLast="45" xr6:coauthVersionMax="45" xr10:uidLastSave="{00000000-0000-0000-0000-000000000000}"/>
  <bookViews>
    <workbookView xWindow="-98" yWindow="-98" windowWidth="20715" windowHeight="13276" xr2:uid="{C7AEAEE8-09B8-4346-A1E2-0E4AD5785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</calcChain>
</file>

<file path=xl/sharedStrings.xml><?xml version="1.0" encoding="utf-8"?>
<sst xmlns="http://schemas.openxmlformats.org/spreadsheetml/2006/main" count="251" uniqueCount="251">
  <si>
    <t>Symbol</t>
  </si>
  <si>
    <t>Description</t>
  </si>
  <si>
    <t>Impl Vol</t>
  </si>
  <si>
    <t>Last</t>
  </si>
  <si>
    <t>Volume</t>
  </si>
  <si>
    <t>Open.Int</t>
  </si>
  <si>
    <t>Bid</t>
  </si>
  <si>
    <t>Ask</t>
  </si>
  <si>
    <t>High</t>
  </si>
  <si>
    <t>Low</t>
  </si>
  <si>
    <t>Open</t>
  </si>
  <si>
    <t>Delta</t>
  </si>
  <si>
    <t>Gamma</t>
  </si>
  <si>
    <t>Theta</t>
  </si>
  <si>
    <t>Vega</t>
  </si>
  <si>
    <t>Rho</t>
  </si>
  <si>
    <t>Intrinsic</t>
  </si>
  <si>
    <t>Extrinsic</t>
  </si>
  <si>
    <t>Prob.ITM</t>
  </si>
  <si>
    <t>Prob.OTM</t>
  </si>
  <si>
    <t>Prob.Touch</t>
  </si>
  <si>
    <t>Strike</t>
  </si>
  <si>
    <t>SPX</t>
  </si>
  <si>
    <t>.SPXW201007C2900</t>
  </si>
  <si>
    <t>.SPXW201007C2910</t>
  </si>
  <si>
    <t>.SPXW201007C2920</t>
  </si>
  <si>
    <t>.SPXW201007C2925</t>
  </si>
  <si>
    <t>.SPXW201007C2930</t>
  </si>
  <si>
    <t>.SPXW201007C2940</t>
  </si>
  <si>
    <t>.SPXW201007C2950</t>
  </si>
  <si>
    <t>.SPXW201007C2960</t>
  </si>
  <si>
    <t>.SPXW201007C2970</t>
  </si>
  <si>
    <t>.SPXW201007C2975</t>
  </si>
  <si>
    <t>.SPXW201007C2980</t>
  </si>
  <si>
    <t>.SPXW201007C2985</t>
  </si>
  <si>
    <t>.SPXW201007C2990</t>
  </si>
  <si>
    <t>.SPXW201007C2995</t>
  </si>
  <si>
    <t>.SPXW201007C3000</t>
  </si>
  <si>
    <t>.SPXW201007C3005</t>
  </si>
  <si>
    <t>.SPXW201007C3010</t>
  </si>
  <si>
    <t>.SPXW201007C3015</t>
  </si>
  <si>
    <t>.SPXW201007C3020</t>
  </si>
  <si>
    <t>.SPXW201007C3025</t>
  </si>
  <si>
    <t>.SPXW201007C3030</t>
  </si>
  <si>
    <t>.SPXW201007C3035</t>
  </si>
  <si>
    <t>.SPXW201007C3040</t>
  </si>
  <si>
    <t>.SPXW201007C3045</t>
  </si>
  <si>
    <t>.SPXW201007C3050</t>
  </si>
  <si>
    <t>.SPXW201007C3055</t>
  </si>
  <si>
    <t>.SPXW201007C3060</t>
  </si>
  <si>
    <t>.SPXW201007C3065</t>
  </si>
  <si>
    <t>.SPXW201007C3070</t>
  </si>
  <si>
    <t>.SPXW201007C3075</t>
  </si>
  <si>
    <t>.SPXW201007C3080</t>
  </si>
  <si>
    <t>.SPXW201007C3085</t>
  </si>
  <si>
    <t>.SPXW201007C3090</t>
  </si>
  <si>
    <t>.SPXW201007C3095</t>
  </si>
  <si>
    <t>.SPXW201007C3100</t>
  </si>
  <si>
    <t>.SPXW201007C3105</t>
  </si>
  <si>
    <t>.SPXW201007C3110</t>
  </si>
  <si>
    <t>.SPXW201007C3115</t>
  </si>
  <si>
    <t>.SPXW201007C3120</t>
  </si>
  <si>
    <t>.SPXW201007C3125</t>
  </si>
  <si>
    <t>.SPXW201007C3130</t>
  </si>
  <si>
    <t>.SPXW201007C3135</t>
  </si>
  <si>
    <t>.SPXW201007C3140</t>
  </si>
  <si>
    <t>.SPXW201007C3145</t>
  </si>
  <si>
    <t>.SPXW201007C3150</t>
  </si>
  <si>
    <t>.SPXW201007C3155</t>
  </si>
  <si>
    <t>.SPXW201007C3160</t>
  </si>
  <si>
    <t>.SPXW201007C3165</t>
  </si>
  <si>
    <t>.SPXW201007C3170</t>
  </si>
  <si>
    <t>.SPXW201007C3175</t>
  </si>
  <si>
    <t>.SPXW201007C3180</t>
  </si>
  <si>
    <t>.SPXW201007C3185</t>
  </si>
  <si>
    <t>.SPXW201007C3190</t>
  </si>
  <si>
    <t>.SPXW201007C3195</t>
  </si>
  <si>
    <t>.SPXW201007C3200</t>
  </si>
  <si>
    <t>.SPXW201007C3205</t>
  </si>
  <si>
    <t>.SPXW201007C3210</t>
  </si>
  <si>
    <t>.SPXW201007C3215</t>
  </si>
  <si>
    <t>.SPXW201007C3220</t>
  </si>
  <si>
    <t>.SPXW201007C3225</t>
  </si>
  <si>
    <t>.SPXW201007C3230</t>
  </si>
  <si>
    <t>.SPXW201007C3235</t>
  </si>
  <si>
    <t>.SPXW201007C3240</t>
  </si>
  <si>
    <t>.SPXW201007C3245</t>
  </si>
  <si>
    <t>.SPXW201007C3250</t>
  </si>
  <si>
    <t>.SPXW201007C3255</t>
  </si>
  <si>
    <t>.SPXW201007C3260</t>
  </si>
  <si>
    <t>.SPXW201007C3265</t>
  </si>
  <si>
    <t>.SPXW201007C3270</t>
  </si>
  <si>
    <t>.SPXW201007C3275</t>
  </si>
  <si>
    <t>.SPXW201007C3280</t>
  </si>
  <si>
    <t>.SPXW201007C3285</t>
  </si>
  <si>
    <t>.SPXW201007C3290</t>
  </si>
  <si>
    <t>.SPXW201007C3295</t>
  </si>
  <si>
    <t>.SPXW201007C3300</t>
  </si>
  <si>
    <t>.SPXW201007C3305</t>
  </si>
  <si>
    <t>.SPXW201007C3310</t>
  </si>
  <si>
    <t>.SPXW201007C3315</t>
  </si>
  <si>
    <t>.SPXW201007C3320</t>
  </si>
  <si>
    <t>.SPXW201007C3325</t>
  </si>
  <si>
    <t>.SPXW201007C3330</t>
  </si>
  <si>
    <t>.SPXW201007C3335</t>
  </si>
  <si>
    <t>.SPXW201007C3340</t>
  </si>
  <si>
    <t>.SPXW201007C3345</t>
  </si>
  <si>
    <t>.SPXW201007C3350</t>
  </si>
  <si>
    <t>.SPXW201007C3355</t>
  </si>
  <si>
    <t>.SPXW201007C3360</t>
  </si>
  <si>
    <t>.SPXW201007C3365</t>
  </si>
  <si>
    <t>.SPXW201007C3370</t>
  </si>
  <si>
    <t>.SPXW201007C3375</t>
  </si>
  <si>
    <t>.SPXW201007C3380</t>
  </si>
  <si>
    <t>.SPXW201007C3385</t>
  </si>
  <si>
    <t>.SPXW201007C3390</t>
  </si>
  <si>
    <t>.SPXW201007C3395</t>
  </si>
  <si>
    <t>.SPXW201007C3400</t>
  </si>
  <si>
    <t>.SPXW201007C3405</t>
  </si>
  <si>
    <t>.SPXW201007C3410</t>
  </si>
  <si>
    <t>.SPXW201007C3415</t>
  </si>
  <si>
    <t>.SPXW201007C3420</t>
  </si>
  <si>
    <t>.SPXW201007C3425</t>
  </si>
  <si>
    <t>.SPXW201007C3430</t>
  </si>
  <si>
    <t>.SPXW201007C3435</t>
  </si>
  <si>
    <t>.SPXW201007C3440</t>
  </si>
  <si>
    <t>.SPXW201007C3445</t>
  </si>
  <si>
    <t>.SPXW201007C3450</t>
  </si>
  <si>
    <t>.SPXW201007C3455</t>
  </si>
  <si>
    <t>.SPXW201007C3460</t>
  </si>
  <si>
    <t>.SPXW201007C3465</t>
  </si>
  <si>
    <t>.SPXW201007C3470</t>
  </si>
  <si>
    <t>.SPXW201007C3475</t>
  </si>
  <si>
    <t>.SPXW201007C3480</t>
  </si>
  <si>
    <t>.SPXW201007C3485</t>
  </si>
  <si>
    <t>.SPXW201007C3490</t>
  </si>
  <si>
    <t>.SPXW201007C3500</t>
  </si>
  <si>
    <t>.SPXW201007P2900</t>
  </si>
  <si>
    <t>.SPXW201007P2910</t>
  </si>
  <si>
    <t>.SPXW201007P2920</t>
  </si>
  <si>
    <t>.SPXW201007P2925</t>
  </si>
  <si>
    <t>.SPXW201007P2930</t>
  </si>
  <si>
    <t>.SPXW201007P2940</t>
  </si>
  <si>
    <t>.SPXW201007P2950</t>
  </si>
  <si>
    <t>.SPXW201007P2960</t>
  </si>
  <si>
    <t>.SPXW201007P2970</t>
  </si>
  <si>
    <t>.SPXW201007P2975</t>
  </si>
  <si>
    <t>.SPXW201007P2980</t>
  </si>
  <si>
    <t>.SPXW201007P2985</t>
  </si>
  <si>
    <t>.SPXW201007P2990</t>
  </si>
  <si>
    <t>.SPXW201007P2995</t>
  </si>
  <si>
    <t>.SPXW201007P3000</t>
  </si>
  <si>
    <t>.SPXW201007P3005</t>
  </si>
  <si>
    <t>.SPXW201007P3010</t>
  </si>
  <si>
    <t>.SPXW201007P3015</t>
  </si>
  <si>
    <t>.SPXW201007P3020</t>
  </si>
  <si>
    <t>.SPXW201007P3025</t>
  </si>
  <si>
    <t>.SPXW201007P3030</t>
  </si>
  <si>
    <t>.SPXW201007P3035</t>
  </si>
  <si>
    <t>.SPXW201007P3040</t>
  </si>
  <si>
    <t>.SPXW201007P3045</t>
  </si>
  <si>
    <t>.SPXW201007P3050</t>
  </si>
  <si>
    <t>.SPXW201007P3055</t>
  </si>
  <si>
    <t>.SPXW201007P3060</t>
  </si>
  <si>
    <t>.SPXW201007P3065</t>
  </si>
  <si>
    <t>.SPXW201007P3070</t>
  </si>
  <si>
    <t>.SPXW201007P3075</t>
  </si>
  <si>
    <t>.SPXW201007P3080</t>
  </si>
  <si>
    <t>.SPXW201007P3085</t>
  </si>
  <si>
    <t>.SPXW201007P3090</t>
  </si>
  <si>
    <t>.SPXW201007P3095</t>
  </si>
  <si>
    <t>.SPXW201007P3100</t>
  </si>
  <si>
    <t>.SPXW201007P3105</t>
  </si>
  <si>
    <t>.SPXW201007P3110</t>
  </si>
  <si>
    <t>.SPXW201007P3115</t>
  </si>
  <si>
    <t>.SPXW201007P3120</t>
  </si>
  <si>
    <t>.SPXW201007P3125</t>
  </si>
  <si>
    <t>.SPXW201007P3130</t>
  </si>
  <si>
    <t>.SPXW201007P3135</t>
  </si>
  <si>
    <t>.SPXW201007P3140</t>
  </si>
  <si>
    <t>.SPXW201007P3145</t>
  </si>
  <si>
    <t>.SPXW201007P3150</t>
  </si>
  <si>
    <t>.SPXW201007P3155</t>
  </si>
  <si>
    <t>.SPXW201007P3160</t>
  </si>
  <si>
    <t>.SPXW201007P3165</t>
  </si>
  <si>
    <t>.SPXW201007P3170</t>
  </si>
  <si>
    <t>.SPXW201007P3175</t>
  </si>
  <si>
    <t>.SPXW201007P3180</t>
  </si>
  <si>
    <t>.SPXW201007P3185</t>
  </si>
  <si>
    <t>.SPXW201007P3190</t>
  </si>
  <si>
    <t>.SPXW201007P3195</t>
  </si>
  <si>
    <t>.SPXW201007P3200</t>
  </si>
  <si>
    <t>.SPXW201007P3205</t>
  </si>
  <si>
    <t>.SPXW201007P3210</t>
  </si>
  <si>
    <t>.SPXW201007P3215</t>
  </si>
  <si>
    <t>.SPXW201007P3220</t>
  </si>
  <si>
    <t>.SPXW201007P3225</t>
  </si>
  <si>
    <t>.SPXW201007P3230</t>
  </si>
  <si>
    <t>.SPXW201007P3235</t>
  </si>
  <si>
    <t>.SPXW201007P3240</t>
  </si>
  <si>
    <t>.SPXW201007P3245</t>
  </si>
  <si>
    <t>.SPXW201007P3250</t>
  </si>
  <si>
    <t>.SPXW201007P3255</t>
  </si>
  <si>
    <t>.SPXW201007P3260</t>
  </si>
  <si>
    <t>.SPXW201007P3265</t>
  </si>
  <si>
    <t>.SPXW201007P3270</t>
  </si>
  <si>
    <t>.SPXW201007P3275</t>
  </si>
  <si>
    <t>.SPXW201007P3280</t>
  </si>
  <si>
    <t>.SPXW201007P3285</t>
  </si>
  <si>
    <t>.SPXW201007P3290</t>
  </si>
  <si>
    <t>.SPXW201007P3295</t>
  </si>
  <si>
    <t>.SPXW201007P3300</t>
  </si>
  <si>
    <t>.SPXW201007P3305</t>
  </si>
  <si>
    <t>.SPXW201007P3310</t>
  </si>
  <si>
    <t>.SPXW201007P3315</t>
  </si>
  <si>
    <t>.SPXW201007P3320</t>
  </si>
  <si>
    <t>.SPXW201007P3325</t>
  </si>
  <si>
    <t>.SPXW201007P3330</t>
  </si>
  <si>
    <t>.SPXW201007P3335</t>
  </si>
  <si>
    <t>.SPXW201007P3340</t>
  </si>
  <si>
    <t>.SPXW201007P3345</t>
  </si>
  <si>
    <t>.SPXW201007P3350</t>
  </si>
  <si>
    <t>.SPXW201007P3355</t>
  </si>
  <si>
    <t>.SPXW201007P3360</t>
  </si>
  <si>
    <t>.SPXW201007P3365</t>
  </si>
  <si>
    <t>.SPXW201007P3370</t>
  </si>
  <si>
    <t>.SPXW201007P3375</t>
  </si>
  <si>
    <t>.SPXW201007P3380</t>
  </si>
  <si>
    <t>.SPXW201007P3385</t>
  </si>
  <si>
    <t>.SPXW201007P3390</t>
  </si>
  <si>
    <t>.SPXW201007P3395</t>
  </si>
  <si>
    <t>.SPXW201007P3400</t>
  </si>
  <si>
    <t>.SPXW201007P3405</t>
  </si>
  <si>
    <t>.SPXW201007P3410</t>
  </si>
  <si>
    <t>.SPXW201007P3415</t>
  </si>
  <si>
    <t>.SPXW201007P3420</t>
  </si>
  <si>
    <t>.SPXW201007P3425</t>
  </si>
  <si>
    <t>.SPXW201007P3430</t>
  </si>
  <si>
    <t>.SPXW201007P3435</t>
  </si>
  <si>
    <t>.SPXW201007P3440</t>
  </si>
  <si>
    <t>.SPXW201007P3445</t>
  </si>
  <si>
    <t>.SPXW201007P3450</t>
  </si>
  <si>
    <t>.SPXW201007P3455</t>
  </si>
  <si>
    <t>.SPXW201007P3460</t>
  </si>
  <si>
    <t>.SPXW201007P3465</t>
  </si>
  <si>
    <t>.SPXW201007P3470</t>
  </si>
  <si>
    <t>.SPXW201007P3475</t>
  </si>
  <si>
    <t>.SPXW201007P3480</t>
  </si>
  <si>
    <t>.SPXW201007P3485</t>
  </si>
  <si>
    <t>.SPXW201007P3490</t>
  </si>
  <si>
    <t>.SPXW201007P3500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</si>
</sst>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0</v>
        <stp/>
        <stp>VEGA</stp>
        <stp>SPX</stp>
        <tr r="O2" s="1"/>
      </tp>
      <tp>
        <v>3323.69</v>
        <stp/>
        <stp>LOW</stp>
        <stp>SPX</stp>
        <tr r="J2" s="1"/>
      </tp>
      <tp>
        <v>0</v>
        <stp/>
        <stp>OPEN</stp>
        <stp>.SPXW201007P2995</stp>
        <tr r="K130" s="1"/>
      </tp>
      <tp>
        <v>0.3</v>
        <stp/>
        <stp>OPEN</stp>
        <stp>.SPXW201007P2990</stp>
        <tr r="K129" s="1"/>
      </tp>
      <tp>
        <v>0</v>
        <stp/>
        <stp>OPEN</stp>
        <stp>.SPXW201007C2995</stp>
        <tr r="K16" s="1"/>
      </tp>
      <tp>
        <v>0</v>
        <stp/>
        <stp>OPEN</stp>
        <stp>.SPXW201007C2990</stp>
        <tr r="K15" s="1"/>
      </tp>
      <tp>
        <v>0.32</v>
        <stp/>
        <stp>OPEN</stp>
        <stp>.SPXW201007P2985</stp>
        <tr r="K128" s="1"/>
      </tp>
      <tp>
        <v>0.57999999999999996</v>
        <stp/>
        <stp>OPEN</stp>
        <stp>.SPXW201007P2980</stp>
        <tr r="K127" s="1"/>
      </tp>
      <tp>
        <v>0</v>
        <stp/>
        <stp>OPEN</stp>
        <stp>.SPXW201007C2985</stp>
        <tr r="K14" s="1"/>
      </tp>
      <tp>
        <v>0</v>
        <stp/>
        <stp>OPEN</stp>
        <stp>.SPXW201007C2980</stp>
        <tr r="K13" s="1"/>
      </tp>
      <tp>
        <v>0.25</v>
        <stp/>
        <stp>OPEN</stp>
        <stp>.SPXW201007P2930</stp>
        <tr r="K121" s="1"/>
      </tp>
      <tp>
        <v>0</v>
        <stp/>
        <stp>OPEN</stp>
        <stp>.SPXW201007C2930</stp>
        <tr r="K7" s="1"/>
      </tp>
      <tp>
        <v>0.2</v>
        <stp/>
        <stp>OPEN</stp>
        <stp>.SPXW201007P2925</stp>
        <tr r="K120" s="1"/>
      </tp>
      <tp>
        <v>0.25</v>
        <stp/>
        <stp>OPEN</stp>
        <stp>.SPXW201007P2920</stp>
        <tr r="K119" s="1"/>
      </tp>
      <tp>
        <v>0</v>
        <stp/>
        <stp>OPEN</stp>
        <stp>.SPXW201007C2925</stp>
        <tr r="K6" s="1"/>
      </tp>
      <tp>
        <v>0</v>
        <stp/>
        <stp>OPEN</stp>
        <stp>.SPXW201007C2920</stp>
        <tr r="K5" s="1"/>
      </tp>
      <tp>
        <v>0.25</v>
        <stp/>
        <stp>OPEN</stp>
        <stp>.SPXW201007P2910</stp>
        <tr r="K118" s="1"/>
      </tp>
      <tp>
        <v>0</v>
        <stp/>
        <stp>OPEN</stp>
        <stp>.SPXW201007C2910</stp>
        <tr r="K4" s="1"/>
      </tp>
      <tp>
        <v>0.28000000000000003</v>
        <stp/>
        <stp>OPEN</stp>
        <stp>.SPXW201007P2900</stp>
        <tr r="K117" s="1"/>
      </tp>
      <tp>
        <v>0</v>
        <stp/>
        <stp>OPEN</stp>
        <stp>.SPXW201007C2900</stp>
        <tr r="K3" s="1"/>
      </tp>
      <tp>
        <v>0.27</v>
        <stp/>
        <stp>OPEN</stp>
        <stp>.SPXW201007P2975</stp>
        <tr r="K126" s="1"/>
      </tp>
      <tp>
        <v>0</v>
        <stp/>
        <stp>OPEN</stp>
        <stp>.SPXW201007P2970</stp>
        <tr r="K125" s="1"/>
      </tp>
      <tp>
        <v>0</v>
        <stp/>
        <stp>OPEN</stp>
        <stp>.SPXW201007C2975</stp>
        <tr r="K12" s="1"/>
      </tp>
      <tp>
        <v>0</v>
        <stp/>
        <stp>OPEN</stp>
        <stp>.SPXW201007C2970</stp>
        <tr r="K11" s="1"/>
      </tp>
      <tp>
        <v>0.3</v>
        <stp/>
        <stp>OPEN</stp>
        <stp>.SPXW201007P2960</stp>
        <tr r="K124" s="1"/>
      </tp>
      <tp>
        <v>0</v>
        <stp/>
        <stp>OPEN</stp>
        <stp>.SPXW201007C2960</stp>
        <tr r="K10" s="1"/>
      </tp>
      <tp>
        <v>0.3</v>
        <stp/>
        <stp>OPEN</stp>
        <stp>.SPXW201007P2950</stp>
        <tr r="K123" s="1"/>
      </tp>
      <tp>
        <v>0</v>
        <stp/>
        <stp>OPEN</stp>
        <stp>.SPXW201007C2950</stp>
        <tr r="K9" s="1"/>
      </tp>
      <tp>
        <v>0.28000000000000003</v>
        <stp/>
        <stp>OPEN</stp>
        <stp>.SPXW201007P2940</stp>
        <tr r="K122" s="1"/>
      </tp>
      <tp>
        <v>0</v>
        <stp/>
        <stp>OPEN</stp>
        <stp>.SPXW201007C2940</stp>
        <tr r="K8" s="1"/>
      </tp>
      <tp>
        <v>3348.44</v>
        <stp/>
        <stp>LAST</stp>
        <stp>SPX</stp>
        <tr r="D2" s="1"/>
      </tp>
      <tp>
        <v>0.06</v>
        <stp/>
        <stp>VEGA</stp>
        <stp>.SPXW201007C2940</stp>
        <tr r="O8" s="1"/>
      </tp>
      <tp>
        <v>0.04</v>
        <stp/>
        <stp>VEGA</stp>
        <stp>.SPXW201007P2940</stp>
        <tr r="O122" s="1"/>
      </tp>
      <tp>
        <v>0.09</v>
        <stp/>
        <stp>VEGA</stp>
        <stp>.SPXW201007C2950</stp>
        <tr r="O9" s="1"/>
      </tp>
      <tp>
        <v>0.04</v>
        <stp/>
        <stp>VEGA</stp>
        <stp>.SPXW201007P2950</stp>
        <tr r="O123" s="1"/>
      </tp>
      <tp>
        <v>0.08</v>
        <stp/>
        <stp>VEGA</stp>
        <stp>.SPXW201007C2960</stp>
        <tr r="O10" s="1"/>
      </tp>
      <tp>
        <v>0.04</v>
        <stp/>
        <stp>VEGA</stp>
        <stp>.SPXW201007P2960</stp>
        <tr r="O124" s="1"/>
      </tp>
      <tp>
        <v>7.0000000000000007E-2</v>
        <stp/>
        <stp>VEGA</stp>
        <stp>.SPXW201007C2975</stp>
        <tr r="O12" s="1"/>
      </tp>
      <tp>
        <v>0.08</v>
        <stp/>
        <stp>VEGA</stp>
        <stp>.SPXW201007C2970</stp>
        <tr r="O11" s="1"/>
      </tp>
      <tp>
        <v>0.05</v>
        <stp/>
        <stp>VEGA</stp>
        <stp>.SPXW201007P2975</stp>
        <tr r="O126" s="1"/>
      </tp>
      <tp>
        <v>0.04</v>
        <stp/>
        <stp>VEGA</stp>
        <stp>.SPXW201007P2970</stp>
        <tr r="O125" s="1"/>
      </tp>
      <tp>
        <v>0.09</v>
        <stp/>
        <stp>VEGA</stp>
        <stp>.SPXW201007C2900</stp>
        <tr r="O3" s="1"/>
      </tp>
      <tp>
        <v>0.3</v>
        <stp/>
        <stp>HIGH</stp>
        <stp>.SPXW201007P2990</stp>
        <tr r="I129" s="1"/>
      </tp>
      <tp>
        <v>0</v>
        <stp/>
        <stp>HIGH</stp>
        <stp>.SPXW201007P2995</stp>
        <tr r="I130" s="1"/>
      </tp>
      <tp>
        <v>0.03</v>
        <stp/>
        <stp>VEGA</stp>
        <stp>.SPXW201007P2900</stp>
        <tr r="O117" s="1"/>
      </tp>
      <tp>
        <v>0</v>
        <stp/>
        <stp>HIGH</stp>
        <stp>.SPXW201007C2990</stp>
        <tr r="I15" s="1"/>
      </tp>
      <tp>
        <v>0</v>
        <stp/>
        <stp>HIGH</stp>
        <stp>.SPXW201007C2995</stp>
        <tr r="I16" s="1"/>
      </tp>
      <tp>
        <v>0.11</v>
        <stp/>
        <stp>VEGA</stp>
        <stp>.SPXW201007C2910</stp>
        <tr r="O4" s="1"/>
      </tp>
      <tp>
        <v>0.57999999999999996</v>
        <stp/>
        <stp>HIGH</stp>
        <stp>.SPXW201007P2980</stp>
        <tr r="I127" s="1"/>
      </tp>
      <tp>
        <v>0.32</v>
        <stp/>
        <stp>HIGH</stp>
        <stp>.SPXW201007P2985</stp>
        <tr r="I128" s="1"/>
      </tp>
      <tp>
        <v>0.03</v>
        <stp/>
        <stp>VEGA</stp>
        <stp>.SPXW201007P2910</stp>
        <tr r="O118" s="1"/>
      </tp>
      <tp>
        <v>0</v>
        <stp/>
        <stp>HIGH</stp>
        <stp>.SPXW201007C2980</stp>
        <tr r="I13" s="1"/>
      </tp>
      <tp>
        <v>0</v>
        <stp/>
        <stp>HIGH</stp>
        <stp>.SPXW201007C2985</stp>
        <tr r="I14" s="1"/>
      </tp>
      <tp>
        <v>7.0000000000000007E-2</v>
        <stp/>
        <stp>VEGA</stp>
        <stp>.SPXW201007C2925</stp>
        <tr r="O6" s="1"/>
      </tp>
      <tp>
        <v>0.06</v>
        <stp/>
        <stp>VEGA</stp>
        <stp>.SPXW201007C2920</stp>
        <tr r="O5" s="1"/>
      </tp>
      <tp>
        <v>0.03</v>
        <stp/>
        <stp>VEGA</stp>
        <stp>.SPXW201007P2925</stp>
        <tr r="O120" s="1"/>
      </tp>
      <tp>
        <v>0.03</v>
        <stp/>
        <stp>VEGA</stp>
        <stp>.SPXW201007P2920</stp>
        <tr r="O119" s="1"/>
      </tp>
      <tp>
        <v>0.06</v>
        <stp/>
        <stp>VEGA</stp>
        <stp>.SPXW201007C2930</stp>
        <tr r="O7" s="1"/>
      </tp>
      <tp>
        <v>0.04</v>
        <stp/>
        <stp>VEGA</stp>
        <stp>.SPXW201007P2930</stp>
        <tr r="O121" s="1"/>
      </tp>
      <tp>
        <v>0.3</v>
        <stp/>
        <stp>HIGH</stp>
        <stp>.SPXW201007P2950</stp>
        <tr r="I123" s="1"/>
      </tp>
      <tp>
        <v>0</v>
        <stp/>
        <stp>HIGH</stp>
        <stp>.SPXW201007C2950</stp>
        <tr r="I9" s="1"/>
      </tp>
      <tp>
        <v>0.3</v>
        <stp/>
        <stp>HIGH</stp>
        <stp>.SPXW201007P2940</stp>
        <tr r="I122" s="1"/>
      </tp>
      <tp>
        <v>0</v>
        <stp/>
        <stp>HIGH</stp>
        <stp>.SPXW201007C2940</stp>
        <tr r="I8" s="1"/>
      </tp>
      <tp>
        <v>0</v>
        <stp/>
        <stp>HIGH</stp>
        <stp>.SPXW201007P2970</stp>
        <tr r="I125" s="1"/>
      </tp>
      <tp>
        <v>0.3</v>
        <stp/>
        <stp>HIGH</stp>
        <stp>.SPXW201007P2975</stp>
        <tr r="I126" s="1"/>
      </tp>
      <tp>
        <v>0</v>
        <stp/>
        <stp>HIGH</stp>
        <stp>.SPXW201007C2970</stp>
        <tr r="I11" s="1"/>
      </tp>
      <tp>
        <v>0</v>
        <stp/>
        <stp>HIGH</stp>
        <stp>.SPXW201007C2975</stp>
        <tr r="I12" s="1"/>
      </tp>
      <tp>
        <v>0.3</v>
        <stp/>
        <stp>HIGH</stp>
        <stp>.SPXW201007P2960</stp>
        <tr r="I124" s="1"/>
      </tp>
      <tp>
        <v>0</v>
        <stp/>
        <stp>HIGH</stp>
        <stp>.SPXW201007C2960</stp>
        <tr r="I10" s="1"/>
      </tp>
      <tp>
        <v>7.0000000000000007E-2</v>
        <stp/>
        <stp>VEGA</stp>
        <stp>.SPXW201007C2985</stp>
        <tr r="O14" s="1"/>
      </tp>
      <tp>
        <v>0.09</v>
        <stp/>
        <stp>VEGA</stp>
        <stp>.SPXW201007C2980</stp>
        <tr r="O13" s="1"/>
      </tp>
      <tp>
        <v>0.25</v>
        <stp/>
        <stp>HIGH</stp>
        <stp>.SPXW201007P2910</stp>
        <tr r="I118" s="1"/>
      </tp>
      <tp>
        <v>0.05</v>
        <stp/>
        <stp>VEGA</stp>
        <stp>.SPXW201007P2985</stp>
        <tr r="O128" s="1"/>
      </tp>
      <tp>
        <v>0.05</v>
        <stp/>
        <stp>VEGA</stp>
        <stp>.SPXW201007P2980</stp>
        <tr r="O127" s="1"/>
      </tp>
      <tp>
        <v>0</v>
        <stp/>
        <stp>HIGH</stp>
        <stp>.SPXW201007C2910</stp>
        <tr r="I4" s="1"/>
      </tp>
      <tp>
        <v>0.08</v>
        <stp/>
        <stp>VEGA</stp>
        <stp>.SPXW201007C2995</stp>
        <tr r="O16" s="1"/>
      </tp>
      <tp>
        <v>7.0000000000000007E-2</v>
        <stp/>
        <stp>VEGA</stp>
        <stp>.SPXW201007C2990</stp>
        <tr r="O15" s="1"/>
      </tp>
      <tp>
        <v>0.28000000000000003</v>
        <stp/>
        <stp>HIGH</stp>
        <stp>.SPXW201007P2900</stp>
        <tr r="I117" s="1"/>
      </tp>
      <tp>
        <v>0.05</v>
        <stp/>
        <stp>VEGA</stp>
        <stp>.SPXW201007P2995</stp>
        <tr r="O130" s="1"/>
      </tp>
      <tp>
        <v>0.05</v>
        <stp/>
        <stp>VEGA</stp>
        <stp>.SPXW201007P2990</stp>
        <tr r="O129" s="1"/>
      </tp>
      <tp>
        <v>0</v>
        <stp/>
        <stp>HIGH</stp>
        <stp>.SPXW201007C2900</stp>
        <tr r="I3" s="1"/>
      </tp>
      <tp>
        <v>0.25</v>
        <stp/>
        <stp>HIGH</stp>
        <stp>.SPXW201007P2930</stp>
        <tr r="I121" s="1"/>
      </tp>
      <tp>
        <v>0</v>
        <stp/>
        <stp>HIGH</stp>
        <stp>.SPXW201007C2930</stp>
        <tr r="I7" s="1"/>
      </tp>
      <tp>
        <v>0.25</v>
        <stp/>
        <stp>HIGH</stp>
        <stp>.SPXW201007P2920</stp>
        <tr r="I119" s="1"/>
      </tp>
      <tp>
        <v>0.2</v>
        <stp/>
        <stp>HIGH</stp>
        <stp>.SPXW201007P2925</stp>
        <tr r="I120" s="1"/>
      </tp>
      <tp>
        <v>0</v>
        <stp/>
        <stp>HIGH</stp>
        <stp>.SPXW201007C2920</stp>
        <tr r="I5" s="1"/>
      </tp>
      <tp>
        <v>0</v>
        <stp/>
        <stp>HIGH</stp>
        <stp>.SPXW201007C2925</stp>
        <tr r="I6" s="1"/>
      </tp>
      <tp>
        <v>0</v>
        <stp/>
        <stp>VOLUME</stp>
        <stp>SPX</stp>
        <tr r="E2" s="1"/>
      </tp>
      <tp>
        <v>0</v>
        <stp/>
        <stp>OPEN</stp>
        <stp>.SPXW201007P3500</stp>
        <tr r="K230" s="1"/>
      </tp>
      <tp>
        <v>1.77</v>
        <stp/>
        <stp>OPEN</stp>
        <stp>.SPXW201007C3500</stp>
        <tr r="K116" s="1"/>
      </tp>
      <tp>
        <v>3391.66</v>
        <stp/>
        <stp>ASK</stp>
        <stp>SPX</stp>
        <tr r="H2" s="1"/>
      </tp>
      <tp>
        <v>135.02000000000001</v>
        <stp/>
        <stp>OPEN</stp>
        <stp>.SPXW201007P3490</stp>
        <tr r="K229" s="1"/>
      </tp>
      <tp>
        <v>2.7</v>
        <stp/>
        <stp>OPEN</stp>
        <stp>.SPXW201007C3490</stp>
        <tr r="K115" s="1"/>
      </tp>
      <tp>
        <v>130.13999999999999</v>
        <stp/>
        <stp>OPEN</stp>
        <stp>.SPXW201007P3485</stp>
        <tr r="K228" s="1"/>
      </tp>
      <tp>
        <v>119.33</v>
        <stp/>
        <stp>OPEN</stp>
        <stp>.SPXW201007P3480</stp>
        <tr r="K227" s="1"/>
      </tp>
      <tp>
        <v>2.8</v>
        <stp/>
        <stp>OPEN</stp>
        <stp>.SPXW201007C3485</stp>
        <tr r="K114" s="1"/>
      </tp>
      <tp>
        <v>3.35</v>
        <stp/>
        <stp>OPEN</stp>
        <stp>.SPXW201007C3480</stp>
        <tr r="K113" s="1"/>
      </tp>
      <tp>
        <v>0</v>
        <stp/>
        <stp>OPEN</stp>
        <stp>.SPXW201007P3435</stp>
        <tr r="K218" s="1"/>
      </tp>
      <tp>
        <v>81.709999999999994</v>
        <stp/>
        <stp>OPEN</stp>
        <stp>.SPXW201007P3430</stp>
        <tr r="K217" s="1"/>
      </tp>
      <tp>
        <v>6.07</v>
        <stp/>
        <stp>OPEN</stp>
        <stp>.SPXW201007C3435</stp>
        <tr r="K104" s="1"/>
      </tp>
      <tp>
        <v>7.7</v>
        <stp/>
        <stp>OPEN</stp>
        <stp>.SPXW201007C3430</stp>
        <tr r="K103" s="1"/>
      </tp>
      <tp>
        <v>83.48</v>
        <stp/>
        <stp>OPEN</stp>
        <stp>.SPXW201007P3425</stp>
        <tr r="K216" s="1"/>
      </tp>
      <tp>
        <v>71.38</v>
        <stp/>
        <stp>OPEN</stp>
        <stp>.SPXW201007P3420</stp>
        <tr r="K215" s="1"/>
      </tp>
      <tp>
        <v>6.71</v>
        <stp/>
        <stp>OPEN</stp>
        <stp>.SPXW201007C3425</stp>
        <tr r="K102" s="1"/>
      </tp>
      <tp>
        <v>7.56</v>
        <stp/>
        <stp>OPEN</stp>
        <stp>.SPXW201007C3420</stp>
        <tr r="K101" s="1"/>
      </tp>
      <tp>
        <v>74.2</v>
        <stp/>
        <stp>OPEN</stp>
        <stp>.SPXW201007P3415</stp>
        <tr r="K214" s="1"/>
      </tp>
      <tp>
        <v>72.27</v>
        <stp/>
        <stp>OPEN</stp>
        <stp>.SPXW201007P3410</stp>
        <tr r="K213" s="1"/>
      </tp>
      <tp>
        <v>8.5299999999999994</v>
        <stp/>
        <stp>OPEN</stp>
        <stp>.SPXW201007C3415</stp>
        <tr r="K100" s="1"/>
      </tp>
      <tp>
        <v>9.5299999999999994</v>
        <stp/>
        <stp>OPEN</stp>
        <stp>.SPXW201007C3410</stp>
        <tr r="K99" s="1"/>
      </tp>
      <tp>
        <v>71.900000000000006</v>
        <stp/>
        <stp>OPEN</stp>
        <stp>.SPXW201007P3405</stp>
        <tr r="K212" s="1"/>
      </tp>
      <tp>
        <v>82.9</v>
        <stp/>
        <stp>OPEN</stp>
        <stp>.SPXW201007P3400</stp>
        <tr r="K211" s="1"/>
      </tp>
      <tp>
        <v>12.7</v>
        <stp/>
        <stp>OPEN</stp>
        <stp>.SPXW201007C3405</stp>
        <tr r="K98" s="1"/>
      </tp>
      <tp>
        <v>12.19</v>
        <stp/>
        <stp>OPEN</stp>
        <stp>.SPXW201007C3400</stp>
        <tr r="K97" s="1"/>
      </tp>
      <tp>
        <v>127.74</v>
        <stp/>
        <stp>OPEN</stp>
        <stp>.SPXW201007P3475</stp>
        <tr r="K226" s="1"/>
      </tp>
      <tp>
        <v>0</v>
        <stp/>
        <stp>OPEN</stp>
        <stp>.SPXW201007P3470</stp>
        <tr r="K225" s="1"/>
      </tp>
      <tp>
        <v>3.08</v>
        <stp/>
        <stp>OPEN</stp>
        <stp>.SPXW201007C3475</stp>
        <tr r="K112" s="1"/>
      </tp>
      <tp>
        <v>3.1</v>
        <stp/>
        <stp>OPEN</stp>
        <stp>.SPXW201007C3470</stp>
        <tr r="K111" s="1"/>
      </tp>
      <tp>
        <v>108.49</v>
        <stp/>
        <stp>OPEN</stp>
        <stp>.SPXW201007P3465</stp>
        <tr r="K224" s="1"/>
      </tp>
      <tp>
        <v>104.07</v>
        <stp/>
        <stp>OPEN</stp>
        <stp>.SPXW201007P3460</stp>
        <tr r="K223" s="1"/>
      </tp>
      <tp>
        <v>4.7</v>
        <stp/>
        <stp>OPEN</stp>
        <stp>.SPXW201007C3465</stp>
        <tr r="K110" s="1"/>
      </tp>
      <tp>
        <v>3.1</v>
        <stp/>
        <stp>OPEN</stp>
        <stp>.SPXW201007C3460</stp>
        <tr r="K109" s="1"/>
      </tp>
      <tp>
        <v>0</v>
        <stp/>
        <stp>OPEN</stp>
        <stp>.SPXW201007P3455</stp>
        <tr r="K222" s="1"/>
      </tp>
      <tp>
        <v>95.89</v>
        <stp/>
        <stp>OPEN</stp>
        <stp>.SPXW201007P3450</stp>
        <tr r="K221" s="1"/>
      </tp>
      <tp>
        <v>6.1</v>
        <stp/>
        <stp>OPEN</stp>
        <stp>.SPXW201007C3455</stp>
        <tr r="K108" s="1"/>
      </tp>
      <tp>
        <v>5.43</v>
        <stp/>
        <stp>OPEN</stp>
        <stp>.SPXW201007C3450</stp>
        <tr r="K107" s="1"/>
      </tp>
      <tp>
        <v>114.1</v>
        <stp/>
        <stp>OPEN</stp>
        <stp>.SPXW201007P3445</stp>
        <tr r="K220" s="1"/>
      </tp>
      <tp>
        <v>87.12</v>
        <stp/>
        <stp>OPEN</stp>
        <stp>.SPXW201007P3440</stp>
        <tr r="K219" s="1"/>
      </tp>
      <tp>
        <v>7.51</v>
        <stp/>
        <stp>OPEN</stp>
        <stp>.SPXW201007C3445</stp>
        <tr r="K106" s="1"/>
      </tp>
      <tp>
        <v>7.09</v>
        <stp/>
        <stp>OPEN</stp>
        <stp>.SPXW201007C3440</stp>
        <tr r="K105" s="1"/>
      </tp>
      <tp>
        <v>3309.72</v>
        <stp/>
        <stp>BID</stp>
        <stp>SPX</stp>
        <tr r="G2" s="1"/>
      </tp>
      <tp>
        <v>0.23</v>
        <stp/>
        <stp>VEGA</stp>
        <stp>.SPXW201007C3500</stp>
        <tr r="O116" s="1"/>
      </tp>
      <tp>
        <v>0</v>
        <stp/>
        <stp>VEGA</stp>
        <stp>.SPXW201007P3500</stp>
        <tr r="O230" s="1"/>
      </tp>
      <tp>
        <v>0</v>
        <stp/>
        <stp>HIGH</stp>
        <stp>.SPXW201007P3500</stp>
        <tr r="I230" s="1"/>
      </tp>
      <tp>
        <v>2.2000000000000002</v>
        <stp/>
        <stp>HIGH</stp>
        <stp>.SPXW201007C3500</stp>
        <tr r="I116" s="1"/>
      </tp>
      <tp>
        <v>0.66</v>
        <stp/>
        <stp>VEGA</stp>
        <stp>.SPXW201007C3445</stp>
        <tr r="O106" s="1"/>
      </tp>
      <tp>
        <v>0.72</v>
        <stp/>
        <stp>VEGA</stp>
        <stp>.SPXW201007C3440</stp>
        <tr r="O105" s="1"/>
      </tp>
      <tp>
        <v>0.57999999999999996</v>
        <stp/>
        <stp>VEGA</stp>
        <stp>.SPXW201007P3445</stp>
        <tr r="O220" s="1"/>
      </tp>
      <tp>
        <v>0.64</v>
        <stp/>
        <stp>VEGA</stp>
        <stp>.SPXW201007P3440</stp>
        <tr r="O219" s="1"/>
      </tp>
      <tp>
        <v>0.56000000000000005</v>
        <stp/>
        <stp>VEGA</stp>
        <stp>.SPXW201007C3455</stp>
        <tr r="O108" s="1"/>
      </tp>
      <tp>
        <v>0.61</v>
        <stp/>
        <stp>VEGA</stp>
        <stp>.SPXW201007C3450</stp>
        <tr r="O107" s="1"/>
      </tp>
      <tp>
        <v>0.47</v>
        <stp/>
        <stp>VEGA</stp>
        <stp>.SPXW201007P3455</stp>
        <tr r="O222" s="1"/>
      </tp>
      <tp>
        <v>0.59</v>
        <stp/>
        <stp>VEGA</stp>
        <stp>.SPXW201007P3450</stp>
        <tr r="O221" s="1"/>
      </tp>
      <tp>
        <v>0.47</v>
        <stp/>
        <stp>VEGA</stp>
        <stp>.SPXW201007C3465</stp>
        <tr r="O110" s="1"/>
      </tp>
      <tp>
        <v>0.51</v>
        <stp/>
        <stp>VEGA</stp>
        <stp>.SPXW201007C3460</stp>
        <tr r="O109" s="1"/>
      </tp>
      <tp>
        <v>0.38</v>
        <stp/>
        <stp>VEGA</stp>
        <stp>.SPXW201007P3465</stp>
        <tr r="O224" s="1"/>
      </tp>
      <tp>
        <v>0.42</v>
        <stp/>
        <stp>VEGA</stp>
        <stp>.SPXW201007P3460</stp>
        <tr r="O223" s="1"/>
      </tp>
      <tp>
        <v>0.39</v>
        <stp/>
        <stp>VEGA</stp>
        <stp>.SPXW201007C3475</stp>
        <tr r="O112" s="1"/>
      </tp>
      <tp>
        <v>0.42</v>
        <stp/>
        <stp>VEGA</stp>
        <stp>.SPXW201007C3470</stp>
        <tr r="O111" s="1"/>
      </tp>
      <tp>
        <v>0.22</v>
        <stp/>
        <stp>VEGA</stp>
        <stp>.SPXW201007P3475</stp>
        <tr r="O226" s="1"/>
      </tp>
      <tp>
        <v>0.37</v>
        <stp/>
        <stp>VEGA</stp>
        <stp>.SPXW201007P3470</stp>
        <tr r="O225" s="1"/>
      </tp>
      <tp>
        <v>1.1100000000000001</v>
        <stp/>
        <stp>VEGA</stp>
        <stp>.SPXW201007C3405</stp>
        <tr r="O98" s="1"/>
      </tp>
      <tp>
        <v>1.1499999999999999</v>
        <stp/>
        <stp>VEGA</stp>
        <stp>.SPXW201007C3400</stp>
        <tr r="O97" s="1"/>
      </tp>
      <tp>
        <v>135.02000000000001</v>
        <stp/>
        <stp>HIGH</stp>
        <stp>.SPXW201007P3490</stp>
        <tr r="I229" s="1"/>
      </tp>
      <tp>
        <v>1.08</v>
        <stp/>
        <stp>VEGA</stp>
        <stp>.SPXW201007P3405</stp>
        <tr r="O212" s="1"/>
      </tp>
      <tp>
        <v>1.1399999999999999</v>
        <stp/>
        <stp>VEGA</stp>
        <stp>.SPXW201007P3400</stp>
        <tr r="O211" s="1"/>
      </tp>
      <tp>
        <v>2.7</v>
        <stp/>
        <stp>HIGH</stp>
        <stp>.SPXW201007C3490</stp>
        <tr r="I115" s="1"/>
      </tp>
      <tp>
        <v>1</v>
        <stp/>
        <stp>VEGA</stp>
        <stp>.SPXW201007C3415</stp>
        <tr r="O100" s="1"/>
      </tp>
      <tp>
        <v>1.05</v>
        <stp/>
        <stp>VEGA</stp>
        <stp>.SPXW201007C3410</stp>
        <tr r="O99" s="1"/>
      </tp>
      <tp>
        <v>119.33</v>
        <stp/>
        <stp>HIGH</stp>
        <stp>.SPXW201007P3480</stp>
        <tr r="I227" s="1"/>
      </tp>
      <tp>
        <v>130.13999999999999</v>
        <stp/>
        <stp>HIGH</stp>
        <stp>.SPXW201007P3485</stp>
        <tr r="I228" s="1"/>
      </tp>
      <tp>
        <v>0.97</v>
        <stp/>
        <stp>VEGA</stp>
        <stp>.SPXW201007P3415</stp>
        <tr r="O214" s="1"/>
      </tp>
      <tp>
        <v>1.03</v>
        <stp/>
        <stp>VEGA</stp>
        <stp>.SPXW201007P3410</stp>
        <tr r="O213" s="1"/>
      </tp>
      <tp>
        <v>3.35</v>
        <stp/>
        <stp>HIGH</stp>
        <stp>.SPXW201007C3480</stp>
        <tr r="I113" s="1"/>
      </tp>
      <tp>
        <v>2.8</v>
        <stp/>
        <stp>HIGH</stp>
        <stp>.SPXW201007C3485</stp>
        <tr r="I114" s="1"/>
      </tp>
      <tp>
        <v>0.89</v>
        <stp/>
        <stp>VEGA</stp>
        <stp>.SPXW201007C3425</stp>
        <tr r="O102" s="1"/>
      </tp>
      <tp>
        <v>0.94</v>
        <stp/>
        <stp>VEGA</stp>
        <stp>.SPXW201007C3420</stp>
        <tr r="O101" s="1"/>
      </tp>
      <tp>
        <v>0.86</v>
        <stp/>
        <stp>VEGA</stp>
        <stp>.SPXW201007P3425</stp>
        <tr r="O216" s="1"/>
      </tp>
      <tp>
        <v>0.91</v>
        <stp/>
        <stp>VEGA</stp>
        <stp>.SPXW201007P3420</stp>
        <tr r="O215" s="1"/>
      </tp>
      <tp>
        <v>0.77</v>
        <stp/>
        <stp>VEGA</stp>
        <stp>.SPXW201007C3435</stp>
        <tr r="O104" s="1"/>
      </tp>
      <tp>
        <v>0.83</v>
        <stp/>
        <stp>VEGA</stp>
        <stp>.SPXW201007C3430</stp>
        <tr r="O103" s="1"/>
      </tp>
      <tp>
        <v>0.69</v>
        <stp/>
        <stp>VEGA</stp>
        <stp>.SPXW201007P3435</stp>
        <tr r="O218" s="1"/>
      </tp>
      <tp>
        <v>0.77</v>
        <stp/>
        <stp>VEGA</stp>
        <stp>.SPXW201007P3430</stp>
        <tr r="O217" s="1"/>
      </tp>
      <tp>
        <v>97.2</v>
        <stp/>
        <stp>HIGH</stp>
        <stp>.SPXW201007P3450</stp>
        <tr r="I221" s="1"/>
      </tp>
      <tp>
        <v>0</v>
        <stp/>
        <stp>HIGH</stp>
        <stp>.SPXW201007P3455</stp>
        <tr r="I222" s="1"/>
      </tp>
      <tp>
        <v>7.1</v>
        <stp/>
        <stp>HIGH</stp>
        <stp>.SPXW201007C3450</stp>
        <tr r="I107" s="1"/>
      </tp>
      <tp>
        <v>6.1</v>
        <stp/>
        <stp>HIGH</stp>
        <stp>.SPXW201007C3455</stp>
        <tr r="I108" s="1"/>
      </tp>
      <tp>
        <v>87.12</v>
        <stp/>
        <stp>HIGH</stp>
        <stp>.SPXW201007P3440</stp>
        <tr r="I219" s="1"/>
      </tp>
      <tp>
        <v>114.1</v>
        <stp/>
        <stp>HIGH</stp>
        <stp>.SPXW201007P3445</stp>
        <tr r="I220" s="1"/>
      </tp>
      <tp>
        <v>9.5</v>
        <stp/>
        <stp>HIGH</stp>
        <stp>.SPXW201007C3440</stp>
        <tr r="I105" s="1"/>
      </tp>
      <tp>
        <v>7.51</v>
        <stp/>
        <stp>HIGH</stp>
        <stp>.SPXW201007C3445</stp>
        <tr r="I106" s="1"/>
      </tp>
      <tp>
        <v>0</v>
        <stp/>
        <stp>HIGH</stp>
        <stp>.SPXW201007P3470</stp>
        <tr r="I225" s="1"/>
      </tp>
      <tp>
        <v>127.74</v>
        <stp/>
        <stp>HIGH</stp>
        <stp>.SPXW201007P3475</stp>
        <tr r="I226" s="1"/>
      </tp>
      <tp>
        <v>4.7</v>
        <stp/>
        <stp>HIGH</stp>
        <stp>.SPXW201007C3470</stp>
        <tr r="I111" s="1"/>
      </tp>
      <tp>
        <v>4.2</v>
        <stp/>
        <stp>HIGH</stp>
        <stp>.SPXW201007C3475</stp>
        <tr r="I112" s="1"/>
      </tp>
      <tp>
        <v>105.46</v>
        <stp/>
        <stp>HIGH</stp>
        <stp>.SPXW201007P3460</stp>
        <tr r="I223" s="1"/>
      </tp>
      <tp>
        <v>110.64</v>
        <stp/>
        <stp>HIGH</stp>
        <stp>.SPXW201007P3465</stp>
        <tr r="I224" s="1"/>
      </tp>
      <tp>
        <v>5.7</v>
        <stp/>
        <stp>HIGH</stp>
        <stp>.SPXW201007C3460</stp>
        <tr r="I109" s="1"/>
      </tp>
      <tp>
        <v>5.0999999999999996</v>
        <stp/>
        <stp>HIGH</stp>
        <stp>.SPXW201007C3465</stp>
        <tr r="I110" s="1"/>
      </tp>
      <tp>
        <v>0.31</v>
        <stp/>
        <stp>VEGA</stp>
        <stp>.SPXW201007C3485</stp>
        <tr r="O114" s="1"/>
      </tp>
      <tp>
        <v>0.35</v>
        <stp/>
        <stp>VEGA</stp>
        <stp>.SPXW201007C3480</stp>
        <tr r="O113" s="1"/>
      </tp>
      <tp>
        <v>72.27</v>
        <stp/>
        <stp>HIGH</stp>
        <stp>.SPXW201007P3410</stp>
        <tr r="I213" s="1"/>
      </tp>
      <tp>
        <v>74.2</v>
        <stp/>
        <stp>HIGH</stp>
        <stp>.SPXW201007P3415</stp>
        <tr r="I214" s="1"/>
      </tp>
      <tp>
        <v>0.25</v>
        <stp/>
        <stp>VEGA</stp>
        <stp>.SPXW201007P3485</stp>
        <tr r="O228" s="1"/>
      </tp>
      <tp>
        <v>0.28999999999999998</v>
        <stp/>
        <stp>VEGA</stp>
        <stp>.SPXW201007P3480</stp>
        <tr r="O227" s="1"/>
      </tp>
      <tp>
        <v>16.48</v>
        <stp/>
        <stp>HIGH</stp>
        <stp>.SPXW201007C3410</stp>
        <tr r="I99" s="1"/>
      </tp>
      <tp>
        <v>14</v>
        <stp/>
        <stp>HIGH</stp>
        <stp>.SPXW201007C3415</stp>
        <tr r="I100" s="1"/>
      </tp>
      <tp>
        <v>0.28000000000000003</v>
        <stp/>
        <stp>VEGA</stp>
        <stp>.SPXW201007C3490</stp>
        <tr r="O115" s="1"/>
      </tp>
      <tp>
        <v>82.9</v>
        <stp/>
        <stp>HIGH</stp>
        <stp>.SPXW201007P3400</stp>
        <tr r="I211" s="1"/>
      </tp>
      <tp>
        <v>71.900000000000006</v>
        <stp/>
        <stp>HIGH</stp>
        <stp>.SPXW201007P3405</stp>
        <tr r="I212" s="1"/>
      </tp>
      <tp>
        <v>7.0000000000000007E-2</v>
        <stp/>
        <stp>VEGA</stp>
        <stp>.SPXW201007P3490</stp>
        <tr r="O229" s="1"/>
      </tp>
      <tp>
        <v>21.5</v>
        <stp/>
        <stp>HIGH</stp>
        <stp>.SPXW201007C3400</stp>
        <tr r="I97" s="1"/>
      </tp>
      <tp>
        <v>18.61</v>
        <stp/>
        <stp>HIGH</stp>
        <stp>.SPXW201007C3405</stp>
        <tr r="I98" s="1"/>
      </tp>
      <tp>
        <v>81.709999999999994</v>
        <stp/>
        <stp>HIGH</stp>
        <stp>.SPXW201007P3430</stp>
        <tr r="I217" s="1"/>
      </tp>
      <tp>
        <v>0</v>
        <stp/>
        <stp>HIGH</stp>
        <stp>.SPXW201007P3435</stp>
        <tr r="I218" s="1"/>
      </tp>
      <tp>
        <v>11.22</v>
        <stp/>
        <stp>HIGH</stp>
        <stp>.SPXW201007C3430</stp>
        <tr r="I103" s="1"/>
      </tp>
      <tp>
        <v>9.5</v>
        <stp/>
        <stp>HIGH</stp>
        <stp>.SPXW201007C3435</stp>
        <tr r="I104" s="1"/>
      </tp>
      <tp>
        <v>71.38</v>
        <stp/>
        <stp>HIGH</stp>
        <stp>.SPXW201007P3420</stp>
        <tr r="I215" s="1"/>
      </tp>
      <tp>
        <v>85.81</v>
        <stp/>
        <stp>HIGH</stp>
        <stp>.SPXW201007P3425</stp>
        <tr r="I216" s="1"/>
      </tp>
      <tp>
        <v>13.02</v>
        <stp/>
        <stp>HIGH</stp>
        <stp>.SPXW201007C3420</stp>
        <tr r="I101" s="1"/>
      </tp>
      <tp>
        <v>11.3</v>
        <stp/>
        <stp>HIGH</stp>
        <stp>.SPXW201007C3425</stp>
        <tr r="I102" s="1"/>
      </tp>
      <tp>
        <v>1.4</v>
        <stp/>
        <stp>VEGA</stp>
        <stp>.SPXW201007C3345</stp>
        <tr r="O86" s="1"/>
      </tp>
      <tp>
        <v>1.39</v>
        <stp/>
        <stp>VEGA</stp>
        <stp>.SPXW201007C3340</stp>
        <tr r="O85" s="1"/>
      </tp>
      <tp>
        <v>1.4</v>
        <stp/>
        <stp>VEGA</stp>
        <stp>.SPXW201007P3345</stp>
        <tr r="O200" s="1"/>
      </tp>
      <tp>
        <v>1.39</v>
        <stp/>
        <stp>VEGA</stp>
        <stp>.SPXW201007P3340</stp>
        <tr r="O199" s="1"/>
      </tp>
      <tp>
        <v>1.4</v>
        <stp/>
        <stp>VEGA</stp>
        <stp>.SPXW201007C3355</stp>
        <tr r="O88" s="1"/>
      </tp>
      <tp>
        <v>1.4</v>
        <stp/>
        <stp>VEGA</stp>
        <stp>.SPXW201007C3350</stp>
        <tr r="O87" s="1"/>
      </tp>
      <tp>
        <v>1.4</v>
        <stp/>
        <stp>VEGA</stp>
        <stp>.SPXW201007P3355</stp>
        <tr r="O202" s="1"/>
      </tp>
      <tp>
        <v>1.4</v>
        <stp/>
        <stp>VEGA</stp>
        <stp>.SPXW201007P3350</stp>
        <tr r="O201" s="1"/>
      </tp>
      <tp>
        <v>1.38</v>
        <stp/>
        <stp>VEGA</stp>
        <stp>.SPXW201007C3365</stp>
        <tr r="O90" s="1"/>
      </tp>
      <tp>
        <v>1.39</v>
        <stp/>
        <stp>VEGA</stp>
        <stp>.SPXW201007C3360</stp>
        <tr r="O89" s="1"/>
      </tp>
      <tp>
        <v>9.1</v>
        <stp/>
        <stp>OPEN</stp>
        <stp>.SPXW201007P3195</stp>
        <tr r="K170" s="1"/>
      </tp>
      <tp>
        <v>9.1</v>
        <stp/>
        <stp>OPEN</stp>
        <stp>.SPXW201007P3190</stp>
        <tr r="K169" s="1"/>
      </tp>
      <tp>
        <v>1.37</v>
        <stp/>
        <stp>VEGA</stp>
        <stp>.SPXW201007P3365</stp>
        <tr r="O204" s="1"/>
      </tp>
      <tp>
        <v>1.39</v>
        <stp/>
        <stp>VEGA</stp>
        <stp>.SPXW201007P3360</stp>
        <tr r="O203" s="1"/>
      </tp>
      <tp>
        <v>160.59</v>
        <stp/>
        <stp>OPEN</stp>
        <stp>.SPXW201007C3195</stp>
        <tr r="K56" s="1"/>
      </tp>
      <tp>
        <v>177.03</v>
        <stp/>
        <stp>OPEN</stp>
        <stp>.SPXW201007C3190</stp>
        <tr r="K55" s="1"/>
      </tp>
      <tp>
        <v>1.34</v>
        <stp/>
        <stp>VEGA</stp>
        <stp>.SPXW201007C3375</stp>
        <tr r="O92" s="1"/>
      </tp>
      <tp>
        <v>1.36</v>
        <stp/>
        <stp>VEGA</stp>
        <stp>.SPXW201007C3370</stp>
        <tr r="O91" s="1"/>
      </tp>
      <tp>
        <v>8.44</v>
        <stp/>
        <stp>OPEN</stp>
        <stp>.SPXW201007P3185</stp>
        <tr r="K168" s="1"/>
      </tp>
      <tp>
        <v>8.24</v>
        <stp/>
        <stp>OPEN</stp>
        <stp>.SPXW201007P3180</stp>
        <tr r="K167" s="1"/>
      </tp>
      <tp>
        <v>1.33</v>
        <stp/>
        <stp>VEGA</stp>
        <stp>.SPXW201007P3375</stp>
        <tr r="O206" s="1"/>
      </tp>
      <tp>
        <v>1.36</v>
        <stp/>
        <stp>VEGA</stp>
        <stp>.SPXW201007P3370</stp>
        <tr r="O205" s="1"/>
      </tp>
      <tp>
        <v>0</v>
        <stp/>
        <stp>OPEN</stp>
        <stp>.SPXW201007C3185</stp>
        <tr r="K54" s="1"/>
      </tp>
      <tp>
        <v>186.63</v>
        <stp/>
        <stp>OPEN</stp>
        <stp>.SPXW201007C3180</stp>
        <tr r="K53" s="1"/>
      </tp>
      <tp>
        <v>1.25</v>
        <stp/>
        <stp>VEGA</stp>
        <stp>.SPXW201007C3305</stp>
        <tr r="O78" s="1"/>
      </tp>
      <tp>
        <v>1.22</v>
        <stp/>
        <stp>VEGA</stp>
        <stp>.SPXW201007C3300</stp>
        <tr r="O77" s="1"/>
      </tp>
      <tp>
        <v>67.900000000000006</v>
        <stp/>
        <stp>HIGH</stp>
        <stp>.SPXW201007P3390</stp>
        <tr r="I209" s="1"/>
      </tp>
      <tp>
        <v>70.400000000000006</v>
        <stp/>
        <stp>HIGH</stp>
        <stp>.SPXW201007P3395</stp>
        <tr r="I210" s="1"/>
      </tp>
      <tp>
        <v>1.24</v>
        <stp/>
        <stp>VEGA</stp>
        <stp>.SPXW201007P3305</stp>
        <tr r="O192" s="1"/>
      </tp>
      <tp>
        <v>1.21</v>
        <stp/>
        <stp>VEGA</stp>
        <stp>.SPXW201007P3300</stp>
        <tr r="O191" s="1"/>
      </tp>
      <tp>
        <v>22.88</v>
        <stp/>
        <stp>HIGH</stp>
        <stp>.SPXW201007C3390</stp>
        <tr r="I95" s="1"/>
      </tp>
      <tp>
        <v>22.41</v>
        <stp/>
        <stp>HIGH</stp>
        <stp>.SPXW201007C3395</stp>
        <tr r="I96" s="1"/>
      </tp>
      <tp>
        <v>1.31</v>
        <stp/>
        <stp>VEGA</stp>
        <stp>.SPXW201007C3315</stp>
        <tr r="O80" s="1"/>
      </tp>
      <tp>
        <v>1.28</v>
        <stp/>
        <stp>VEGA</stp>
        <stp>.SPXW201007C3310</stp>
        <tr r="O79" s="1"/>
      </tp>
      <tp>
        <v>51.7</v>
        <stp/>
        <stp>HIGH</stp>
        <stp>.SPXW201007P3380</stp>
        <tr r="I207" s="1"/>
      </tp>
      <tp>
        <v>57.05</v>
        <stp/>
        <stp>HIGH</stp>
        <stp>.SPXW201007P3385</stp>
        <tr r="I208" s="1"/>
      </tp>
      <tp>
        <v>1.3</v>
        <stp/>
        <stp>VEGA</stp>
        <stp>.SPXW201007P3315</stp>
        <tr r="O194" s="1"/>
      </tp>
      <tp>
        <v>1.27</v>
        <stp/>
        <stp>VEGA</stp>
        <stp>.SPXW201007P3310</stp>
        <tr r="O193" s="1"/>
      </tp>
      <tp>
        <v>29.2</v>
        <stp/>
        <stp>HIGH</stp>
        <stp>.SPXW201007C3380</stp>
        <tr r="I93" s="1"/>
      </tp>
      <tp>
        <v>25.7</v>
        <stp/>
        <stp>HIGH</stp>
        <stp>.SPXW201007C3385</stp>
        <tr r="I94" s="1"/>
      </tp>
      <tp>
        <v>1.35</v>
        <stp/>
        <stp>VEGA</stp>
        <stp>.SPXW201007C3325</stp>
        <tr r="O82" s="1"/>
      </tp>
      <tp>
        <v>1.33</v>
        <stp/>
        <stp>VEGA</stp>
        <stp>.SPXW201007C3320</stp>
        <tr r="O81" s="1"/>
      </tp>
      <tp>
        <v>1.35</v>
        <stp/>
        <stp>VEGA</stp>
        <stp>.SPXW201007P3325</stp>
        <tr r="O196" s="1"/>
      </tp>
      <tp>
        <v>1.32</v>
        <stp/>
        <stp>VEGA</stp>
        <stp>.SPXW201007P3320</stp>
        <tr r="O195" s="1"/>
      </tp>
      <tp>
        <v>1.38</v>
        <stp/>
        <stp>VEGA</stp>
        <stp>.SPXW201007C3335</stp>
        <tr r="O84" s="1"/>
      </tp>
      <tp>
        <v>1.37</v>
        <stp/>
        <stp>VEGA</stp>
        <stp>.SPXW201007C3330</stp>
        <tr r="O83" s="1"/>
      </tp>
      <tp>
        <v>1.38</v>
        <stp/>
        <stp>VEGA</stp>
        <stp>.SPXW201007P3335</stp>
        <tr r="O198" s="1"/>
      </tp>
      <tp>
        <v>1.36</v>
        <stp/>
        <stp>VEGA</stp>
        <stp>.SPXW201007P3330</stp>
        <tr r="O197" s="1"/>
      </tp>
      <tp>
        <v>3.9</v>
        <stp/>
        <stp>OPEN</stp>
        <stp>.SPXW201007P3135</stp>
        <tr r="K158" s="1"/>
      </tp>
      <tp>
        <v>47.2</v>
        <stp/>
        <stp>HIGH</stp>
        <stp>.SPXW201007P3350</stp>
        <tr r="I201" s="1"/>
      </tp>
      <tp>
        <v>2.81</v>
        <stp/>
        <stp>OPEN</stp>
        <stp>.SPXW201007P3130</stp>
        <tr r="K157" s="1"/>
      </tp>
      <tp>
        <v>56.94</v>
        <stp/>
        <stp>HIGH</stp>
        <stp>.SPXW201007P3355</stp>
        <tr r="I202" s="1"/>
      </tp>
      <tp>
        <v>46</v>
        <stp/>
        <stp>HIGH</stp>
        <stp>.SPXW201007C3350</stp>
        <tr r="I87" s="1"/>
      </tp>
      <tp>
        <v>0</v>
        <stp/>
        <stp>OPEN</stp>
        <stp>.SPXW201007C3135</stp>
        <tr r="K44" s="1"/>
      </tp>
      <tp>
        <v>41</v>
        <stp/>
        <stp>HIGH</stp>
        <stp>.SPXW201007C3355</stp>
        <tr r="I88" s="1"/>
      </tp>
      <tp>
        <v>0</v>
        <stp/>
        <stp>OPEN</stp>
        <stp>.SPXW201007C3130</stp>
        <tr r="K43" s="1"/>
      </tp>
      <tp>
        <v>0.97</v>
        <stp/>
        <stp>OPEN</stp>
        <stp>.SPXW201007P3125</stp>
        <tr r="K156" s="1"/>
      </tp>
      <tp>
        <v>40</v>
        <stp/>
        <stp>HIGH</stp>
        <stp>.SPXW201007P3340</stp>
        <tr r="I199" s="1"/>
      </tp>
      <tp>
        <v>1.25</v>
        <stp/>
        <stp>OPEN</stp>
        <stp>.SPXW201007P3120</stp>
        <tr r="K155" s="1"/>
      </tp>
      <tp>
        <v>45.77</v>
        <stp/>
        <stp>HIGH</stp>
        <stp>.SPXW201007P3345</stp>
        <tr r="I200" s="1"/>
      </tp>
      <tp>
        <v>51.55</v>
        <stp/>
        <stp>HIGH</stp>
        <stp>.SPXW201007C3340</stp>
        <tr r="I85" s="1"/>
      </tp>
      <tp>
        <v>0</v>
        <stp/>
        <stp>OPEN</stp>
        <stp>.SPXW201007C3125</stp>
        <tr r="K42" s="1"/>
      </tp>
      <tp>
        <v>46.5</v>
        <stp/>
        <stp>HIGH</stp>
        <stp>.SPXW201007C3345</stp>
        <tr r="I86" s="1"/>
      </tp>
      <tp>
        <v>0</v>
        <stp/>
        <stp>OPEN</stp>
        <stp>.SPXW201007C3120</stp>
        <tr r="K41" s="1"/>
      </tp>
      <tp>
        <v>1.21</v>
        <stp/>
        <stp>OPEN</stp>
        <stp>.SPXW201007P3115</stp>
        <tr r="K154" s="1"/>
      </tp>
      <tp>
        <v>52.23</v>
        <stp/>
        <stp>HIGH</stp>
        <stp>.SPXW201007P3370</stp>
        <tr r="I205" s="1"/>
      </tp>
      <tp>
        <v>1.1499999999999999</v>
        <stp/>
        <stp>OPEN</stp>
        <stp>.SPXW201007P3110</stp>
        <tr r="K153" s="1"/>
      </tp>
      <tp>
        <v>60.27</v>
        <stp/>
        <stp>HIGH</stp>
        <stp>.SPXW201007P3375</stp>
        <tr r="I206" s="1"/>
      </tp>
      <tp>
        <v>34.299999999999997</v>
        <stp/>
        <stp>HIGH</stp>
        <stp>.SPXW201007C3370</stp>
        <tr r="I91" s="1"/>
      </tp>
      <tp>
        <v>0</v>
        <stp/>
        <stp>OPEN</stp>
        <stp>.SPXW201007C3115</stp>
        <tr r="K40" s="1"/>
      </tp>
      <tp>
        <v>31.13</v>
        <stp/>
        <stp>HIGH</stp>
        <stp>.SPXW201007C3375</stp>
        <tr r="I92" s="1"/>
      </tp>
      <tp>
        <v>0</v>
        <stp/>
        <stp>OPEN</stp>
        <stp>.SPXW201007C3110</stp>
        <tr r="K39" s="1"/>
      </tp>
      <tp>
        <v>2</v>
        <stp/>
        <stp>OPEN</stp>
        <stp>.SPXW201007P3105</stp>
        <tr r="K152" s="1"/>
      </tp>
      <tp>
        <v>46.7</v>
        <stp/>
        <stp>HIGH</stp>
        <stp>.SPXW201007P3360</stp>
        <tr r="I203" s="1"/>
      </tp>
      <tp>
        <v>1.9</v>
        <stp/>
        <stp>OPEN</stp>
        <stp>.SPXW201007P3100</stp>
        <tr r="K151" s="1"/>
      </tp>
      <tp>
        <v>62.94</v>
        <stp/>
        <stp>HIGH</stp>
        <stp>.SPXW201007P3365</stp>
        <tr r="I204" s="1"/>
      </tp>
      <tp>
        <v>40.4</v>
        <stp/>
        <stp>HIGH</stp>
        <stp>.SPXW201007C3360</stp>
        <tr r="I89" s="1"/>
      </tp>
      <tp>
        <v>0</v>
        <stp/>
        <stp>OPEN</stp>
        <stp>.SPXW201007C3105</stp>
        <tr r="K38" s="1"/>
      </tp>
      <tp>
        <v>37.299999999999997</v>
        <stp/>
        <stp>HIGH</stp>
        <stp>.SPXW201007C3365</stp>
        <tr r="I90" s="1"/>
      </tp>
      <tp>
        <v>227.96</v>
        <stp/>
        <stp>OPEN</stp>
        <stp>.SPXW201007C3100</stp>
        <tr r="K37" s="1"/>
      </tp>
      <tp>
        <v>1.28</v>
        <stp/>
        <stp>VEGA</stp>
        <stp>.SPXW201007C3385</stp>
        <tr r="O94" s="1"/>
      </tp>
      <tp>
        <v>1.31</v>
        <stp/>
        <stp>VEGA</stp>
        <stp>.SPXW201007C3380</stp>
        <tr r="O93" s="1"/>
      </tp>
      <tp>
        <v>6.11</v>
        <stp/>
        <stp>OPEN</stp>
        <stp>.SPXW201007P3175</stp>
        <tr r="K166" s="1"/>
      </tp>
      <tp>
        <v>31.83</v>
        <stp/>
        <stp>HIGH</stp>
        <stp>.SPXW201007P3310</stp>
        <tr r="I193" s="1"/>
      </tp>
      <tp>
        <v>2.79</v>
        <stp/>
        <stp>OPEN</stp>
        <stp>.SPXW201007P3170</stp>
        <tr r="K165" s="1"/>
      </tp>
      <tp>
        <v>28.76</v>
        <stp/>
        <stp>HIGH</stp>
        <stp>.SPXW201007P3315</stp>
        <tr r="I194" s="1"/>
      </tp>
      <tp>
        <v>1.27</v>
        <stp/>
        <stp>VEGA</stp>
        <stp>.SPXW201007P3385</stp>
        <tr r="O208" s="1"/>
      </tp>
      <tp>
        <v>1.3</v>
        <stp/>
        <stp>VEGA</stp>
        <stp>.SPXW201007P3380</stp>
        <tr r="O207" s="1"/>
      </tp>
      <tp>
        <v>65.260000000000005</v>
        <stp/>
        <stp>HIGH</stp>
        <stp>.SPXW201007C3310</stp>
        <tr r="I79" s="1"/>
      </tp>
      <tp>
        <v>191.1</v>
        <stp/>
        <stp>OPEN</stp>
        <stp>.SPXW201007C3175</stp>
        <tr r="K52" s="1"/>
      </tp>
      <tp>
        <v>63.1</v>
        <stp/>
        <stp>HIGH</stp>
        <stp>.SPXW201007C3315</stp>
        <tr r="I80" s="1"/>
      </tp>
      <tp>
        <v>195.95</v>
        <stp/>
        <stp>OPEN</stp>
        <stp>.SPXW201007C3170</stp>
        <tr r="K51" s="1"/>
      </tp>
      <tp>
        <v>1.2</v>
        <stp/>
        <stp>VEGA</stp>
        <stp>.SPXW201007C3395</stp>
        <tr r="O96" s="1"/>
      </tp>
      <tp>
        <v>1.24</v>
        <stp/>
        <stp>VEGA</stp>
        <stp>.SPXW201007C3390</stp>
        <tr r="O95" s="1"/>
      </tp>
      <tp>
        <v>5.31</v>
        <stp/>
        <stp>OPEN</stp>
        <stp>.SPXW201007P3165</stp>
        <tr r="K164" s="1"/>
      </tp>
      <tp>
        <v>32.799999999999997</v>
        <stp/>
        <stp>HIGH</stp>
        <stp>.SPXW201007P3300</stp>
        <tr r="I191" s="1"/>
      </tp>
      <tp>
        <v>3.8</v>
        <stp/>
        <stp>OPEN</stp>
        <stp>.SPXW201007P3160</stp>
        <tr r="K163" s="1"/>
      </tp>
      <tp>
        <v>30.31</v>
        <stp/>
        <stp>HIGH</stp>
        <stp>.SPXW201007P3305</stp>
        <tr r="I192" s="1"/>
      </tp>
      <tp>
        <v>1.19</v>
        <stp/>
        <stp>VEGA</stp>
        <stp>.SPXW201007P3395</stp>
        <tr r="O210" s="1"/>
      </tp>
      <tp>
        <v>1.23</v>
        <stp/>
        <stp>VEGA</stp>
        <stp>.SPXW201007P3390</stp>
        <tr r="O209" s="1"/>
      </tp>
      <tp>
        <v>76.63</v>
        <stp/>
        <stp>HIGH</stp>
        <stp>.SPXW201007C3300</stp>
        <tr r="I77" s="1"/>
      </tp>
      <tp>
        <v>0</v>
        <stp/>
        <stp>OPEN</stp>
        <stp>.SPXW201007C3165</stp>
        <tr r="K50" s="1"/>
      </tp>
      <tp>
        <v>71.7</v>
        <stp/>
        <stp>HIGH</stp>
        <stp>.SPXW201007C3305</stp>
        <tr r="I78" s="1"/>
      </tp>
      <tp>
        <v>0</v>
        <stp/>
        <stp>OPEN</stp>
        <stp>.SPXW201007C3160</stp>
        <tr r="K49" s="1"/>
      </tp>
      <tp>
        <v>2.2999999999999998</v>
        <stp/>
        <stp>OPEN</stp>
        <stp>.SPXW201007P3155</stp>
        <tr r="K162" s="1"/>
      </tp>
      <tp>
        <v>36.5</v>
        <stp/>
        <stp>HIGH</stp>
        <stp>.SPXW201007P3330</stp>
        <tr r="I197" s="1"/>
      </tp>
      <tp>
        <v>3</v>
        <stp/>
        <stp>OPEN</stp>
        <stp>.SPXW201007P3150</stp>
        <tr r="K161" s="1"/>
      </tp>
      <tp>
        <v>38.200000000000003</v>
        <stp/>
        <stp>HIGH</stp>
        <stp>.SPXW201007P3335</stp>
        <tr r="I198" s="1"/>
      </tp>
      <tp>
        <v>57.94</v>
        <stp/>
        <stp>HIGH</stp>
        <stp>.SPXW201007C3330</stp>
        <tr r="I83" s="1"/>
      </tp>
      <tp>
        <v>0</v>
        <stp/>
        <stp>OPEN</stp>
        <stp>.SPXW201007C3155</stp>
        <tr r="K48" s="1"/>
      </tp>
      <tp>
        <v>55.2</v>
        <stp/>
        <stp>HIGH</stp>
        <stp>.SPXW201007C3335</stp>
        <tr r="I84" s="1"/>
      </tp>
      <tp>
        <v>0</v>
        <stp/>
        <stp>OPEN</stp>
        <stp>.SPXW201007C3150</stp>
        <tr r="K47" s="1"/>
      </tp>
      <tp>
        <v>1.65</v>
        <stp/>
        <stp>OPEN</stp>
        <stp>.SPXW201007P3145</stp>
        <tr r="K160" s="1"/>
      </tp>
      <tp>
        <v>40.4</v>
        <stp/>
        <stp>HIGH</stp>
        <stp>.SPXW201007P3320</stp>
        <tr r="I195" s="1"/>
      </tp>
      <tp>
        <v>4.8</v>
        <stp/>
        <stp>OPEN</stp>
        <stp>.SPXW201007P3140</stp>
        <tr r="K159" s="1"/>
      </tp>
      <tp>
        <v>41.5</v>
        <stp/>
        <stp>HIGH</stp>
        <stp>.SPXW201007P3325</stp>
        <tr r="I196" s="1"/>
      </tp>
      <tp>
        <v>63.3</v>
        <stp/>
        <stp>HIGH</stp>
        <stp>.SPXW201007C3320</stp>
        <tr r="I81" s="1"/>
      </tp>
      <tp>
        <v>0</v>
        <stp/>
        <stp>OPEN</stp>
        <stp>.SPXW201007C3145</stp>
        <tr r="K46" s="1"/>
      </tp>
      <tp>
        <v>62.2</v>
        <stp/>
        <stp>HIGH</stp>
        <stp>.SPXW201007C3325</stp>
        <tr r="I82" s="1"/>
      </tp>
      <tp>
        <v>0</v>
        <stp/>
        <stp>OPEN</stp>
        <stp>.SPXW201007C3140</stp>
        <tr r="K45" s="1"/>
      </tp>
      <tp>
        <v>0.82</v>
        <stp/>
        <stp>VEGA</stp>
        <stp>.SPXW201007C3245</stp>
        <tr r="O66" s="1"/>
      </tp>
      <tp>
        <v>0.79</v>
        <stp/>
        <stp>VEGA</stp>
        <stp>.SPXW201007C3240</stp>
        <tr r="O65" s="1"/>
      </tp>
      <tp>
        <v>0.79</v>
        <stp/>
        <stp>VEGA</stp>
        <stp>.SPXW201007P3245</stp>
        <tr r="O180" s="1"/>
      </tp>
      <tp>
        <v>0.76</v>
        <stp/>
        <stp>VEGA</stp>
        <stp>.SPXW201007P3240</stp>
        <tr r="O179" s="1"/>
      </tp>
      <tp>
        <v>0.9</v>
        <stp/>
        <stp>VEGA</stp>
        <stp>.SPXW201007C3255</stp>
        <tr r="O68" s="1"/>
      </tp>
      <tp>
        <v>0.85</v>
        <stp/>
        <stp>VEGA</stp>
        <stp>.SPXW201007C3250</stp>
        <tr r="O67" s="1"/>
      </tp>
      <tp>
        <v>0.87</v>
        <stp/>
        <stp>VEGA</stp>
        <stp>.SPXW201007P3255</stp>
        <tr r="O182" s="1"/>
      </tp>
      <tp>
        <v>0.83</v>
        <stp/>
        <stp>VEGA</stp>
        <stp>.SPXW201007P3250</stp>
        <tr r="O181" s="1"/>
      </tp>
      <tp>
        <v>0.97</v>
        <stp/>
        <stp>VEGA</stp>
        <stp>.SPXW201007C3265</stp>
        <tr r="O70" s="1"/>
      </tp>
      <tp>
        <v>0.93</v>
        <stp/>
        <stp>VEGA</stp>
        <stp>.SPXW201007C3260</stp>
        <tr r="O69" s="1"/>
      </tp>
      <tp>
        <v>0.9</v>
        <stp/>
        <stp>OPEN</stp>
        <stp>.SPXW201007P3095</stp>
        <tr r="K150" s="1"/>
      </tp>
      <tp>
        <v>1.35</v>
        <stp/>
        <stp>OPEN</stp>
        <stp>.SPXW201007P3090</stp>
        <tr r="K149" s="1"/>
      </tp>
      <tp>
        <v>0.95</v>
        <stp/>
        <stp>VEGA</stp>
        <stp>.SPXW201007P3265</stp>
        <tr r="O184" s="1"/>
      </tp>
      <tp>
        <v>0.91</v>
        <stp/>
        <stp>VEGA</stp>
        <stp>.SPXW201007P3260</stp>
        <tr r="O183" s="1"/>
      </tp>
      <tp>
        <v>0</v>
        <stp/>
        <stp>OPEN</stp>
        <stp>.SPXW201007C3095</stp>
        <tr r="K36" s="1"/>
      </tp>
      <tp>
        <v>0</v>
        <stp/>
        <stp>OPEN</stp>
        <stp>.SPXW201007C3090</stp>
        <tr r="K35" s="1"/>
      </tp>
      <tp>
        <v>1.05</v>
        <stp/>
        <stp>VEGA</stp>
        <stp>.SPXW201007C3275</stp>
        <tr r="O72" s="1"/>
      </tp>
      <tp>
        <v>1.01</v>
        <stp/>
        <stp>VEGA</stp>
        <stp>.SPXW201007C3270</stp>
        <tr r="O71" s="1"/>
      </tp>
      <tp>
        <v>0.63</v>
        <stp/>
        <stp>OPEN</stp>
        <stp>.SPXW201007P3085</stp>
        <tr r="K148" s="1"/>
      </tp>
      <tp>
        <v>0.55000000000000004</v>
        <stp/>
        <stp>OPEN</stp>
        <stp>.SPXW201007P3080</stp>
        <tr r="K147" s="1"/>
      </tp>
      <tp>
        <v>1.03</v>
        <stp/>
        <stp>VEGA</stp>
        <stp>.SPXW201007P3275</stp>
        <tr r="O186" s="1"/>
      </tp>
      <tp>
        <v>0.99</v>
        <stp/>
        <stp>VEGA</stp>
        <stp>.SPXW201007P3270</stp>
        <tr r="O185" s="1"/>
      </tp>
      <tp>
        <v>0</v>
        <stp/>
        <stp>OPEN</stp>
        <stp>.SPXW201007C3085</stp>
        <tr r="K34" s="1"/>
      </tp>
      <tp>
        <v>0</v>
        <stp/>
        <stp>OPEN</stp>
        <stp>.SPXW201007C3080</stp>
        <tr r="K33" s="1"/>
      </tp>
      <tp>
        <v>0.56000000000000005</v>
        <stp/>
        <stp>VEGA</stp>
        <stp>.SPXW201007C3205</stp>
        <tr r="O58" s="1"/>
      </tp>
      <tp>
        <v>0.54</v>
        <stp/>
        <stp>VEGA</stp>
        <stp>.SPXW201007C3200</stp>
        <tr r="O57" s="1"/>
      </tp>
      <tp>
        <v>24.9</v>
        <stp/>
        <stp>HIGH</stp>
        <stp>.SPXW201007P3290</stp>
        <tr r="I189" s="1"/>
      </tp>
      <tp>
        <v>25.6</v>
        <stp/>
        <stp>HIGH</stp>
        <stp>.SPXW201007P3295</stp>
        <tr r="I190" s="1"/>
      </tp>
      <tp>
        <v>0.51</v>
        <stp/>
        <stp>VEGA</stp>
        <stp>.SPXW201007P3205</stp>
        <tr r="O172" s="1"/>
      </tp>
      <tp>
        <v>0.48</v>
        <stp/>
        <stp>VEGA</stp>
        <stp>.SPXW201007P3200</stp>
        <tr r="O171" s="1"/>
      </tp>
      <tp>
        <v>89.8</v>
        <stp/>
        <stp>HIGH</stp>
        <stp>.SPXW201007C3290</stp>
        <tr r="I75" s="1"/>
      </tp>
      <tp>
        <v>81.239999999999995</v>
        <stp/>
        <stp>HIGH</stp>
        <stp>.SPXW201007C3295</stp>
        <tr r="I76" s="1"/>
      </tp>
      <tp>
        <v>0.6</v>
        <stp/>
        <stp>VEGA</stp>
        <stp>.SPXW201007C3215</stp>
        <tr r="O60" s="1"/>
      </tp>
      <tp>
        <v>0.56999999999999995</v>
        <stp/>
        <stp>VEGA</stp>
        <stp>.SPXW201007C3210</stp>
        <tr r="O59" s="1"/>
      </tp>
      <tp>
        <v>26.96</v>
        <stp/>
        <stp>HIGH</stp>
        <stp>.SPXW201007P3280</stp>
        <tr r="I187" s="1"/>
      </tp>
      <tp>
        <v>27.96</v>
        <stp/>
        <stp>HIGH</stp>
        <stp>.SPXW201007P3285</stp>
        <tr r="I188" s="1"/>
      </tp>
      <tp>
        <v>0.56999999999999995</v>
        <stp/>
        <stp>VEGA</stp>
        <stp>.SPXW201007P3215</stp>
        <tr r="O174" s="1"/>
      </tp>
      <tp>
        <v>0.54</v>
        <stp/>
        <stp>VEGA</stp>
        <stp>.SPXW201007P3210</stp>
        <tr r="O173" s="1"/>
      </tp>
      <tp>
        <v>70.91</v>
        <stp/>
        <stp>HIGH</stp>
        <stp>.SPXW201007C3280</stp>
        <tr r="I73" s="1"/>
      </tp>
      <tp>
        <v>79.03</v>
        <stp/>
        <stp>HIGH</stp>
        <stp>.SPXW201007C3285</stp>
        <tr r="I74" s="1"/>
      </tp>
      <tp>
        <v>0.69</v>
        <stp/>
        <stp>VEGA</stp>
        <stp>.SPXW201007C3225</stp>
        <tr r="O62" s="1"/>
      </tp>
      <tp>
        <v>0.64</v>
        <stp/>
        <stp>VEGA</stp>
        <stp>.SPXW201007C3220</stp>
        <tr r="O61" s="1"/>
      </tp>
      <tp>
        <v>0.64</v>
        <stp/>
        <stp>VEGA</stp>
        <stp>.SPXW201007P3225</stp>
        <tr r="O176" s="1"/>
      </tp>
      <tp>
        <v>0.61</v>
        <stp/>
        <stp>VEGA</stp>
        <stp>.SPXW201007P3220</stp>
        <tr r="O175" s="1"/>
      </tp>
      <tp>
        <v>0.76</v>
        <stp/>
        <stp>VEGA</stp>
        <stp>.SPXW201007C3235</stp>
        <tr r="O64" s="1"/>
      </tp>
      <tp>
        <v>0.72</v>
        <stp/>
        <stp>VEGA</stp>
        <stp>.SPXW201007C3230</stp>
        <tr r="O63" s="1"/>
      </tp>
      <tp>
        <v>0.72</v>
        <stp/>
        <stp>VEGA</stp>
        <stp>.SPXW201007P3235</stp>
        <tr r="O178" s="1"/>
      </tp>
      <tp>
        <v>0.68</v>
        <stp/>
        <stp>VEGA</stp>
        <stp>.SPXW201007P3230</stp>
        <tr r="O177" s="1"/>
      </tp>
      <tp>
        <v>0</v>
        <stp/>
        <stp>OPEN</stp>
        <stp>.SPXW201007P3035</stp>
        <tr r="K138" s="1"/>
      </tp>
      <tp>
        <v>19.899999999999999</v>
        <stp/>
        <stp>HIGH</stp>
        <stp>.SPXW201007P3250</stp>
        <tr r="I181" s="1"/>
      </tp>
      <tp>
        <v>0.93</v>
        <stp/>
        <stp>OPEN</stp>
        <stp>.SPXW201007P3030</stp>
        <tr r="K137" s="1"/>
      </tp>
      <tp>
        <v>12.8</v>
        <stp/>
        <stp>HIGH</stp>
        <stp>.SPXW201007P3255</stp>
        <tr r="I182" s="1"/>
      </tp>
      <tp>
        <v>123.58</v>
        <stp/>
        <stp>HIGH</stp>
        <stp>.SPXW201007C3250</stp>
        <tr r="I67" s="1"/>
      </tp>
      <tp>
        <v>0</v>
        <stp/>
        <stp>OPEN</stp>
        <stp>.SPXW201007C3035</stp>
        <tr r="K24" s="1"/>
      </tp>
      <tp>
        <v>0</v>
        <stp/>
        <stp>HIGH</stp>
        <stp>.SPXW201007C3255</stp>
        <tr r="I68" s="1"/>
      </tp>
      <tp>
        <v>0</v>
        <stp/>
        <stp>OPEN</stp>
        <stp>.SPXW201007C3030</stp>
        <tr r="K23" s="1"/>
      </tp>
      <tp>
        <v>0.4</v>
        <stp/>
        <stp>OPEN</stp>
        <stp>.SPXW201007P3025</stp>
        <tr r="K136" s="1"/>
      </tp>
      <tp>
        <v>12.47</v>
        <stp/>
        <stp>HIGH</stp>
        <stp>.SPXW201007P3240</stp>
        <tr r="I179" s="1"/>
      </tp>
      <tp>
        <v>0</v>
        <stp/>
        <stp>OPEN</stp>
        <stp>.SPXW201007P3020</stp>
        <tr r="K135" s="1"/>
      </tp>
      <tp>
        <v>13.32</v>
        <stp/>
        <stp>HIGH</stp>
        <stp>.SPXW201007P3245</stp>
        <tr r="I180" s="1"/>
      </tp>
      <tp>
        <v>0</v>
        <stp/>
        <stp>HIGH</stp>
        <stp>.SPXW201007C3240</stp>
        <tr r="I65" s="1"/>
      </tp>
      <tp>
        <v>0</v>
        <stp/>
        <stp>OPEN</stp>
        <stp>.SPXW201007C3025</stp>
        <tr r="K22" s="1"/>
      </tp>
      <tp>
        <v>114.76</v>
        <stp/>
        <stp>HIGH</stp>
        <stp>.SPXW201007C3245</stp>
        <tr r="I66" s="1"/>
      </tp>
      <tp>
        <v>345.59</v>
        <stp/>
        <stp>OPEN</stp>
        <stp>.SPXW201007C3020</stp>
        <tr r="K21" s="1"/>
      </tp>
      <tp>
        <v>0</v>
        <stp/>
        <stp>OPEN</stp>
        <stp>.SPXW201007P3015</stp>
        <tr r="K134" s="1"/>
      </tp>
      <tp>
        <v>19</v>
        <stp/>
        <stp>HIGH</stp>
        <stp>.SPXW201007P3270</stp>
        <tr r="I185" s="1"/>
      </tp>
      <tp>
        <v>0</v>
        <stp/>
        <stp>OPEN</stp>
        <stp>.SPXW201007P3010</stp>
        <tr r="K133" s="1"/>
      </tp>
      <tp>
        <v>21</v>
        <stp/>
        <stp>HIGH</stp>
        <stp>.SPXW201007P3275</stp>
        <tr r="I186" s="1"/>
      </tp>
      <tp>
        <v>102.16</v>
        <stp/>
        <stp>HIGH</stp>
        <stp>.SPXW201007C3270</stp>
        <tr r="I71" s="1"/>
      </tp>
      <tp>
        <v>0</v>
        <stp/>
        <stp>OPEN</stp>
        <stp>.SPXW201007C3015</stp>
        <tr r="K20" s="1"/>
      </tp>
      <tp>
        <v>96.81</v>
        <stp/>
        <stp>HIGH</stp>
        <stp>.SPXW201007C3275</stp>
        <tr r="I72" s="1"/>
      </tp>
      <tp>
        <v>355.56</v>
        <stp/>
        <stp>OPEN</stp>
        <stp>.SPXW201007C3010</stp>
        <tr r="K19" s="1"/>
      </tp>
      <tp>
        <v>0.25</v>
        <stp/>
        <stp>OPEN</stp>
        <stp>.SPXW201007P3005</stp>
        <tr r="K132" s="1"/>
      </tp>
      <tp>
        <v>18</v>
        <stp/>
        <stp>HIGH</stp>
        <stp>.SPXW201007P3260</stp>
        <tr r="I183" s="1"/>
      </tp>
      <tp>
        <v>0.45</v>
        <stp/>
        <stp>OPEN</stp>
        <stp>.SPXW201007P3000</stp>
        <tr r="K131" s="1"/>
      </tp>
      <tp>
        <v>17.850000000000001</v>
        <stp/>
        <stp>HIGH</stp>
        <stp>.SPXW201007P3265</stp>
        <tr r="I184" s="1"/>
      </tp>
      <tp>
        <v>114.91</v>
        <stp/>
        <stp>HIGH</stp>
        <stp>.SPXW201007C3260</stp>
        <tr r="I69" s="1"/>
      </tp>
      <tp>
        <v>0</v>
        <stp/>
        <stp>OPEN</stp>
        <stp>.SPXW201007C3005</stp>
        <tr r="K18" s="1"/>
      </tp>
      <tp>
        <v>110.59</v>
        <stp/>
        <stp>HIGH</stp>
        <stp>.SPXW201007C3265</stp>
        <tr r="I70" s="1"/>
      </tp>
      <tp>
        <v>0</v>
        <stp/>
        <stp>OPEN</stp>
        <stp>.SPXW201007C3000</stp>
        <tr r="K17" s="1"/>
      </tp>
      <tp>
        <v>1.1200000000000001</v>
        <stp/>
        <stp>VEGA</stp>
        <stp>.SPXW201007C3285</stp>
        <tr r="O74" s="1"/>
      </tp>
      <tp>
        <v>1.0900000000000001</v>
        <stp/>
        <stp>VEGA</stp>
        <stp>.SPXW201007C3280</stp>
        <tr r="O73" s="1"/>
      </tp>
      <tp>
        <v>0.45</v>
        <stp/>
        <stp>OPEN</stp>
        <stp>.SPXW201007P3075</stp>
        <tr r="K146" s="1"/>
      </tp>
      <tp>
        <v>6.62</v>
        <stp/>
        <stp>HIGH</stp>
        <stp>.SPXW201007P3210</stp>
        <tr r="I173" s="1"/>
      </tp>
      <tp>
        <v>0.42</v>
        <stp/>
        <stp>OPEN</stp>
        <stp>.SPXW201007P3070</stp>
        <tr r="K145" s="1"/>
      </tp>
      <tp>
        <v>8.24</v>
        <stp/>
        <stp>HIGH</stp>
        <stp>.SPXW201007P3215</stp>
        <tr r="I174" s="1"/>
      </tp>
      <tp>
        <v>1.1100000000000001</v>
        <stp/>
        <stp>VEGA</stp>
        <stp>.SPXW201007P3285</stp>
        <tr r="O188" s="1"/>
      </tp>
      <tp>
        <v>1.07</v>
        <stp/>
        <stp>VEGA</stp>
        <stp>.SPXW201007P3280</stp>
        <tr r="O187" s="1"/>
      </tp>
      <tp>
        <v>0</v>
        <stp/>
        <stp>HIGH</stp>
        <stp>.SPXW201007C3210</stp>
        <tr r="I59" s="1"/>
      </tp>
      <tp>
        <v>0</v>
        <stp/>
        <stp>OPEN</stp>
        <stp>.SPXW201007C3075</stp>
        <tr r="K32" s="1"/>
      </tp>
      <tp>
        <v>0</v>
        <stp/>
        <stp>HIGH</stp>
        <stp>.SPXW201007C3215</stp>
        <tr r="I60" s="1"/>
      </tp>
      <tp>
        <v>293.61</v>
        <stp/>
        <stp>OPEN</stp>
        <stp>.SPXW201007C3070</stp>
        <tr r="K31" s="1"/>
      </tp>
      <tp>
        <v>1.19</v>
        <stp/>
        <stp>VEGA</stp>
        <stp>.SPXW201007C3295</stp>
        <tr r="O76" s="1"/>
      </tp>
      <tp>
        <v>1.1599999999999999</v>
        <stp/>
        <stp>VEGA</stp>
        <stp>.SPXW201007C3290</stp>
        <tr r="O75" s="1"/>
      </tp>
      <tp>
        <v>0.48</v>
        <stp/>
        <stp>OPEN</stp>
        <stp>.SPXW201007P3065</stp>
        <tr r="K144" s="1"/>
      </tp>
      <tp>
        <v>9.1</v>
        <stp/>
        <stp>HIGH</stp>
        <stp>.SPXW201007P3200</stp>
        <tr r="I171" s="1"/>
      </tp>
      <tp>
        <v>0.9</v>
        <stp/>
        <stp>OPEN</stp>
        <stp>.SPXW201007P3060</stp>
        <tr r="K143" s="1"/>
      </tp>
      <tp>
        <v>11</v>
        <stp/>
        <stp>HIGH</stp>
        <stp>.SPXW201007P3205</stp>
        <tr r="I172" s="1"/>
      </tp>
      <tp>
        <v>1.18</v>
        <stp/>
        <stp>VEGA</stp>
        <stp>.SPXW201007P3295</stp>
        <tr r="O190" s="1"/>
      </tp>
      <tp>
        <v>1.1399999999999999</v>
        <stp/>
        <stp>VEGA</stp>
        <stp>.SPXW201007P3290</stp>
        <tr r="O189" s="1"/>
      </tp>
      <tp>
        <v>0</v>
        <stp/>
        <stp>HIGH</stp>
        <stp>.SPXW201007C3200</stp>
        <tr r="I57" s="1"/>
      </tp>
      <tp>
        <v>0</v>
        <stp/>
        <stp>OPEN</stp>
        <stp>.SPXW201007C3065</stp>
        <tr r="K30" s="1"/>
      </tp>
      <tp>
        <v>0</v>
        <stp/>
        <stp>HIGH</stp>
        <stp>.SPXW201007C3205</stp>
        <tr r="I58" s="1"/>
      </tp>
      <tp>
        <v>0</v>
        <stp/>
        <stp>OPEN</stp>
        <stp>.SPXW201007C3060</stp>
        <tr r="K29" s="1"/>
      </tp>
      <tp>
        <v>0.9</v>
        <stp/>
        <stp>OPEN</stp>
        <stp>.SPXW201007P3055</stp>
        <tr r="K142" s="1"/>
      </tp>
      <tp>
        <v>15.21</v>
        <stp/>
        <stp>HIGH</stp>
        <stp>.SPXW201007P3230</stp>
        <tr r="I177" s="1"/>
      </tp>
      <tp>
        <v>0.8</v>
        <stp/>
        <stp>OPEN</stp>
        <stp>.SPXW201007P3050</stp>
        <tr r="K141" s="1"/>
      </tp>
      <tp>
        <v>15.81</v>
        <stp/>
        <stp>HIGH</stp>
        <stp>.SPXW201007P3235</stp>
        <tr r="I178" s="1"/>
      </tp>
      <tp>
        <v>133.93</v>
        <stp/>
        <stp>HIGH</stp>
        <stp>.SPXW201007C3230</stp>
        <tr r="I63" s="1"/>
      </tp>
      <tp>
        <v>0</v>
        <stp/>
        <stp>OPEN</stp>
        <stp>.SPXW201007C3055</stp>
        <tr r="K28" s="1"/>
      </tp>
      <tp>
        <v>0</v>
        <stp/>
        <stp>HIGH</stp>
        <stp>.SPXW201007C3235</stp>
        <tr r="I64" s="1"/>
      </tp>
      <tp>
        <v>313.49</v>
        <stp/>
        <stp>OPEN</stp>
        <stp>.SPXW201007C3050</stp>
        <tr r="K27" s="1"/>
      </tp>
      <tp>
        <v>0.75</v>
        <stp/>
        <stp>OPEN</stp>
        <stp>.SPXW201007P3045</stp>
        <tr r="K140" s="1"/>
      </tp>
      <tp>
        <v>9.9</v>
        <stp/>
        <stp>HIGH</stp>
        <stp>.SPXW201007P3220</stp>
        <tr r="I175" s="1"/>
      </tp>
      <tp>
        <v>0.68</v>
        <stp/>
        <stp>OPEN</stp>
        <stp>.SPXW201007P3040</stp>
        <tr r="K139" s="1"/>
      </tp>
      <tp>
        <v>8.9</v>
        <stp/>
        <stp>HIGH</stp>
        <stp>.SPXW201007P3225</stp>
        <tr r="I176" s="1"/>
      </tp>
      <tp>
        <v>142.72999999999999</v>
        <stp/>
        <stp>HIGH</stp>
        <stp>.SPXW201007C3220</stp>
        <tr r="I61" s="1"/>
      </tp>
      <tp>
        <v>0</v>
        <stp/>
        <stp>OPEN</stp>
        <stp>.SPXW201007C3045</stp>
        <tr r="K26" s="1"/>
      </tp>
      <tp>
        <v>131.9</v>
        <stp/>
        <stp>HIGH</stp>
        <stp>.SPXW201007C3225</stp>
        <tr r="I62" s="1"/>
      </tp>
      <tp>
        <v>0</v>
        <stp/>
        <stp>OPEN</stp>
        <stp>.SPXW201007C3040</stp>
        <tr r="K25" s="1"/>
      </tp>
      <tp>
        <v>3369.1</v>
        <stp/>
        <stp>HIGH</stp>
        <stp>SPX</stp>
        <tr r="I2" s="1"/>
      </tp>
      <tp>
        <v>0.3</v>
        <stp/>
        <stp>VEGA</stp>
        <stp>.SPXW201007C3145</stp>
        <tr r="O46" s="1"/>
      </tp>
      <tp>
        <v>0.31</v>
        <stp/>
        <stp>VEGA</stp>
        <stp>.SPXW201007C3140</stp>
        <tr r="O45" s="1"/>
      </tp>
      <tp>
        <v>0.23</v>
        <stp/>
        <stp>VEGA</stp>
        <stp>.SPXW201007P3145</stp>
        <tr r="O160" s="1"/>
      </tp>
      <tp>
        <v>0.22</v>
        <stp/>
        <stp>VEGA</stp>
        <stp>.SPXW201007P3140</stp>
        <tr r="O159" s="1"/>
      </tp>
      <tp>
        <v>0.33</v>
        <stp/>
        <stp>VEGA</stp>
        <stp>.SPXW201007C3155</stp>
        <tr r="O48" s="1"/>
      </tp>
      <tp>
        <v>0.34</v>
        <stp/>
        <stp>VEGA</stp>
        <stp>.SPXW201007C3150</stp>
        <tr r="O47" s="1"/>
      </tp>
      <tp>
        <v>0.27</v>
        <stp/>
        <stp>VEGA</stp>
        <stp>.SPXW201007P3155</stp>
        <tr r="O162" s="1"/>
      </tp>
      <tp>
        <v>0.25</v>
        <stp/>
        <stp>VEGA</stp>
        <stp>.SPXW201007P3150</stp>
        <tr r="O161" s="1"/>
      </tp>
      <tp>
        <v>0.35</v>
        <stp/>
        <stp>VEGA</stp>
        <stp>.SPXW201007C3165</stp>
        <tr r="O50" s="1"/>
      </tp>
      <tp>
        <v>0.34</v>
        <stp/>
        <stp>VEGA</stp>
        <stp>.SPXW201007C3160</stp>
        <tr r="O49" s="1"/>
      </tp>
      <tp>
        <v>64.510000000000005</v>
        <stp/>
        <stp>OPEN</stp>
        <stp>.SPXW201007P3395</stp>
        <tr r="K210" s="1"/>
      </tp>
      <tp>
        <v>63.83</v>
        <stp/>
        <stp>OPEN</stp>
        <stp>.SPXW201007P3390</stp>
        <tr r="K209" s="1"/>
      </tp>
      <tp>
        <v>0.3</v>
        <stp/>
        <stp>VEGA</stp>
        <stp>.SPXW201007P3165</stp>
        <tr r="O164" s="1"/>
      </tp>
      <tp>
        <v>0.28000000000000003</v>
        <stp/>
        <stp>VEGA</stp>
        <stp>.SPXW201007P3160</stp>
        <tr r="O163" s="1"/>
      </tp>
      <tp>
        <v>13.82</v>
        <stp/>
        <stp>OPEN</stp>
        <stp>.SPXW201007C3395</stp>
        <tr r="K96" s="1"/>
      </tp>
      <tp>
        <v>13.72</v>
        <stp/>
        <stp>OPEN</stp>
        <stp>.SPXW201007C3390</stp>
        <tr r="K95" s="1"/>
      </tp>
      <tp>
        <v>0.42</v>
        <stp/>
        <stp>VEGA</stp>
        <stp>.SPXW201007C3175</stp>
        <tr r="O52" s="1"/>
      </tp>
      <tp>
        <v>0.35</v>
        <stp/>
        <stp>VEGA</stp>
        <stp>.SPXW201007C3170</stp>
        <tr r="O51" s="1"/>
      </tp>
      <tp>
        <v>54.1</v>
        <stp/>
        <stp>OPEN</stp>
        <stp>.SPXW201007P3385</stp>
        <tr r="K208" s="1"/>
      </tp>
      <tp>
        <v>51.7</v>
        <stp/>
        <stp>OPEN</stp>
        <stp>.SPXW201007P3380</stp>
        <tr r="K207" s="1"/>
      </tp>
      <tp>
        <v>0.34</v>
        <stp/>
        <stp>VEGA</stp>
        <stp>.SPXW201007P3175</stp>
        <tr r="O166" s="1"/>
      </tp>
      <tp>
        <v>0.32</v>
        <stp/>
        <stp>VEGA</stp>
        <stp>.SPXW201007P3170</stp>
        <tr r="O165" s="1"/>
      </tp>
      <tp>
        <v>17.8</v>
        <stp/>
        <stp>OPEN</stp>
        <stp>.SPXW201007C3385</stp>
        <tr r="K94" s="1"/>
      </tp>
      <tp>
        <v>17.600000000000001</v>
        <stp/>
        <stp>OPEN</stp>
        <stp>.SPXW201007C3380</stp>
        <tr r="K93" s="1"/>
      </tp>
      <tp>
        <v>0.22</v>
        <stp/>
        <stp>VEGA</stp>
        <stp>.SPXW201007C3105</stp>
        <tr r="O38" s="1"/>
      </tp>
      <tp>
        <v>0.2</v>
        <stp/>
        <stp>VEGA</stp>
        <stp>.SPXW201007C3100</stp>
        <tr r="O37" s="1"/>
      </tp>
      <tp>
        <v>9.1</v>
        <stp/>
        <stp>HIGH</stp>
        <stp>.SPXW201007P3190</stp>
        <tr r="I169" s="1"/>
      </tp>
      <tp>
        <v>9.1</v>
        <stp/>
        <stp>HIGH</stp>
        <stp>.SPXW201007P3195</stp>
        <tr r="I170" s="1"/>
      </tp>
      <tp>
        <v>0.15</v>
        <stp/>
        <stp>VEGA</stp>
        <stp>.SPXW201007P3105</stp>
        <tr r="O152" s="1"/>
      </tp>
      <tp>
        <v>0.14000000000000001</v>
        <stp/>
        <stp>VEGA</stp>
        <stp>.SPXW201007P3100</stp>
        <tr r="O151" s="1"/>
      </tp>
      <tp>
        <v>177.03</v>
        <stp/>
        <stp>HIGH</stp>
        <stp>.SPXW201007C3190</stp>
        <tr r="I55" s="1"/>
      </tp>
      <tp>
        <v>160.59</v>
        <stp/>
        <stp>HIGH</stp>
        <stp>.SPXW201007C3195</stp>
        <tr r="I56" s="1"/>
      </tp>
      <tp>
        <v>0.25</v>
        <stp/>
        <stp>VEGA</stp>
        <stp>.SPXW201007C3115</stp>
        <tr r="O40" s="1"/>
      </tp>
      <tp>
        <v>0.18</v>
        <stp/>
        <stp>VEGA</stp>
        <stp>.SPXW201007C3110</stp>
        <tr r="O39" s="1"/>
      </tp>
      <tp>
        <v>8.24</v>
        <stp/>
        <stp>HIGH</stp>
        <stp>.SPXW201007P3180</stp>
        <tr r="I167" s="1"/>
      </tp>
      <tp>
        <v>8.44</v>
        <stp/>
        <stp>HIGH</stp>
        <stp>.SPXW201007P3185</stp>
        <tr r="I168" s="1"/>
      </tp>
      <tp>
        <v>0.17</v>
        <stp/>
        <stp>VEGA</stp>
        <stp>.SPXW201007P3115</stp>
        <tr r="O154" s="1"/>
      </tp>
      <tp>
        <v>0.16</v>
        <stp/>
        <stp>VEGA</stp>
        <stp>.SPXW201007P3110</stp>
        <tr r="O153" s="1"/>
      </tp>
      <tp>
        <v>186.63</v>
        <stp/>
        <stp>HIGH</stp>
        <stp>.SPXW201007C3180</stp>
        <tr r="I53" s="1"/>
      </tp>
      <tp>
        <v>0</v>
        <stp/>
        <stp>HIGH</stp>
        <stp>.SPXW201007C3185</stp>
        <tr r="I54" s="1"/>
      </tp>
      <tp>
        <v>0.24</v>
        <stp/>
        <stp>VEGA</stp>
        <stp>.SPXW201007C3125</stp>
        <tr r="O42" s="1"/>
      </tp>
      <tp>
        <v>0.19</v>
        <stp/>
        <stp>VEGA</stp>
        <stp>.SPXW201007C3120</stp>
        <tr r="O41" s="1"/>
      </tp>
      <tp>
        <v>0.18</v>
        <stp/>
        <stp>VEGA</stp>
        <stp>.SPXW201007P3125</stp>
        <tr r="O156" s="1"/>
      </tp>
      <tp>
        <v>0.17</v>
        <stp/>
        <stp>VEGA</stp>
        <stp>.SPXW201007P3120</stp>
        <tr r="O155" s="1"/>
      </tp>
      <tp>
        <v>0.26</v>
        <stp/>
        <stp>VEGA</stp>
        <stp>.SPXW201007C3135</stp>
        <tr r="O44" s="1"/>
      </tp>
      <tp>
        <v>0.25</v>
        <stp/>
        <stp>VEGA</stp>
        <stp>.SPXW201007C3130</stp>
        <tr r="O43" s="1"/>
      </tp>
      <tp>
        <v>0.21</v>
        <stp/>
        <stp>VEGA</stp>
        <stp>.SPXW201007P3135</stp>
        <tr r="O158" s="1"/>
      </tp>
      <tp>
        <v>0.2</v>
        <stp/>
        <stp>VEGA</stp>
        <stp>.SPXW201007P3130</stp>
        <tr r="O157" s="1"/>
      </tp>
      <tp>
        <v>29.02</v>
        <stp/>
        <stp>OPEN</stp>
        <stp>.SPXW201007P3335</stp>
        <tr r="K198" s="1"/>
      </tp>
      <tp>
        <v>3</v>
        <stp/>
        <stp>HIGH</stp>
        <stp>.SPXW201007P3150</stp>
        <tr r="I161" s="1"/>
      </tp>
      <tp>
        <v>34.799999999999997</v>
        <stp/>
        <stp>OPEN</stp>
        <stp>.SPXW201007P3330</stp>
        <tr r="K197" s="1"/>
      </tp>
      <tp>
        <v>2.7</v>
        <stp/>
        <stp>HIGH</stp>
        <stp>.SPXW201007P3155</stp>
        <tr r="I162" s="1"/>
      </tp>
      <tp>
        <v>0</v>
        <stp/>
        <stp>HIGH</stp>
        <stp>.SPXW201007C3150</stp>
        <tr r="I47" s="1"/>
      </tp>
      <tp>
        <v>39.9</v>
        <stp/>
        <stp>OPEN</stp>
        <stp>.SPXW201007C3335</stp>
        <tr r="K84" s="1"/>
      </tp>
      <tp>
        <v>0</v>
        <stp/>
        <stp>HIGH</stp>
        <stp>.SPXW201007C3155</stp>
        <tr r="I48" s="1"/>
      </tp>
      <tp>
        <v>38.68</v>
        <stp/>
        <stp>OPEN</stp>
        <stp>.SPXW201007C3330</stp>
        <tr r="K83" s="1"/>
      </tp>
      <tp>
        <v>41.5</v>
        <stp/>
        <stp>OPEN</stp>
        <stp>.SPXW201007P3325</stp>
        <tr r="K196" s="1"/>
      </tp>
      <tp>
        <v>4.8</v>
        <stp/>
        <stp>HIGH</stp>
        <stp>.SPXW201007P3140</stp>
        <tr r="I159" s="1"/>
      </tp>
      <tp>
        <v>40.4</v>
        <stp/>
        <stp>OPEN</stp>
        <stp>.SPXW201007P3320</stp>
        <tr r="K195" s="1"/>
      </tp>
      <tp>
        <v>1.75</v>
        <stp/>
        <stp>HIGH</stp>
        <stp>.SPXW201007P3145</stp>
        <tr r="I160" s="1"/>
      </tp>
      <tp>
        <v>0</v>
        <stp/>
        <stp>HIGH</stp>
        <stp>.SPXW201007C3140</stp>
        <tr r="I45" s="1"/>
      </tp>
      <tp>
        <v>46.22</v>
        <stp/>
        <stp>OPEN</stp>
        <stp>.SPXW201007C3325</stp>
        <tr r="K82" s="1"/>
      </tp>
      <tp>
        <v>0</v>
        <stp/>
        <stp>HIGH</stp>
        <stp>.SPXW201007C3145</stp>
        <tr r="I46" s="1"/>
      </tp>
      <tp>
        <v>57.7</v>
        <stp/>
        <stp>OPEN</stp>
        <stp>.SPXW201007C3320</stp>
        <tr r="K81" s="1"/>
      </tp>
      <tp>
        <v>24.38</v>
        <stp/>
        <stp>OPEN</stp>
        <stp>.SPXW201007P3315</stp>
        <tr r="K194" s="1"/>
      </tp>
      <tp>
        <v>4.12</v>
        <stp/>
        <stp>HIGH</stp>
        <stp>.SPXW201007P3170</stp>
        <tr r="I165" s="1"/>
      </tp>
      <tp>
        <v>31.83</v>
        <stp/>
        <stp>OPEN</stp>
        <stp>.SPXW201007P3310</stp>
        <tr r="K193" s="1"/>
      </tp>
      <tp>
        <v>6.11</v>
        <stp/>
        <stp>HIGH</stp>
        <stp>.SPXW201007P3175</stp>
        <tr r="I166" s="1"/>
      </tp>
      <tp>
        <v>195.95</v>
        <stp/>
        <stp>HIGH</stp>
        <stp>.SPXW201007C3170</stp>
        <tr r="I51" s="1"/>
      </tp>
      <tp>
        <v>48.45</v>
        <stp/>
        <stp>OPEN</stp>
        <stp>.SPXW201007C3315</stp>
        <tr r="K80" s="1"/>
      </tp>
      <tp>
        <v>191.1</v>
        <stp/>
        <stp>HIGH</stp>
        <stp>.SPXW201007C3175</stp>
        <tr r="I52" s="1"/>
      </tp>
      <tp>
        <v>65.260000000000005</v>
        <stp/>
        <stp>OPEN</stp>
        <stp>.SPXW201007C3310</stp>
        <tr r="K79" s="1"/>
      </tp>
      <tp>
        <v>30.31</v>
        <stp/>
        <stp>OPEN</stp>
        <stp>.SPXW201007P3305</stp>
        <tr r="K192" s="1"/>
      </tp>
      <tp>
        <v>3.8</v>
        <stp/>
        <stp>HIGH</stp>
        <stp>.SPXW201007P3160</stp>
        <tr r="I163" s="1"/>
      </tp>
      <tp>
        <v>32.799999999999997</v>
        <stp/>
        <stp>OPEN</stp>
        <stp>.SPXW201007P3300</stp>
        <tr r="K191" s="1"/>
      </tp>
      <tp>
        <v>5.31</v>
        <stp/>
        <stp>HIGH</stp>
        <stp>.SPXW201007P3165</stp>
        <tr r="I164" s="1"/>
      </tp>
      <tp>
        <v>0</v>
        <stp/>
        <stp>HIGH</stp>
        <stp>.SPXW201007C3160</stp>
        <tr r="I49" s="1"/>
      </tp>
      <tp>
        <v>68.680000000000007</v>
        <stp/>
        <stp>OPEN</stp>
        <stp>.SPXW201007C3305</stp>
        <tr r="K78" s="1"/>
      </tp>
      <tp>
        <v>0</v>
        <stp/>
        <stp>HIGH</stp>
        <stp>.SPXW201007C3165</stp>
        <tr r="I50" s="1"/>
      </tp>
      <tp>
        <v>65.900000000000006</v>
        <stp/>
        <stp>OPEN</stp>
        <stp>.SPXW201007C3300</stp>
        <tr r="K77" s="1"/>
      </tp>
      <tp>
        <v>0.43</v>
        <stp/>
        <stp>VEGA</stp>
        <stp>.SPXW201007C3185</stp>
        <tr r="O54" s="1"/>
      </tp>
      <tp>
        <v>0.4</v>
        <stp/>
        <stp>VEGA</stp>
        <stp>.SPXW201007C3180</stp>
        <tr r="O53" s="1"/>
      </tp>
      <tp>
        <v>60</v>
        <stp/>
        <stp>OPEN</stp>
        <stp>.SPXW201007P3375</stp>
        <tr r="K206" s="1"/>
      </tp>
      <tp>
        <v>1.1499999999999999</v>
        <stp/>
        <stp>HIGH</stp>
        <stp>.SPXW201007P3110</stp>
        <tr r="I153" s="1"/>
      </tp>
      <tp>
        <v>48.3</v>
        <stp/>
        <stp>OPEN</stp>
        <stp>.SPXW201007P3370</stp>
        <tr r="K205" s="1"/>
      </tp>
      <tp>
        <v>1.64</v>
        <stp/>
        <stp>HIGH</stp>
        <stp>.SPXW201007P3115</stp>
        <tr r="I154" s="1"/>
      </tp>
      <tp>
        <v>0.39</v>
        <stp/>
        <stp>VEGA</stp>
        <stp>.SPXW201007P3185</stp>
        <tr r="O168" s="1"/>
      </tp>
      <tp>
        <v>0.37</v>
        <stp/>
        <stp>VEGA</stp>
        <stp>.SPXW201007P3180</stp>
        <tr r="O167" s="1"/>
      </tp>
      <tp>
        <v>0</v>
        <stp/>
        <stp>HIGH</stp>
        <stp>.SPXW201007C3110</stp>
        <tr r="I39" s="1"/>
      </tp>
      <tp>
        <v>20.22</v>
        <stp/>
        <stp>OPEN</stp>
        <stp>.SPXW201007C3375</stp>
        <tr r="K92" s="1"/>
      </tp>
      <tp>
        <v>0</v>
        <stp/>
        <stp>HIGH</stp>
        <stp>.SPXW201007C3115</stp>
        <tr r="I40" s="1"/>
      </tp>
      <tp>
        <v>22.76</v>
        <stp/>
        <stp>OPEN</stp>
        <stp>.SPXW201007C3370</stp>
        <tr r="K91" s="1"/>
      </tp>
      <tp>
        <v>0.5</v>
        <stp/>
        <stp>VEGA</stp>
        <stp>.SPXW201007C3195</stp>
        <tr r="O56" s="1"/>
      </tp>
      <tp>
        <v>0.45</v>
        <stp/>
        <stp>VEGA</stp>
        <stp>.SPXW201007C3190</stp>
        <tr r="O55" s="1"/>
      </tp>
      <tp>
        <v>62.94</v>
        <stp/>
        <stp>OPEN</stp>
        <stp>.SPXW201007P3365</stp>
        <tr r="K204" s="1"/>
      </tp>
      <tp>
        <v>1.9</v>
        <stp/>
        <stp>HIGH</stp>
        <stp>.SPXW201007P3100</stp>
        <tr r="I151" s="1"/>
      </tp>
      <tp>
        <v>46.7</v>
        <stp/>
        <stp>OPEN</stp>
        <stp>.SPXW201007P3360</stp>
        <tr r="K203" s="1"/>
      </tp>
      <tp>
        <v>2</v>
        <stp/>
        <stp>HIGH</stp>
        <stp>.SPXW201007P3105</stp>
        <tr r="I152" s="1"/>
      </tp>
      <tp>
        <v>0.45</v>
        <stp/>
        <stp>VEGA</stp>
        <stp>.SPXW201007P3195</stp>
        <tr r="O170" s="1"/>
      </tp>
      <tp>
        <v>0.42</v>
        <stp/>
        <stp>VEGA</stp>
        <stp>.SPXW201007P3190</stp>
        <tr r="O169" s="1"/>
      </tp>
      <tp>
        <v>227.96</v>
        <stp/>
        <stp>HIGH</stp>
        <stp>.SPXW201007C3100</stp>
        <tr r="I37" s="1"/>
      </tp>
      <tp>
        <v>25.38</v>
        <stp/>
        <stp>OPEN</stp>
        <stp>.SPXW201007C3365</stp>
        <tr r="K90" s="1"/>
      </tp>
      <tp>
        <v>0</v>
        <stp/>
        <stp>HIGH</stp>
        <stp>.SPXW201007C3105</stp>
        <tr r="I38" s="1"/>
      </tp>
      <tp>
        <v>27.58</v>
        <stp/>
        <stp>OPEN</stp>
        <stp>.SPXW201007C3360</stp>
        <tr r="K89" s="1"/>
      </tp>
      <tp>
        <v>56.94</v>
        <stp/>
        <stp>OPEN</stp>
        <stp>.SPXW201007P3355</stp>
        <tr r="K202" s="1"/>
      </tp>
      <tp>
        <v>2.81</v>
        <stp/>
        <stp>HIGH</stp>
        <stp>.SPXW201007P3130</stp>
        <tr r="I157" s="1"/>
      </tp>
      <tp>
        <v>47.2</v>
        <stp/>
        <stp>OPEN</stp>
        <stp>.SPXW201007P3350</stp>
        <tr r="K201" s="1"/>
      </tp>
      <tp>
        <v>3.9</v>
        <stp/>
        <stp>HIGH</stp>
        <stp>.SPXW201007P3135</stp>
        <tr r="I158" s="1"/>
      </tp>
      <tp>
        <v>0</v>
        <stp/>
        <stp>HIGH</stp>
        <stp>.SPXW201007C3130</stp>
        <tr r="I43" s="1"/>
      </tp>
      <tp>
        <v>36.200000000000003</v>
        <stp/>
        <stp>OPEN</stp>
        <stp>.SPXW201007C3355</stp>
        <tr r="K88" s="1"/>
      </tp>
      <tp>
        <v>0</v>
        <stp/>
        <stp>HIGH</stp>
        <stp>.SPXW201007C3135</stp>
        <tr r="I44" s="1"/>
      </tp>
      <tp>
        <v>32.5</v>
        <stp/>
        <stp>OPEN</stp>
        <stp>.SPXW201007C3350</stp>
        <tr r="K87" s="1"/>
      </tp>
      <tp>
        <v>45.77</v>
        <stp/>
        <stp>OPEN</stp>
        <stp>.SPXW201007P3345</stp>
        <tr r="K200" s="1"/>
      </tp>
      <tp>
        <v>2</v>
        <stp/>
        <stp>HIGH</stp>
        <stp>.SPXW201007P3120</stp>
        <tr r="I155" s="1"/>
      </tp>
      <tp>
        <v>32.68</v>
        <stp/>
        <stp>OPEN</stp>
        <stp>.SPXW201007P3340</stp>
        <tr r="K199" s="1"/>
      </tp>
      <tp>
        <v>0.97</v>
        <stp/>
        <stp>HIGH</stp>
        <stp>.SPXW201007P3125</stp>
        <tr r="I156" s="1"/>
      </tp>
      <tp>
        <v>0</v>
        <stp/>
        <stp>HIGH</stp>
        <stp>.SPXW201007C3120</stp>
        <tr r="I41" s="1"/>
      </tp>
      <tp>
        <v>30.75</v>
        <stp/>
        <stp>OPEN</stp>
        <stp>.SPXW201007C3345</stp>
        <tr r="K86" s="1"/>
      </tp>
      <tp>
        <v>0</v>
        <stp/>
        <stp>HIGH</stp>
        <stp>.SPXW201007C3125</stp>
        <tr r="I42" s="1"/>
      </tp>
      <tp>
        <v>33.96</v>
        <stp/>
        <stp>OPEN</stp>
        <stp>.SPXW201007C3340</stp>
        <tr r="K85" s="1"/>
      </tp>
      <tp>
        <v>0.16</v>
        <stp/>
        <stp>VEGA</stp>
        <stp>.SPXW201007C3045</stp>
        <tr r="O26" s="1"/>
      </tp>
      <tp>
        <v>0.1</v>
        <stp/>
        <stp>VEGA</stp>
        <stp>.SPXW201007C3040</stp>
        <tr r="O25" s="1"/>
      </tp>
      <tp>
        <v>0.08</v>
        <stp/>
        <stp>VEGA</stp>
        <stp>.SPXW201007P3045</stp>
        <tr r="O140" s="1"/>
      </tp>
      <tp>
        <v>0.08</v>
        <stp/>
        <stp>VEGA</stp>
        <stp>.SPXW201007P3040</stp>
        <tr r="O139" s="1"/>
      </tp>
      <tp>
        <v>0.14000000000000001</v>
        <stp/>
        <stp>VEGA</stp>
        <stp>.SPXW201007C3055</stp>
        <tr r="O28" s="1"/>
      </tp>
      <tp>
        <v>0.11</v>
        <stp/>
        <stp>VEGA</stp>
        <stp>.SPXW201007C3050</stp>
        <tr r="O27" s="1"/>
      </tp>
      <tp>
        <v>0.09</v>
        <stp/>
        <stp>VEGA</stp>
        <stp>.SPXW201007P3055</stp>
        <tr r="O142" s="1"/>
      </tp>
      <tp>
        <v>0.09</v>
        <stp/>
        <stp>VEGA</stp>
        <stp>.SPXW201007P3050</stp>
        <tr r="O141" s="1"/>
      </tp>
      <tp>
        <v>0.16</v>
        <stp/>
        <stp>VEGA</stp>
        <stp>.SPXW201007C3065</stp>
        <tr r="O30" s="1"/>
      </tp>
      <tp>
        <v>0.16</v>
        <stp/>
        <stp>VEGA</stp>
        <stp>.SPXW201007C3060</stp>
        <tr r="O29" s="1"/>
      </tp>
      <tp>
        <v>25.6</v>
        <stp/>
        <stp>OPEN</stp>
        <stp>.SPXW201007P3295</stp>
        <tr r="K190" s="1"/>
      </tp>
      <tp>
        <v>24.9</v>
        <stp/>
        <stp>OPEN</stp>
        <stp>.SPXW201007P3290</stp>
        <tr r="K189" s="1"/>
      </tp>
      <tp>
        <v>0.1</v>
        <stp/>
        <stp>VEGA</stp>
        <stp>.SPXW201007P3065</stp>
        <tr r="O144" s="1"/>
      </tp>
      <tp>
        <v>0.09</v>
        <stp/>
        <stp>VEGA</stp>
        <stp>.SPXW201007P3060</stp>
        <tr r="O143" s="1"/>
      </tp>
      <tp>
        <v>81.239999999999995</v>
        <stp/>
        <stp>OPEN</stp>
        <stp>.SPXW201007C3295</stp>
        <tr r="K76" s="1"/>
      </tp>
      <tp>
        <v>77.27</v>
        <stp/>
        <stp>OPEN</stp>
        <stp>.SPXW201007C3290</stp>
        <tr r="K75" s="1"/>
      </tp>
      <tp>
        <v>0.14000000000000001</v>
        <stp/>
        <stp>VEGA</stp>
        <stp>.SPXW201007C3075</stp>
        <tr r="O32" s="1"/>
      </tp>
      <tp>
        <v>0.18</v>
        <stp/>
        <stp>VEGA</stp>
        <stp>.SPXW201007C3070</stp>
        <tr r="O31" s="1"/>
      </tp>
      <tp>
        <v>27.96</v>
        <stp/>
        <stp>OPEN</stp>
        <stp>.SPXW201007P3285</stp>
        <tr r="K188" s="1"/>
      </tp>
      <tp>
        <v>26.96</v>
        <stp/>
        <stp>OPEN</stp>
        <stp>.SPXW201007P3280</stp>
        <tr r="K187" s="1"/>
      </tp>
      <tp>
        <v>0.11</v>
        <stp/>
        <stp>VEGA</stp>
        <stp>.SPXW201007P3075</stp>
        <tr r="O146" s="1"/>
      </tp>
      <tp>
        <v>0.1</v>
        <stp/>
        <stp>VEGA</stp>
        <stp>.SPXW201007P3070</stp>
        <tr r="O145" s="1"/>
      </tp>
      <tp>
        <v>79.03</v>
        <stp/>
        <stp>OPEN</stp>
        <stp>.SPXW201007C3285</stp>
        <tr r="K74" s="1"/>
      </tp>
      <tp>
        <v>70.91</v>
        <stp/>
        <stp>OPEN</stp>
        <stp>.SPXW201007C3280</stp>
        <tr r="K73" s="1"/>
      </tp>
      <tp>
        <v>0.08</v>
        <stp/>
        <stp>VEGA</stp>
        <stp>.SPXW201007C3005</stp>
        <tr r="O18" s="1"/>
      </tp>
      <tp>
        <v>0.08</v>
        <stp/>
        <stp>VEGA</stp>
        <stp>.SPXW201007C3000</stp>
        <tr r="O17" s="1"/>
      </tp>
      <tp>
        <v>1.35</v>
        <stp/>
        <stp>HIGH</stp>
        <stp>.SPXW201007P3090</stp>
        <tr r="I149" s="1"/>
      </tp>
      <tp>
        <v>0.9</v>
        <stp/>
        <stp>HIGH</stp>
        <stp>.SPXW201007P3095</stp>
        <tr r="I150" s="1"/>
      </tp>
      <tp>
        <v>0.06</v>
        <stp/>
        <stp>VEGA</stp>
        <stp>.SPXW201007P3005</stp>
        <tr r="O132" s="1"/>
      </tp>
      <tp>
        <v>0.06</v>
        <stp/>
        <stp>VEGA</stp>
        <stp>.SPXW201007P3000</stp>
        <tr r="O131" s="1"/>
      </tp>
      <tp>
        <v>0</v>
        <stp/>
        <stp>HIGH</stp>
        <stp>.SPXW201007C3090</stp>
        <tr r="I35" s="1"/>
      </tp>
      <tp>
        <v>0</v>
        <stp/>
        <stp>HIGH</stp>
        <stp>.SPXW201007C3095</stp>
        <tr r="I36" s="1"/>
      </tp>
      <tp>
        <v>0.12</v>
        <stp/>
        <stp>VEGA</stp>
        <stp>.SPXW201007C3015</stp>
        <tr r="O20" s="1"/>
      </tp>
      <tp>
        <v>0.08</v>
        <stp/>
        <stp>VEGA</stp>
        <stp>.SPXW201007C3010</stp>
        <tr r="O19" s="1"/>
      </tp>
      <tp>
        <v>0.55000000000000004</v>
        <stp/>
        <stp>HIGH</stp>
        <stp>.SPXW201007P3080</stp>
        <tr r="I147" s="1"/>
      </tp>
      <tp>
        <v>0.63</v>
        <stp/>
        <stp>HIGH</stp>
        <stp>.SPXW201007P3085</stp>
        <tr r="I148" s="1"/>
      </tp>
      <tp>
        <v>0.06</v>
        <stp/>
        <stp>VEGA</stp>
        <stp>.SPXW201007P3015</stp>
        <tr r="O134" s="1"/>
      </tp>
      <tp>
        <v>0.06</v>
        <stp/>
        <stp>VEGA</stp>
        <stp>.SPXW201007P3010</stp>
        <tr r="O133" s="1"/>
      </tp>
      <tp>
        <v>0</v>
        <stp/>
        <stp>HIGH</stp>
        <stp>.SPXW201007C3080</stp>
        <tr r="I33" s="1"/>
      </tp>
      <tp>
        <v>0</v>
        <stp/>
        <stp>HIGH</stp>
        <stp>.SPXW201007C3085</stp>
        <tr r="I34" s="1"/>
      </tp>
      <tp>
        <v>0.1</v>
        <stp/>
        <stp>VEGA</stp>
        <stp>.SPXW201007C3025</stp>
        <tr r="O22" s="1"/>
      </tp>
      <tp>
        <v>0.09</v>
        <stp/>
        <stp>VEGA</stp>
        <stp>.SPXW201007C3020</stp>
        <tr r="O21" s="1"/>
      </tp>
      <tp>
        <v>7.0000000000000007E-2</v>
        <stp/>
        <stp>VEGA</stp>
        <stp>.SPXW201007P3025</stp>
        <tr r="O136" s="1"/>
      </tp>
      <tp>
        <v>7.0000000000000007E-2</v>
        <stp/>
        <stp>VEGA</stp>
        <stp>.SPXW201007P3020</stp>
        <tr r="O135" s="1"/>
      </tp>
      <tp>
        <v>0.11</v>
        <stp/>
        <stp>VEGA</stp>
        <stp>.SPXW201007C3035</stp>
        <tr r="O24" s="1"/>
      </tp>
      <tp>
        <v>0.1</v>
        <stp/>
        <stp>VEGA</stp>
        <stp>.SPXW201007C3030</stp>
        <tr r="O23" s="1"/>
      </tp>
      <tp>
        <v>7.0000000000000007E-2</v>
        <stp/>
        <stp>VEGA</stp>
        <stp>.SPXW201007P3035</stp>
        <tr r="O138" s="1"/>
      </tp>
      <tp>
        <v>7.0000000000000007E-2</v>
        <stp/>
        <stp>VEGA</stp>
        <stp>.SPXW201007P3030</stp>
        <tr r="O137" s="1"/>
      </tp>
      <tp>
        <v>15.81</v>
        <stp/>
        <stp>OPEN</stp>
        <stp>.SPXW201007P3235</stp>
        <tr r="K178" s="1"/>
      </tp>
      <tp>
        <v>0.85</v>
        <stp/>
        <stp>HIGH</stp>
        <stp>.SPXW201007P3050</stp>
        <tr r="I141" s="1"/>
      </tp>
      <tp>
        <v>15.21</v>
        <stp/>
        <stp>OPEN</stp>
        <stp>.SPXW201007P3230</stp>
        <tr r="K177" s="1"/>
      </tp>
      <tp>
        <v>0.9</v>
        <stp/>
        <stp>HIGH</stp>
        <stp>.SPXW201007P3055</stp>
        <tr r="I142" s="1"/>
      </tp>
      <tp>
        <v>313.49</v>
        <stp/>
        <stp>HIGH</stp>
        <stp>.SPXW201007C3050</stp>
        <tr r="I27" s="1"/>
      </tp>
      <tp>
        <v>0</v>
        <stp/>
        <stp>OPEN</stp>
        <stp>.SPXW201007C3235</stp>
        <tr r="K64" s="1"/>
      </tp>
      <tp>
        <v>0</v>
        <stp/>
        <stp>HIGH</stp>
        <stp>.SPXW201007C3055</stp>
        <tr r="I28" s="1"/>
      </tp>
      <tp>
        <v>133.93</v>
        <stp/>
        <stp>OPEN</stp>
        <stp>.SPXW201007C3230</stp>
        <tr r="K63" s="1"/>
      </tp>
      <tp>
        <v>8.8000000000000007</v>
        <stp/>
        <stp>OPEN</stp>
        <stp>.SPXW201007P3225</stp>
        <tr r="K176" s="1"/>
      </tp>
      <tp>
        <v>0.68</v>
        <stp/>
        <stp>HIGH</stp>
        <stp>.SPXW201007P3040</stp>
        <tr r="I139" s="1"/>
      </tp>
      <tp>
        <v>9.9</v>
        <stp/>
        <stp>OPEN</stp>
        <stp>.SPXW201007P3220</stp>
        <tr r="K175" s="1"/>
      </tp>
      <tp>
        <v>0.8</v>
        <stp/>
        <stp>HIGH</stp>
        <stp>.SPXW201007P3045</stp>
        <tr r="I140" s="1"/>
      </tp>
      <tp>
        <v>0</v>
        <stp/>
        <stp>HIGH</stp>
        <stp>.SPXW201007C3040</stp>
        <tr r="I25" s="1"/>
      </tp>
      <tp>
        <v>122.5</v>
        <stp/>
        <stp>OPEN</stp>
        <stp>.SPXW201007C3225</stp>
        <tr r="K62" s="1"/>
      </tp>
      <tp>
        <v>0</v>
        <stp/>
        <stp>HIGH</stp>
        <stp>.SPXW201007C3045</stp>
        <tr r="I26" s="1"/>
      </tp>
      <tp>
        <v>142.72999999999999</v>
        <stp/>
        <stp>OPEN</stp>
        <stp>.SPXW201007C3220</stp>
        <tr r="K61" s="1"/>
      </tp>
      <tp>
        <v>7.61</v>
        <stp/>
        <stp>OPEN</stp>
        <stp>.SPXW201007P3215</stp>
        <tr r="K174" s="1"/>
      </tp>
      <tp>
        <v>0.42</v>
        <stp/>
        <stp>HIGH</stp>
        <stp>.SPXW201007P3070</stp>
        <tr r="I145" s="1"/>
      </tp>
      <tp>
        <v>5.94</v>
        <stp/>
        <stp>OPEN</stp>
        <stp>.SPXW201007P3210</stp>
        <tr r="K173" s="1"/>
      </tp>
      <tp>
        <v>0.59</v>
        <stp/>
        <stp>HIGH</stp>
        <stp>.SPXW201007P3075</stp>
        <tr r="I146" s="1"/>
      </tp>
      <tp>
        <v>293.61</v>
        <stp/>
        <stp>HIGH</stp>
        <stp>.SPXW201007C3070</stp>
        <tr r="I31" s="1"/>
      </tp>
      <tp>
        <v>0</v>
        <stp/>
        <stp>OPEN</stp>
        <stp>.SPXW201007C3215</stp>
        <tr r="K60" s="1"/>
      </tp>
      <tp>
        <v>0</v>
        <stp/>
        <stp>HIGH</stp>
        <stp>.SPXW201007C3075</stp>
        <tr r="I32" s="1"/>
      </tp>
      <tp>
        <v>0</v>
        <stp/>
        <stp>OPEN</stp>
        <stp>.SPXW201007C3210</stp>
        <tr r="K59" s="1"/>
      </tp>
      <tp>
        <v>11</v>
        <stp/>
        <stp>OPEN</stp>
        <stp>.SPXW201007P3205</stp>
        <tr r="K172" s="1"/>
      </tp>
      <tp>
        <v>0.95</v>
        <stp/>
        <stp>HIGH</stp>
        <stp>.SPXW201007P3060</stp>
        <tr r="I143" s="1"/>
      </tp>
      <tp>
        <v>9.1</v>
        <stp/>
        <stp>OPEN</stp>
        <stp>.SPXW201007P3200</stp>
        <tr r="K171" s="1"/>
      </tp>
      <tp>
        <v>0.48</v>
        <stp/>
        <stp>HIGH</stp>
        <stp>.SPXW201007P3065</stp>
        <tr r="I144" s="1"/>
      </tp>
      <tp>
        <v>0</v>
        <stp/>
        <stp>HIGH</stp>
        <stp>.SPXW201007C3060</stp>
        <tr r="I29" s="1"/>
      </tp>
      <tp>
        <v>0</v>
        <stp/>
        <stp>OPEN</stp>
        <stp>.SPXW201007C3205</stp>
        <tr r="K58" s="1"/>
      </tp>
      <tp>
        <v>0</v>
        <stp/>
        <stp>HIGH</stp>
        <stp>.SPXW201007C3065</stp>
        <tr r="I30" s="1"/>
      </tp>
      <tp>
        <v>0</v>
        <stp/>
        <stp>OPEN</stp>
        <stp>.SPXW201007C3200</stp>
        <tr r="K57" s="1"/>
      </tp>
      <tp>
        <v>0.2</v>
        <stp/>
        <stp>VEGA</stp>
        <stp>.SPXW201007C3085</stp>
        <tr r="O34" s="1"/>
      </tp>
      <tp>
        <v>0.15</v>
        <stp/>
        <stp>VEGA</stp>
        <stp>.SPXW201007C3080</stp>
        <tr r="O33" s="1"/>
      </tp>
      <tp>
        <v>20.8</v>
        <stp/>
        <stp>OPEN</stp>
        <stp>.SPXW201007P3275</stp>
        <tr r="K186" s="1"/>
      </tp>
      <tp>
        <v>0</v>
        <stp/>
        <stp>HIGH</stp>
        <stp>.SPXW201007P3010</stp>
        <tr r="I133" s="1"/>
      </tp>
      <tp>
        <v>19</v>
        <stp/>
        <stp>OPEN</stp>
        <stp>.SPXW201007P3270</stp>
        <tr r="K185" s="1"/>
      </tp>
      <tp>
        <v>0</v>
        <stp/>
        <stp>HIGH</stp>
        <stp>.SPXW201007P3015</stp>
        <tr r="I134" s="1"/>
      </tp>
      <tp>
        <v>0.12</v>
        <stp/>
        <stp>VEGA</stp>
        <stp>.SPXW201007P3085</stp>
        <tr r="O148" s="1"/>
      </tp>
      <tp>
        <v>0.11</v>
        <stp/>
        <stp>VEGA</stp>
        <stp>.SPXW201007P3080</stp>
        <tr r="O147" s="1"/>
      </tp>
      <tp>
        <v>355.56</v>
        <stp/>
        <stp>HIGH</stp>
        <stp>.SPXW201007C3010</stp>
        <tr r="I19" s="1"/>
      </tp>
      <tp>
        <v>74.56</v>
        <stp/>
        <stp>OPEN</stp>
        <stp>.SPXW201007C3275</stp>
        <tr r="K72" s="1"/>
      </tp>
      <tp>
        <v>0</v>
        <stp/>
        <stp>HIGH</stp>
        <stp>.SPXW201007C3015</stp>
        <tr r="I20" s="1"/>
      </tp>
      <tp>
        <v>102.16</v>
        <stp/>
        <stp>OPEN</stp>
        <stp>.SPXW201007C3270</stp>
        <tr r="K71" s="1"/>
      </tp>
      <tp>
        <v>0.16</v>
        <stp/>
        <stp>VEGA</stp>
        <stp>.SPXW201007C3095</stp>
        <tr r="O36" s="1"/>
      </tp>
      <tp>
        <v>0.16</v>
        <stp/>
        <stp>VEGA</stp>
        <stp>.SPXW201007C3090</stp>
        <tr r="O35" s="1"/>
      </tp>
      <tp>
        <v>17.850000000000001</v>
        <stp/>
        <stp>OPEN</stp>
        <stp>.SPXW201007P3265</stp>
        <tr r="K184" s="1"/>
      </tp>
      <tp>
        <v>0.45</v>
        <stp/>
        <stp>HIGH</stp>
        <stp>.SPXW201007P3000</stp>
        <tr r="I131" s="1"/>
      </tp>
      <tp>
        <v>16.75</v>
        <stp/>
        <stp>OPEN</stp>
        <stp>.SPXW201007P3260</stp>
        <tr r="K183" s="1"/>
      </tp>
      <tp>
        <v>0.25</v>
        <stp/>
        <stp>HIGH</stp>
        <stp>.SPXW201007P3005</stp>
        <tr r="I132" s="1"/>
      </tp>
      <tp>
        <v>0.13</v>
        <stp/>
        <stp>VEGA</stp>
        <stp>.SPXW201007P3095</stp>
        <tr r="O150" s="1"/>
      </tp>
      <tp>
        <v>0.13</v>
        <stp/>
        <stp>VEGA</stp>
        <stp>.SPXW201007P3090</stp>
        <tr r="O149" s="1"/>
      </tp>
      <tp>
        <v>0</v>
        <stp/>
        <stp>HIGH</stp>
        <stp>.SPXW201007C3000</stp>
        <tr r="I17" s="1"/>
      </tp>
      <tp>
        <v>106.46</v>
        <stp/>
        <stp>OPEN</stp>
        <stp>.SPXW201007C3265</stp>
        <tr r="K70" s="1"/>
      </tp>
      <tp>
        <v>0</v>
        <stp/>
        <stp>HIGH</stp>
        <stp>.SPXW201007C3005</stp>
        <tr r="I18" s="1"/>
      </tp>
      <tp>
        <v>105.34</v>
        <stp/>
        <stp>OPEN</stp>
        <stp>.SPXW201007C3260</stp>
        <tr r="K69" s="1"/>
      </tp>
      <tp>
        <v>12.8</v>
        <stp/>
        <stp>OPEN</stp>
        <stp>.SPXW201007P3255</stp>
        <tr r="K182" s="1"/>
      </tp>
      <tp>
        <v>0.93</v>
        <stp/>
        <stp>HIGH</stp>
        <stp>.SPXW201007P3030</stp>
        <tr r="I137" s="1"/>
      </tp>
      <tp>
        <v>19.899999999999999</v>
        <stp/>
        <stp>OPEN</stp>
        <stp>.SPXW201007P3250</stp>
        <tr r="K181" s="1"/>
      </tp>
      <tp>
        <v>0</v>
        <stp/>
        <stp>HIGH</stp>
        <stp>.SPXW201007P3035</stp>
        <tr r="I138" s="1"/>
      </tp>
      <tp>
        <v>0</v>
        <stp/>
        <stp>HIGH</stp>
        <stp>.SPXW201007C3030</stp>
        <tr r="I23" s="1"/>
      </tp>
      <tp>
        <v>0</v>
        <stp/>
        <stp>OPEN</stp>
        <stp>.SPXW201007C3255</stp>
        <tr r="K68" s="1"/>
      </tp>
      <tp>
        <v>0</v>
        <stp/>
        <stp>HIGH</stp>
        <stp>.SPXW201007C3035</stp>
        <tr r="I24" s="1"/>
      </tp>
      <tp>
        <v>113.76</v>
        <stp/>
        <stp>OPEN</stp>
        <stp>.SPXW201007C3250</stp>
        <tr r="K67" s="1"/>
      </tp>
      <tp>
        <v>11.37</v>
        <stp/>
        <stp>OPEN</stp>
        <stp>.SPXW201007P3245</stp>
        <tr r="K180" s="1"/>
      </tp>
      <tp>
        <v>0</v>
        <stp/>
        <stp>HIGH</stp>
        <stp>.SPXW201007P3020</stp>
        <tr r="I135" s="1"/>
      </tp>
      <tp>
        <v>11.16</v>
        <stp/>
        <stp>OPEN</stp>
        <stp>.SPXW201007P3240</stp>
        <tr r="K179" s="1"/>
      </tp>
      <tp>
        <v>0.4</v>
        <stp/>
        <stp>HIGH</stp>
        <stp>.SPXW201007P3025</stp>
        <tr r="I136" s="1"/>
      </tp>
      <tp>
        <v>345.59</v>
        <stp/>
        <stp>HIGH</stp>
        <stp>.SPXW201007C3020</stp>
        <tr r="I21" s="1"/>
      </tp>
      <tp>
        <v>114.76</v>
        <stp/>
        <stp>OPEN</stp>
        <stp>.SPXW201007C3245</stp>
        <tr r="K66" s="1"/>
      </tp>
      <tp>
        <v>0</v>
        <stp/>
        <stp>HIGH</stp>
        <stp>.SPXW201007C3025</stp>
        <tr r="I22" s="1"/>
      </tp>
      <tp>
        <v>0</v>
        <stp/>
        <stp>OPEN</stp>
        <stp>.SPXW201007C3240</stp>
        <tr r="K65" s="1"/>
      </tp>
      <tp>
        <v>0.15</v>
        <stp/>
        <stp>LAST</stp>
        <stp>.SPXW201007P2910</stp>
        <tr r="D118" s="1"/>
      </tp>
      <tp>
        <v>0</v>
        <stp/>
        <stp>LAST</stp>
        <stp>.SPXW201007C2910</stp>
        <tr r="D4" s="1"/>
      </tp>
      <tp>
        <v>0.15</v>
        <stp/>
        <stp>LAST</stp>
        <stp>.SPXW201007P2900</stp>
        <tr r="D117" s="1"/>
      </tp>
      <tp>
        <v>451.1</v>
        <stp/>
        <stp>LAST</stp>
        <stp>.SPXW201007C2900</stp>
        <tr r="D3" s="1"/>
      </tp>
      <tp>
        <v>0.25</v>
        <stp/>
        <stp>LAST</stp>
        <stp>.SPXW201007P2930</stp>
        <tr r="D121" s="1"/>
      </tp>
      <tp>
        <v>0</v>
        <stp/>
        <stp>LAST</stp>
        <stp>.SPXW201007C2930</stp>
        <tr r="D7" s="1"/>
      </tp>
      <tp>
        <v>0.2</v>
        <stp/>
        <stp>LAST</stp>
        <stp>.SPXW201007P2925</stp>
        <tr r="D120" s="1"/>
      </tp>
      <tp>
        <v>0.25</v>
        <stp/>
        <stp>LAST</stp>
        <stp>.SPXW201007P2920</stp>
        <tr r="D119" s="1"/>
      </tp>
      <tp>
        <v>428.87</v>
        <stp/>
        <stp>LAST</stp>
        <stp>.SPXW201007C2925</stp>
        <tr r="D6" s="1"/>
      </tp>
      <tp>
        <v>0</v>
        <stp/>
        <stp>LAST</stp>
        <stp>.SPXW201007C2920</stp>
        <tr r="D5" s="1"/>
      </tp>
      <tp>
        <v>0.2</v>
        <stp/>
        <stp>LAST</stp>
        <stp>.SPXW201007P2950</stp>
        <tr r="D123" s="1"/>
      </tp>
      <tp>
        <v>0</v>
        <stp/>
        <stp>LAST</stp>
        <stp>.SPXW201007C2950</stp>
        <tr r="D9" s="1"/>
      </tp>
      <tp>
        <v>0.3</v>
        <stp/>
        <stp>LAST</stp>
        <stp>.SPXW201007P2940</stp>
        <tr r="D122" s="1"/>
      </tp>
      <tp>
        <v>0</v>
        <stp/>
        <stp>LAST</stp>
        <stp>.SPXW201007C2940</stp>
        <tr r="D8" s="1"/>
      </tp>
      <tp>
        <v>0.19</v>
        <stp/>
        <stp>LAST</stp>
        <stp>.SPXW201007P2975</stp>
        <tr r="D126" s="1"/>
      </tp>
      <tp>
        <v>0.2</v>
        <stp/>
        <stp>LAST</stp>
        <stp>.SPXW201007P2970</stp>
        <tr r="D125" s="1"/>
      </tp>
      <tp>
        <v>375.44</v>
        <stp/>
        <stp>LAST</stp>
        <stp>.SPXW201007C2975</stp>
        <tr r="D12" s="1"/>
      </tp>
      <tp>
        <v>0</v>
        <stp/>
        <stp>LAST</stp>
        <stp>.SPXW201007C2970</stp>
        <tr r="D11" s="1"/>
      </tp>
      <tp>
        <v>0.2</v>
        <stp/>
        <stp>LAST</stp>
        <stp>.SPXW201007P2960</stp>
        <tr r="D124" s="1"/>
      </tp>
      <tp>
        <v>0</v>
        <stp/>
        <stp>LAST</stp>
        <stp>.SPXW201007C2960</stp>
        <tr r="D10" s="1"/>
      </tp>
      <tp>
        <v>0.25</v>
        <stp/>
        <stp>LAST</stp>
        <stp>.SPXW201007P2995</stp>
        <tr r="D130" s="1"/>
      </tp>
      <tp>
        <v>0.3</v>
        <stp/>
        <stp>LAST</stp>
        <stp>.SPXW201007P2990</stp>
        <tr r="D129" s="1"/>
      </tp>
      <tp>
        <v>0</v>
        <stp/>
        <stp>LAST</stp>
        <stp>.SPXW201007C2995</stp>
        <tr r="D16" s="1"/>
      </tp>
      <tp>
        <v>0</v>
        <stp/>
        <stp>LAST</stp>
        <stp>.SPXW201007C2990</stp>
        <tr r="D15" s="1"/>
      </tp>
      <tp>
        <v>0.32</v>
        <stp/>
        <stp>LAST</stp>
        <stp>.SPXW201007P2985</stp>
        <tr r="D128" s="1"/>
      </tp>
      <tp>
        <v>0.57999999999999996</v>
        <stp/>
        <stp>LAST</stp>
        <stp>.SPXW201007P2980</stp>
        <tr r="D127" s="1"/>
      </tp>
      <tp>
        <v>0</v>
        <stp/>
        <stp>LAST</stp>
        <stp>.SPXW201007C2985</stp>
        <tr r="D14" s="1"/>
      </tp>
      <tp>
        <v>0</v>
        <stp/>
        <stp>LAST</stp>
        <stp>.SPXW201007C2980</stp>
        <tr r="D13" s="1"/>
      </tp>
      <tp>
        <v>3338.94</v>
        <stp/>
        <stp>OPEN</stp>
        <stp>SPX</stp>
        <tr r="K2" s="1"/>
      </tp>
      <tp t="s">
        <v>S&amp;P 500 INDEX</v>
        <stp/>
        <stp>DESCRIPTION</stp>
        <stp>SPX</stp>
        <tr r="B2" s="1"/>
      </tp>
      <tp>
        <v>22.5</v>
        <stp/>
        <stp>LAST</stp>
        <stp>.SPXW201007P3315</stp>
        <tr r="D194" s="1"/>
      </tp>
      <tp>
        <v>21.14</v>
        <stp/>
        <stp>LAST</stp>
        <stp>.SPXW201007P3310</stp>
        <tr r="D193" s="1"/>
      </tp>
      <tp>
        <v>63.1</v>
        <stp/>
        <stp>LAST</stp>
        <stp>.SPXW201007C3315</stp>
        <tr r="D80" s="1"/>
      </tp>
      <tp>
        <v>63.05</v>
        <stp/>
        <stp>LAST</stp>
        <stp>.SPXW201007C3310</stp>
        <tr r="D79" s="1"/>
      </tp>
      <tp>
        <v>19.350000000000001</v>
        <stp/>
        <stp>LAST</stp>
        <stp>.SPXW201007P3305</stp>
        <tr r="D192" s="1"/>
      </tp>
      <tp>
        <v>18.02</v>
        <stp/>
        <stp>LAST</stp>
        <stp>.SPXW201007P3300</stp>
        <tr r="D191" s="1"/>
      </tp>
      <tp>
        <v>71.7</v>
        <stp/>
        <stp>LAST</stp>
        <stp>.SPXW201007C3305</stp>
        <tr r="D78" s="1"/>
      </tp>
      <tp>
        <v>69.55</v>
        <stp/>
        <stp>LAST</stp>
        <stp>.SPXW201007C3300</stp>
        <tr r="D77" s="1"/>
      </tp>
      <tp>
        <v>29.45</v>
        <stp/>
        <stp>LAST</stp>
        <stp>.SPXW201007P3335</stp>
        <tr r="D198" s="1"/>
      </tp>
      <tp>
        <v>27.79</v>
        <stp/>
        <stp>LAST</stp>
        <stp>.SPXW201007P3330</stp>
        <tr r="D197" s="1"/>
      </tp>
      <tp>
        <v>42.18</v>
        <stp/>
        <stp>LAST</stp>
        <stp>.SPXW201007C3335</stp>
        <tr r="D84" s="1"/>
      </tp>
      <tp>
        <v>56.14</v>
        <stp/>
        <stp>LAST</stp>
        <stp>.SPXW201007C3330</stp>
        <tr r="D83" s="1"/>
      </tp>
      <tp>
        <v>25.75</v>
        <stp/>
        <stp>LAST</stp>
        <stp>.SPXW201007P3325</stp>
        <tr r="D196" s="1"/>
      </tp>
      <tp>
        <v>23.9</v>
        <stp/>
        <stp>LAST</stp>
        <stp>.SPXW201007P3320</stp>
        <tr r="D195" s="1"/>
      </tp>
      <tp>
        <v>47.19</v>
        <stp/>
        <stp>LAST</stp>
        <stp>.SPXW201007C3325</stp>
        <tr r="D82" s="1"/>
      </tp>
      <tp>
        <v>50.41</v>
        <stp/>
        <stp>LAST</stp>
        <stp>.SPXW201007C3320</stp>
        <tr r="D81" s="1"/>
      </tp>
      <tp>
        <v>36.65</v>
        <stp/>
        <stp>LAST</stp>
        <stp>.SPXW201007P3355</stp>
        <tr r="D202" s="1"/>
      </tp>
      <tp>
        <v>35.200000000000003</v>
        <stp/>
        <stp>LAST</stp>
        <stp>.SPXW201007P3350</stp>
        <tr r="D201" s="1"/>
      </tp>
      <tp>
        <v>30.89</v>
        <stp/>
        <stp>LAST</stp>
        <stp>.SPXW201007C3355</stp>
        <tr r="D88" s="1"/>
      </tp>
      <tp>
        <v>33.9</v>
        <stp/>
        <stp>LAST</stp>
        <stp>.SPXW201007C3350</stp>
        <tr r="D87" s="1"/>
      </tp>
      <tp>
        <v>33.79</v>
        <stp/>
        <stp>LAST</stp>
        <stp>.SPXW201007P3345</stp>
        <tr r="D200" s="1"/>
      </tp>
      <tp>
        <v>29.85</v>
        <stp/>
        <stp>LAST</stp>
        <stp>.SPXW201007P3340</stp>
        <tr r="D199" s="1"/>
      </tp>
      <tp>
        <v>37.28</v>
        <stp/>
        <stp>LAST</stp>
        <stp>.SPXW201007C3345</stp>
        <tr r="D86" s="1"/>
      </tp>
      <tp>
        <v>40.18</v>
        <stp/>
        <stp>LAST</stp>
        <stp>.SPXW201007C3340</stp>
        <tr r="D85" s="1"/>
      </tp>
      <tp>
        <v>46.07</v>
        <stp/>
        <stp>LAST</stp>
        <stp>.SPXW201007P3375</stp>
        <tr r="D206" s="1"/>
      </tp>
      <tp>
        <v>44.16</v>
        <stp/>
        <stp>LAST</stp>
        <stp>.SPXW201007P3370</stp>
        <tr r="D205" s="1"/>
      </tp>
      <tp>
        <v>22.1</v>
        <stp/>
        <stp>LAST</stp>
        <stp>.SPXW201007C3375</stp>
        <tr r="D92" s="1"/>
      </tp>
      <tp>
        <v>23.7</v>
        <stp/>
        <stp>LAST</stp>
        <stp>.SPXW201007C3370</stp>
        <tr r="D91" s="1"/>
      </tp>
      <tp>
        <v>40.54</v>
        <stp/>
        <stp>LAST</stp>
        <stp>.SPXW201007P3365</stp>
        <tr r="D204" s="1"/>
      </tp>
      <tp>
        <v>38.32</v>
        <stp/>
        <stp>LAST</stp>
        <stp>.SPXW201007P3360</stp>
        <tr r="D203" s="1"/>
      </tp>
      <tp>
        <v>27.52</v>
        <stp/>
        <stp>LAST</stp>
        <stp>.SPXW201007C3365</stp>
        <tr r="D90" s="1"/>
      </tp>
      <tp>
        <v>28.8</v>
        <stp/>
        <stp>LAST</stp>
        <stp>.SPXW201007C3360</stp>
        <tr r="D89" s="1"/>
      </tp>
      <tp>
        <v>70.400000000000006</v>
        <stp/>
        <stp>LAST</stp>
        <stp>.SPXW201007P3395</stp>
        <tr r="D210" s="1"/>
      </tp>
      <tp>
        <v>55.16</v>
        <stp/>
        <stp>LAST</stp>
        <stp>.SPXW201007P3390</stp>
        <tr r="D209" s="1"/>
      </tp>
      <tp>
        <v>14.71</v>
        <stp/>
        <stp>LAST</stp>
        <stp>.SPXW201007C3395</stp>
        <tr r="D96" s="1"/>
      </tp>
      <tp>
        <v>15.71</v>
        <stp/>
        <stp>LAST</stp>
        <stp>.SPXW201007C3390</stp>
        <tr r="D95" s="1"/>
      </tp>
      <tp>
        <v>54.35</v>
        <stp/>
        <stp>LAST</stp>
        <stp>.SPXW201007P3385</stp>
        <tr r="D208" s="1"/>
      </tp>
      <tp>
        <v>44.98</v>
        <stp/>
        <stp>LAST</stp>
        <stp>.SPXW201007P3380</stp>
        <tr r="D207" s="1"/>
      </tp>
      <tp>
        <v>17.8</v>
        <stp/>
        <stp>LAST</stp>
        <stp>.SPXW201007C3385</stp>
        <tr r="D94" s="1"/>
      </tp>
      <tp>
        <v>19.37</v>
        <stp/>
        <stp>LAST</stp>
        <stp>.SPXW201007C3380</stp>
        <tr r="D93" s="1"/>
      </tp>
      <tp>
        <v>4.42</v>
        <stp/>
        <stp>LAST</stp>
        <stp>.SPXW201007P3215</stp>
        <tr r="D174" s="1"/>
      </tp>
      <tp>
        <v>3.12</v>
        <stp/>
        <stp>LAST</stp>
        <stp>.SPXW201007P3210</stp>
        <tr r="D173" s="1"/>
      </tp>
      <tp>
        <v>137.81</v>
        <stp/>
        <stp>LAST</stp>
        <stp>.SPXW201007C3215</stp>
        <tr r="D60" s="1"/>
      </tp>
      <tp>
        <v>174.91</v>
        <stp/>
        <stp>LAST</stp>
        <stp>.SPXW201007C3210</stp>
        <tr r="D59" s="1"/>
      </tp>
      <tp>
        <v>2.75</v>
        <stp/>
        <stp>LAST</stp>
        <stp>.SPXW201007P3205</stp>
        <tr r="D172" s="1"/>
      </tp>
      <tp>
        <v>3.2</v>
        <stp/>
        <stp>LAST</stp>
        <stp>.SPXW201007P3200</stp>
        <tr r="D171" s="1"/>
      </tp>
      <tp>
        <v>0</v>
        <stp/>
        <stp>LAST</stp>
        <stp>.SPXW201007C3205</stp>
        <tr r="D58" s="1"/>
      </tp>
      <tp>
        <v>179.64</v>
        <stp/>
        <stp>LAST</stp>
        <stp>.SPXW201007C3200</stp>
        <tr r="D57" s="1"/>
      </tp>
      <tp>
        <v>5.9</v>
        <stp/>
        <stp>LAST</stp>
        <stp>.SPXW201007P3235</stp>
        <tr r="D178" s="1"/>
      </tp>
      <tp>
        <v>5.9</v>
        <stp/>
        <stp>LAST</stp>
        <stp>.SPXW201007P3230</stp>
        <tr r="D177" s="1"/>
      </tp>
      <tp>
        <v>153.87</v>
        <stp/>
        <stp>LAST</stp>
        <stp>.SPXW201007C3235</stp>
        <tr r="D64" s="1"/>
      </tp>
      <tp>
        <v>133.93</v>
        <stp/>
        <stp>LAST</stp>
        <stp>.SPXW201007C3230</stp>
        <tr r="D63" s="1"/>
      </tp>
      <tp>
        <v>4.3600000000000003</v>
        <stp/>
        <stp>LAST</stp>
        <stp>.SPXW201007P3225</stp>
        <tr r="D176" s="1"/>
      </tp>
      <tp>
        <v>5</v>
        <stp/>
        <stp>LAST</stp>
        <stp>.SPXW201007P3220</stp>
        <tr r="D175" s="1"/>
      </tp>
      <tp>
        <v>131.22</v>
        <stp/>
        <stp>LAST</stp>
        <stp>.SPXW201007C3225</stp>
        <tr r="D62" s="1"/>
      </tp>
      <tp>
        <v>141.44999999999999</v>
        <stp/>
        <stp>LAST</stp>
        <stp>.SPXW201007C3220</stp>
        <tr r="D61" s="1"/>
      </tp>
      <tp>
        <v>9.0500000000000007</v>
        <stp/>
        <stp>LAST</stp>
        <stp>.SPXW201007P3255</stp>
        <tr r="D182" s="1"/>
      </tp>
      <tp>
        <v>8.2200000000000006</v>
        <stp/>
        <stp>LAST</stp>
        <stp>.SPXW201007P3250</stp>
        <tr r="D181" s="1"/>
      </tp>
      <tp>
        <v>113.5</v>
        <stp/>
        <stp>LAST</stp>
        <stp>.SPXW201007C3255</stp>
        <tr r="D68" s="1"/>
      </tp>
      <tp>
        <v>108.68</v>
        <stp/>
        <stp>LAST</stp>
        <stp>.SPXW201007C3250</stp>
        <tr r="D67" s="1"/>
      </tp>
      <tp>
        <v>6.6</v>
        <stp/>
        <stp>LAST</stp>
        <stp>.SPXW201007P3245</stp>
        <tr r="D180" s="1"/>
      </tp>
      <tp>
        <v>7</v>
        <stp/>
        <stp>LAST</stp>
        <stp>.SPXW201007P3240</stp>
        <tr r="D179" s="1"/>
      </tp>
      <tp>
        <v>114.76</v>
        <stp/>
        <stp>LAST</stp>
        <stp>.SPXW201007C3245</stp>
        <tr r="D66" s="1"/>
      </tp>
      <tp>
        <v>142.69999999999999</v>
        <stp/>
        <stp>LAST</stp>
        <stp>.SPXW201007C3240</stp>
        <tr r="D65" s="1"/>
      </tp>
      <tp>
        <v>11.78</v>
        <stp/>
        <stp>LAST</stp>
        <stp>.SPXW201007P3275</stp>
        <tr r="D186" s="1"/>
      </tp>
      <tp>
        <v>11.34</v>
        <stp/>
        <stp>LAST</stp>
        <stp>.SPXW201007P3270</stp>
        <tr r="D185" s="1"/>
      </tp>
      <tp>
        <v>96.81</v>
        <stp/>
        <stp>LAST</stp>
        <stp>.SPXW201007C3275</stp>
        <tr r="D72" s="1"/>
      </tp>
      <tp>
        <v>102.16</v>
        <stp/>
        <stp>LAST</stp>
        <stp>.SPXW201007C3270</stp>
        <tr r="D71" s="1"/>
      </tp>
      <tp>
        <v>9.4</v>
        <stp/>
        <stp>LAST</stp>
        <stp>.SPXW201007P3265</stp>
        <tr r="D184" s="1"/>
      </tp>
      <tp>
        <v>9.9</v>
        <stp/>
        <stp>LAST</stp>
        <stp>.SPXW201007P3260</stp>
        <tr r="D183" s="1"/>
      </tp>
      <tp>
        <v>106.34</v>
        <stp/>
        <stp>LAST</stp>
        <stp>.SPXW201007C3265</stp>
        <tr r="D70" s="1"/>
      </tp>
      <tp>
        <v>110.66</v>
        <stp/>
        <stp>LAST</stp>
        <stp>.SPXW201007C3260</stp>
        <tr r="D69" s="1"/>
      </tp>
      <tp>
        <v>16.75</v>
        <stp/>
        <stp>LAST</stp>
        <stp>.SPXW201007P3295</stp>
        <tr r="D190" s="1"/>
      </tp>
      <tp>
        <v>15.47</v>
        <stp/>
        <stp>LAST</stp>
        <stp>.SPXW201007P3290</stp>
        <tr r="D189" s="1"/>
      </tp>
      <tp>
        <v>81.239999999999995</v>
        <stp/>
        <stp>LAST</stp>
        <stp>.SPXW201007C3295</stp>
        <tr r="D76" s="1"/>
      </tp>
      <tp>
        <v>74.900000000000006</v>
        <stp/>
        <stp>LAST</stp>
        <stp>.SPXW201007C3290</stp>
        <tr r="D75" s="1"/>
      </tp>
      <tp>
        <v>13.25</v>
        <stp/>
        <stp>LAST</stp>
        <stp>.SPXW201007P3285</stp>
        <tr r="D188" s="1"/>
      </tp>
      <tp>
        <v>13.53</v>
        <stp/>
        <stp>LAST</stp>
        <stp>.SPXW201007P3280</stp>
        <tr r="D187" s="1"/>
      </tp>
      <tp>
        <v>79.03</v>
        <stp/>
        <stp>LAST</stp>
        <stp>.SPXW201007C3285</stp>
        <tr r="D74" s="1"/>
      </tp>
      <tp>
        <v>70.91</v>
        <stp/>
        <stp>LAST</stp>
        <stp>.SPXW201007C3280</stp>
        <tr r="D73" s="1"/>
      </tp>
      <tp>
        <v>0</v>
        <stp/>
        <stp>RHO</stp>
        <stp>SPX</stp>
        <tr r="P2" s="1"/>
      </tp>
      <tp>
        <v>1</v>
        <stp/>
        <stp>LAST</stp>
        <stp>.SPXW201007P3115</stp>
        <tr r="D154" s="1"/>
      </tp>
      <tp>
        <v>0.9</v>
        <stp/>
        <stp>LAST</stp>
        <stp>.SPXW201007P3110</stp>
        <tr r="D153" s="1"/>
      </tp>
      <tp>
        <v>0</v>
        <stp/>
        <stp>LAST</stp>
        <stp>.SPXW201007C3115</stp>
        <tr r="D40" s="1"/>
      </tp>
      <tp>
        <v>0</v>
        <stp/>
        <stp>LAST</stp>
        <stp>.SPXW201007C3110</stp>
        <tr r="D39" s="1"/>
      </tp>
      <tp>
        <v>0.75</v>
        <stp/>
        <stp>LAST</stp>
        <stp>.SPXW201007P3105</stp>
        <tr r="D152" s="1"/>
      </tp>
      <tp>
        <v>0.65</v>
        <stp/>
        <stp>LAST</stp>
        <stp>.SPXW201007P3100</stp>
        <tr r="D151" s="1"/>
      </tp>
      <tp>
        <v>0</v>
        <stp/>
        <stp>LAST</stp>
        <stp>.SPXW201007C3105</stp>
        <tr r="D38" s="1"/>
      </tp>
      <tp>
        <v>227.96</v>
        <stp/>
        <stp>LAST</stp>
        <stp>.SPXW201007C3100</stp>
        <tr r="D37" s="1"/>
      </tp>
      <tp>
        <v>0.97</v>
        <stp/>
        <stp>LAST</stp>
        <stp>.SPXW201007P3135</stp>
        <tr r="D158" s="1"/>
      </tp>
      <tp>
        <v>0.82</v>
        <stp/>
        <stp>LAST</stp>
        <stp>.SPXW201007P3130</stp>
        <tr r="D157" s="1"/>
      </tp>
      <tp>
        <v>139</v>
        <stp/>
        <stp>LAST</stp>
        <stp>.SPXW201007C3135</stp>
        <tr r="D44" s="1"/>
      </tp>
      <tp>
        <v>251.48</v>
        <stp/>
        <stp>LAST</stp>
        <stp>.SPXW201007C3130</stp>
        <tr r="D43" s="1"/>
      </tp>
      <tp>
        <v>0.9</v>
        <stp/>
        <stp>LAST</stp>
        <stp>.SPXW201007P3125</stp>
        <tr r="D156" s="1"/>
      </tp>
      <tp>
        <v>0.74</v>
        <stp/>
        <stp>LAST</stp>
        <stp>.SPXW201007P3120</stp>
        <tr r="D155" s="1"/>
      </tp>
      <tp>
        <v>234.87</v>
        <stp/>
        <stp>LAST</stp>
        <stp>.SPXW201007C3125</stp>
        <tr r="D42" s="1"/>
      </tp>
      <tp>
        <v>0</v>
        <stp/>
        <stp>LAST</stp>
        <stp>.SPXW201007C3120</stp>
        <tr r="D41" s="1"/>
      </tp>
      <tp>
        <v>1.49</v>
        <stp/>
        <stp>LAST</stp>
        <stp>.SPXW201007P3155</stp>
        <tr r="D162" s="1"/>
      </tp>
      <tp>
        <v>1.35</v>
        <stp/>
        <stp>LAST</stp>
        <stp>.SPXW201007P3150</stp>
        <tr r="D161" s="1"/>
      </tp>
      <tp>
        <v>138.19999999999999</v>
        <stp/>
        <stp>LAST</stp>
        <stp>.SPXW201007C3155</stp>
        <tr r="D48" s="1"/>
      </tp>
      <tp>
        <v>224.93</v>
        <stp/>
        <stp>LAST</stp>
        <stp>.SPXW201007C3150</stp>
        <tr r="D47" s="1"/>
      </tp>
      <tp>
        <v>1.29</v>
        <stp/>
        <stp>LAST</stp>
        <stp>.SPXW201007P3145</stp>
        <tr r="D160" s="1"/>
      </tp>
      <tp>
        <v>0.98</v>
        <stp/>
        <stp>LAST</stp>
        <stp>.SPXW201007P3140</stp>
        <tr r="D159" s="1"/>
      </tp>
      <tp>
        <v>145.69999999999999</v>
        <stp/>
        <stp>LAST</stp>
        <stp>.SPXW201007C3145</stp>
        <tr r="D46" s="1"/>
      </tp>
      <tp>
        <v>241.83</v>
        <stp/>
        <stp>LAST</stp>
        <stp>.SPXW201007C3140</stp>
        <tr r="D45" s="1"/>
      </tp>
      <tp>
        <v>1.71</v>
        <stp/>
        <stp>LAST</stp>
        <stp>.SPXW201007P3175</stp>
        <tr r="D166" s="1"/>
      </tp>
      <tp>
        <v>1.42</v>
        <stp/>
        <stp>LAST</stp>
        <stp>.SPXW201007P3170</stp>
        <tr r="D165" s="1"/>
      </tp>
      <tp>
        <v>191.1</v>
        <stp/>
        <stp>LAST</stp>
        <stp>.SPXW201007C3175</stp>
        <tr r="D52" s="1"/>
      </tp>
      <tp>
        <v>195.95</v>
        <stp/>
        <stp>LAST</stp>
        <stp>.SPXW201007C3170</stp>
        <tr r="D51" s="1"/>
      </tp>
      <tp>
        <v>1.74</v>
        <stp/>
        <stp>LAST</stp>
        <stp>.SPXW201007P3165</stp>
        <tr r="D164" s="1"/>
      </tp>
      <tp>
        <v>1.55</v>
        <stp/>
        <stp>LAST</stp>
        <stp>.SPXW201007P3160</stp>
        <tr r="D163" s="1"/>
      </tp>
      <tp>
        <v>128.6</v>
        <stp/>
        <stp>LAST</stp>
        <stp>.SPXW201007C3165</stp>
        <tr r="D50" s="1"/>
      </tp>
      <tp>
        <v>214.2</v>
        <stp/>
        <stp>LAST</stp>
        <stp>.SPXW201007C3160</stp>
        <tr r="D49" s="1"/>
      </tp>
      <tp>
        <v>2.6</v>
        <stp/>
        <stp>LAST</stp>
        <stp>.SPXW201007P3195</stp>
        <tr r="D170" s="1"/>
      </tp>
      <tp>
        <v>2.78</v>
        <stp/>
        <stp>LAST</stp>
        <stp>.SPXW201007P3190</stp>
        <tr r="D169" s="1"/>
      </tp>
      <tp>
        <v>160.59</v>
        <stp/>
        <stp>LAST</stp>
        <stp>.SPXW201007C3195</stp>
        <tr r="D56" s="1"/>
      </tp>
      <tp>
        <v>172.6</v>
        <stp/>
        <stp>LAST</stp>
        <stp>.SPXW201007C3190</stp>
        <tr r="D55" s="1"/>
      </tp>
      <tp>
        <v>2.5</v>
        <stp/>
        <stp>LAST</stp>
        <stp>.SPXW201007P3185</stp>
        <tr r="D168" s="1"/>
      </tp>
      <tp>
        <v>2.33</v>
        <stp/>
        <stp>LAST</stp>
        <stp>.SPXW201007P3180</stp>
        <tr r="D167" s="1"/>
      </tp>
      <tp>
        <v>0</v>
        <stp/>
        <stp>LAST</stp>
        <stp>.SPXW201007C3185</stp>
        <tr r="D54" s="1"/>
      </tp>
      <tp>
        <v>186.63</v>
        <stp/>
        <stp>LAST</stp>
        <stp>.SPXW201007C3180</stp>
        <tr r="D53" s="1"/>
      </tp>
      <tp t="s">
        <v>N/A</v>
        <stp/>
        <stp>STRIKE</stp>
        <stp>SPX</stp>
        <tr r="V2" s="1"/>
      </tp>
      <tp>
        <v>1</v>
        <stp/>
        <stp>LAST</stp>
        <stp>.SPXW201007P3015</stp>
        <tr r="D134" s="1"/>
      </tp>
      <tp>
        <v>0.4</v>
        <stp/>
        <stp>LAST</stp>
        <stp>.SPXW201007P3010</stp>
        <tr r="D133" s="1"/>
      </tp>
      <tp>
        <v>0</v>
        <stp/>
        <stp>LAST</stp>
        <stp>.SPXW201007C3015</stp>
        <tr r="D20" s="1"/>
      </tp>
      <tp>
        <v>355.56</v>
        <stp/>
        <stp>LAST</stp>
        <stp>.SPXW201007C3010</stp>
        <tr r="D19" s="1"/>
      </tp>
      <tp>
        <v>0.25</v>
        <stp/>
        <stp>LAST</stp>
        <stp>.SPXW201007P3005</stp>
        <tr r="D132" s="1"/>
      </tp>
      <tp>
        <v>0.25</v>
        <stp/>
        <stp>LAST</stp>
        <stp>.SPXW201007P3000</stp>
        <tr r="D131" s="1"/>
      </tp>
      <tp>
        <v>0</v>
        <stp/>
        <stp>LAST</stp>
        <stp>.SPXW201007C3005</stp>
        <tr r="D18" s="1"/>
      </tp>
      <tp>
        <v>0</v>
        <stp/>
        <stp>LAST</stp>
        <stp>.SPXW201007C3000</stp>
        <tr r="D17" s="1"/>
      </tp>
      <tp>
        <v>1.05</v>
        <stp/>
        <stp>LAST</stp>
        <stp>.SPXW201007P3035</stp>
        <tr r="D138" s="1"/>
      </tp>
      <tp>
        <v>0.93</v>
        <stp/>
        <stp>LAST</stp>
        <stp>.SPXW201007P3030</stp>
        <tr r="D137" s="1"/>
      </tp>
      <tp>
        <v>0</v>
        <stp/>
        <stp>LAST</stp>
        <stp>.SPXW201007C3035</stp>
        <tr r="D24" s="1"/>
      </tp>
      <tp>
        <v>0</v>
        <stp/>
        <stp>LAST</stp>
        <stp>.SPXW201007C3030</stp>
        <tr r="D23" s="1"/>
      </tp>
      <tp>
        <v>0.3</v>
        <stp/>
        <stp>LAST</stp>
        <stp>.SPXW201007P3025</stp>
        <tr r="D136" s="1"/>
      </tp>
      <tp>
        <v>1.05</v>
        <stp/>
        <stp>LAST</stp>
        <stp>.SPXW201007P3020</stp>
        <tr r="D135" s="1"/>
      </tp>
      <tp>
        <v>238.5</v>
        <stp/>
        <stp>LAST</stp>
        <stp>.SPXW201007C3025</stp>
        <tr r="D22" s="1"/>
      </tp>
      <tp>
        <v>345.59</v>
        <stp/>
        <stp>LAST</stp>
        <stp>.SPXW201007C3020</stp>
        <tr r="D21" s="1"/>
      </tp>
      <tp>
        <v>0.4</v>
        <stp/>
        <stp>LAST</stp>
        <stp>.SPXW201007P3055</stp>
        <tr r="D142" s="1"/>
      </tp>
      <tp>
        <v>0.35</v>
        <stp/>
        <stp>LAST</stp>
        <stp>.SPXW201007P3050</stp>
        <tr r="D141" s="1"/>
      </tp>
      <tp>
        <v>0</v>
        <stp/>
        <stp>LAST</stp>
        <stp>.SPXW201007C3055</stp>
        <tr r="D28" s="1"/>
      </tp>
      <tp>
        <v>313.49</v>
        <stp/>
        <stp>LAST</stp>
        <stp>.SPXW201007C3050</stp>
        <tr r="D27" s="1"/>
      </tp>
      <tp>
        <v>0.35</v>
        <stp/>
        <stp>LAST</stp>
        <stp>.SPXW201007P3045</stp>
        <tr r="D140" s="1"/>
      </tp>
      <tp>
        <v>0.52</v>
        <stp/>
        <stp>LAST</stp>
        <stp>.SPXW201007P3040</stp>
        <tr r="D139" s="1"/>
      </tp>
      <tp>
        <v>0</v>
        <stp/>
        <stp>LAST</stp>
        <stp>.SPXW201007C3045</stp>
        <tr r="D26" s="1"/>
      </tp>
      <tp>
        <v>0</v>
        <stp/>
        <stp>LAST</stp>
        <stp>.SPXW201007C3040</stp>
        <tr r="D25" s="1"/>
      </tp>
      <tp>
        <v>0.55000000000000004</v>
        <stp/>
        <stp>LAST</stp>
        <stp>.SPXW201007P3075</stp>
        <tr r="D146" s="1"/>
      </tp>
      <tp>
        <v>0.42</v>
        <stp/>
        <stp>LAST</stp>
        <stp>.SPXW201007P3070</stp>
        <tr r="D145" s="1"/>
      </tp>
      <tp>
        <v>281.95999999999998</v>
        <stp/>
        <stp>LAST</stp>
        <stp>.SPXW201007C3075</stp>
        <tr r="D32" s="1"/>
      </tp>
      <tp>
        <v>293.61</v>
        <stp/>
        <stp>LAST</stp>
        <stp>.SPXW201007C3070</stp>
        <tr r="D31" s="1"/>
      </tp>
      <tp>
        <v>0.48</v>
        <stp/>
        <stp>LAST</stp>
        <stp>.SPXW201007P3065</stp>
        <tr r="D144" s="1"/>
      </tp>
      <tp>
        <v>0.4</v>
        <stp/>
        <stp>LAST</stp>
        <stp>.SPXW201007P3060</stp>
        <tr r="D143" s="1"/>
      </tp>
      <tp>
        <v>0</v>
        <stp/>
        <stp>LAST</stp>
        <stp>.SPXW201007C3065</stp>
        <tr r="D30" s="1"/>
      </tp>
      <tp>
        <v>0</v>
        <stp/>
        <stp>LAST</stp>
        <stp>.SPXW201007C3060</stp>
        <tr r="D29" s="1"/>
      </tp>
      <tp>
        <v>0.57999999999999996</v>
        <stp/>
        <stp>LAST</stp>
        <stp>.SPXW201007P3095</stp>
        <tr r="D150" s="1"/>
      </tp>
      <tp>
        <v>0.55000000000000004</v>
        <stp/>
        <stp>LAST</stp>
        <stp>.SPXW201007P3090</stp>
        <tr r="D149" s="1"/>
      </tp>
      <tp>
        <v>0</v>
        <stp/>
        <stp>LAST</stp>
        <stp>.SPXW201007C3095</stp>
        <tr r="D36" s="1"/>
      </tp>
      <tp>
        <v>0</v>
        <stp/>
        <stp>LAST</stp>
        <stp>.SPXW201007C3090</stp>
        <tr r="D35" s="1"/>
      </tp>
      <tp>
        <v>0.4</v>
        <stp/>
        <stp>LAST</stp>
        <stp>.SPXW201007P3085</stp>
        <tr r="D148" s="1"/>
      </tp>
      <tp>
        <v>0.5</v>
        <stp/>
        <stp>LAST</stp>
        <stp>.SPXW201007P3080</stp>
        <tr r="D147" s="1"/>
      </tp>
      <tp>
        <v>0</v>
        <stp/>
        <stp>LAST</stp>
        <stp>.SPXW201007C3085</stp>
        <tr r="D34" s="1"/>
      </tp>
      <tp>
        <v>0</v>
        <stp/>
        <stp>LAST</stp>
        <stp>.SPXW201007C3080</stp>
        <tr r="D33" s="1"/>
      </tp>
      <tp>
        <v>181.88</v>
        <stp/>
        <stp>LAST</stp>
        <stp>.SPXW201007P3500</stp>
        <tr r="D230" s="1"/>
      </tp>
      <tp>
        <v>0.85</v>
        <stp/>
        <stp>LAST</stp>
        <stp>.SPXW201007C3500</stp>
        <tr r="D116" s="1"/>
      </tp>
      <tp>
        <v>61.7</v>
        <stp/>
        <stp>LAST</stp>
        <stp>.SPXW201007P3415</stp>
        <tr r="D214" s="1"/>
      </tp>
      <tp>
        <v>58.61</v>
        <stp/>
        <stp>LAST</stp>
        <stp>.SPXW201007P3410</stp>
        <tr r="D213" s="1"/>
      </tp>
      <tp>
        <v>9.0500000000000007</v>
        <stp/>
        <stp>LAST</stp>
        <stp>.SPXW201007C3415</stp>
        <tr r="D100" s="1"/>
      </tp>
      <tp>
        <v>9.93</v>
        <stp/>
        <stp>LAST</stp>
        <stp>.SPXW201007C3410</stp>
        <tr r="D99" s="1"/>
      </tp>
      <tp>
        <v>59.9</v>
        <stp/>
        <stp>LAST</stp>
        <stp>.SPXW201007P3405</stp>
        <tr r="D212" s="1"/>
      </tp>
      <tp>
        <v>60.05</v>
        <stp/>
        <stp>LAST</stp>
        <stp>.SPXW201007P3400</stp>
        <tr r="D211" s="1"/>
      </tp>
      <tp>
        <v>12.85</v>
        <stp/>
        <stp>LAST</stp>
        <stp>.SPXW201007C3405</stp>
        <tr r="D98" s="1"/>
      </tp>
      <tp>
        <v>12.95</v>
        <stp/>
        <stp>LAST</stp>
        <stp>.SPXW201007C3400</stp>
        <tr r="D97" s="1"/>
      </tp>
      <tp>
        <v>79.36</v>
        <stp/>
        <stp>LAST</stp>
        <stp>.SPXW201007P3435</stp>
        <tr r="D218" s="1"/>
      </tp>
      <tp>
        <v>73.599999999999994</v>
        <stp/>
        <stp>LAST</stp>
        <stp>.SPXW201007P3430</stp>
        <tr r="D217" s="1"/>
      </tp>
      <tp>
        <v>6.8</v>
        <stp/>
        <stp>LAST</stp>
        <stp>.SPXW201007C3435</stp>
        <tr r="D104" s="1"/>
      </tp>
      <tp>
        <v>6</v>
        <stp/>
        <stp>LAST</stp>
        <stp>.SPXW201007C3430</stp>
        <tr r="D103" s="1"/>
      </tp>
      <tp>
        <v>82.97</v>
        <stp/>
        <stp>LAST</stp>
        <stp>.SPXW201007P3425</stp>
        <tr r="D216" s="1"/>
      </tp>
      <tp>
        <v>71.38</v>
        <stp/>
        <stp>LAST</stp>
        <stp>.SPXW201007P3420</stp>
        <tr r="D215" s="1"/>
      </tp>
      <tp>
        <v>6.64</v>
        <stp/>
        <stp>LAST</stp>
        <stp>.SPXW201007C3425</stp>
        <tr r="D102" s="1"/>
      </tp>
      <tp>
        <v>7.74</v>
        <stp/>
        <stp>LAST</stp>
        <stp>.SPXW201007C3420</stp>
        <tr r="D101" s="1"/>
      </tp>
      <tp>
        <v>84.46</v>
        <stp/>
        <stp>LAST</stp>
        <stp>.SPXW201007P3455</stp>
        <tr r="D222" s="1"/>
      </tp>
      <tp>
        <v>97.13</v>
        <stp/>
        <stp>LAST</stp>
        <stp>.SPXW201007P3450</stp>
        <tr r="D221" s="1"/>
      </tp>
      <tp>
        <v>3</v>
        <stp/>
        <stp>LAST</stp>
        <stp>.SPXW201007C3455</stp>
        <tr r="D108" s="1"/>
      </tp>
      <tp>
        <v>3.57</v>
        <stp/>
        <stp>LAST</stp>
        <stp>.SPXW201007C3450</stp>
        <tr r="D107" s="1"/>
      </tp>
      <tp>
        <v>113.7</v>
        <stp/>
        <stp>LAST</stp>
        <stp>.SPXW201007P3445</stp>
        <tr r="D220" s="1"/>
      </tp>
      <tp>
        <v>87.12</v>
        <stp/>
        <stp>LAST</stp>
        <stp>.SPXW201007P3440</stp>
        <tr r="D219" s="1"/>
      </tp>
      <tp>
        <v>4.2300000000000004</v>
        <stp/>
        <stp>LAST</stp>
        <stp>.SPXW201007C3445</stp>
        <tr r="D106" s="1"/>
      </tp>
      <tp>
        <v>4.43</v>
        <stp/>
        <stp>LAST</stp>
        <stp>.SPXW201007C3440</stp>
        <tr r="D105" s="1"/>
      </tp>
      <tp>
        <v>127.72</v>
        <stp/>
        <stp>LAST</stp>
        <stp>.SPXW201007P3475</stp>
        <tr r="D226" s="1"/>
      </tp>
      <tp>
        <v>173.03</v>
        <stp/>
        <stp>LAST</stp>
        <stp>.SPXW201007P3470</stp>
        <tr r="D225" s="1"/>
      </tp>
      <tp>
        <v>1.75</v>
        <stp/>
        <stp>LAST</stp>
        <stp>.SPXW201007C3475</stp>
        <tr r="D112" s="1"/>
      </tp>
      <tp>
        <v>2.0099999999999998</v>
        <stp/>
        <stp>LAST</stp>
        <stp>.SPXW201007C3470</stp>
        <tr r="D111" s="1"/>
      </tp>
      <tp>
        <v>110.64</v>
        <stp/>
        <stp>LAST</stp>
        <stp>.SPXW201007P3465</stp>
        <tr r="D224" s="1"/>
      </tp>
      <tp>
        <v>105.46</v>
        <stp/>
        <stp>LAST</stp>
        <stp>.SPXW201007P3460</stp>
        <tr r="D223" s="1"/>
      </tp>
      <tp>
        <v>2.29</v>
        <stp/>
        <stp>LAST</stp>
        <stp>.SPXW201007C3465</stp>
        <tr r="D110" s="1"/>
      </tp>
      <tp>
        <v>2.6</v>
        <stp/>
        <stp>LAST</stp>
        <stp>.SPXW201007C3460</stp>
        <tr r="D109" s="1"/>
      </tp>
      <tp>
        <v>135.02000000000001</v>
        <stp/>
        <stp>LAST</stp>
        <stp>.SPXW201007P3490</stp>
        <tr r="D229" s="1"/>
      </tp>
      <tp>
        <v>1.1000000000000001</v>
        <stp/>
        <stp>LAST</stp>
        <stp>.SPXW201007C3490</stp>
        <tr r="D115" s="1"/>
      </tp>
      <tp>
        <v>130.13999999999999</v>
        <stp/>
        <stp>LAST</stp>
        <stp>.SPXW201007P3485</stp>
        <tr r="D228" s="1"/>
      </tp>
      <tp>
        <v>119.33</v>
        <stp/>
        <stp>LAST</stp>
        <stp>.SPXW201007P3480</stp>
        <tr r="D227" s="1"/>
      </tp>
      <tp>
        <v>2.1</v>
        <stp/>
        <stp>LAST</stp>
        <stp>.SPXW201007C3485</stp>
        <tr r="D114" s="1"/>
      </tp>
      <tp>
        <v>1.47</v>
        <stp/>
        <stp>LAST</stp>
        <stp>.SPXW201007C3480</stp>
        <tr r="D113" s="1"/>
      </tp>
      <tp>
        <v>0.95</v>
        <stp/>
        <stp>ASK</stp>
        <stp>.SPXW201007C3500</stp>
        <tr r="H116" s="1"/>
      </tp>
      <tp>
        <v>154.4</v>
        <stp/>
        <stp>ASK</stp>
        <stp>.SPXW201007P3500</stp>
        <tr r="H230" s="1"/>
      </tp>
      <tp>
        <v>3.2</v>
        <stp/>
        <stp>ASK</stp>
        <stp>.SPXW201007C3455</stp>
        <tr r="H108" s="1"/>
      </tp>
      <tp>
        <v>3.7</v>
        <stp/>
        <stp>ASK</stp>
        <stp>.SPXW201007C3450</stp>
        <tr r="H107" s="1"/>
      </tp>
      <tp>
        <v>111.1</v>
        <stp/>
        <stp>ASK</stp>
        <stp>.SPXW201007P3455</stp>
        <tr r="H222" s="1"/>
      </tp>
      <tp>
        <v>107.2</v>
        <stp/>
        <stp>ASK</stp>
        <stp>.SPXW201007P3450</stp>
        <tr r="H221" s="1"/>
      </tp>
      <tp>
        <v>4.3</v>
        <stp/>
        <stp>ASK</stp>
        <stp>.SPXW201007C3445</stp>
        <tr r="H106" s="1"/>
      </tp>
      <tp>
        <v>4.9000000000000004</v>
        <stp/>
        <stp>ASK</stp>
        <stp>.SPXW201007C3440</stp>
        <tr r="H105" s="1"/>
      </tp>
      <tp>
        <v>101.4</v>
        <stp/>
        <stp>ASK</stp>
        <stp>.SPXW201007P3445</stp>
        <tr r="H220" s="1"/>
      </tp>
      <tp>
        <v>96.9</v>
        <stp/>
        <stp>ASK</stp>
        <stp>.SPXW201007P3440</stp>
        <tr r="H219" s="1"/>
      </tp>
      <tp>
        <v>1.85</v>
        <stp/>
        <stp>ASK</stp>
        <stp>.SPXW201007C3475</stp>
        <tr r="H112" s="1"/>
      </tp>
      <tp>
        <v>2.1</v>
        <stp/>
        <stp>ASK</stp>
        <stp>.SPXW201007C3470</stp>
        <tr r="H111" s="1"/>
      </tp>
      <tp>
        <v>129.1</v>
        <stp/>
        <stp>ASK</stp>
        <stp>.SPXW201007P3475</stp>
        <tr r="H226" s="1"/>
      </tp>
      <tp>
        <v>125.8</v>
        <stp/>
        <stp>ASK</stp>
        <stp>.SPXW201007P3470</stp>
        <tr r="H225" s="1"/>
      </tp>
      <tp>
        <v>2.4500000000000002</v>
        <stp/>
        <stp>ASK</stp>
        <stp>.SPXW201007C3465</stp>
        <tr r="H110" s="1"/>
      </tp>
      <tp>
        <v>2.8</v>
        <stp/>
        <stp>ASK</stp>
        <stp>.SPXW201007C3460</stp>
        <tr r="H109" s="1"/>
      </tp>
      <tp>
        <v>120.4</v>
        <stp/>
        <stp>ASK</stp>
        <stp>.SPXW201007P3465</stp>
        <tr r="H224" s="1"/>
      </tp>
      <tp>
        <v>115.7</v>
        <stp/>
        <stp>ASK</stp>
        <stp>.SPXW201007P3460</stp>
        <tr r="H223" s="1"/>
      </tp>
      <tp>
        <v>9.4</v>
        <stp/>
        <stp>ASK</stp>
        <stp>.SPXW201007C3415</stp>
        <tr r="H100" s="1"/>
      </tp>
      <tp>
        <v>10.6</v>
        <stp/>
        <stp>ASK</stp>
        <stp>.SPXW201007C3410</stp>
        <tr r="H99" s="1"/>
      </tp>
      <tp>
        <v>75.2</v>
        <stp/>
        <stp>ASK</stp>
        <stp>.SPXW201007P3415</stp>
        <tr r="H214" s="1"/>
      </tp>
      <tp>
        <v>71.400000000000006</v>
        <stp/>
        <stp>ASK</stp>
        <stp>.SPXW201007P3410</stp>
        <tr r="H213" s="1"/>
      </tp>
      <tp>
        <v>12</v>
        <stp/>
        <stp>ASK</stp>
        <stp>.SPXW201007C3405</stp>
        <tr r="H98" s="1"/>
      </tp>
      <tp>
        <v>13.4</v>
        <stp/>
        <stp>ASK</stp>
        <stp>.SPXW201007C3400</stp>
        <tr r="H97" s="1"/>
      </tp>
      <tp>
        <v>67.7</v>
        <stp/>
        <stp>ASK</stp>
        <stp>.SPXW201007P3405</stp>
        <tr r="H212" s="1"/>
      </tp>
      <tp>
        <v>64.099999999999994</v>
        <stp/>
        <stp>ASK</stp>
        <stp>.SPXW201007P3400</stp>
        <tr r="H211" s="1"/>
      </tp>
      <tp>
        <v>5.6</v>
        <stp/>
        <stp>ASK</stp>
        <stp>.SPXW201007C3435</stp>
        <tr r="H104" s="1"/>
      </tp>
      <tp>
        <v>6.4</v>
        <stp/>
        <stp>ASK</stp>
        <stp>.SPXW201007C3430</stp>
        <tr r="H103" s="1"/>
      </tp>
      <tp>
        <v>92.6</v>
        <stp/>
        <stp>ASK</stp>
        <stp>.SPXW201007P3435</stp>
        <tr r="H218" s="1"/>
      </tp>
      <tp>
        <v>88.3</v>
        <stp/>
        <stp>ASK</stp>
        <stp>.SPXW201007P3430</stp>
        <tr r="H217" s="1"/>
      </tp>
      <tp>
        <v>7.3</v>
        <stp/>
        <stp>ASK</stp>
        <stp>.SPXW201007C3425</stp>
        <tr r="H102" s="1"/>
      </tp>
      <tp>
        <v>8.3000000000000007</v>
        <stp/>
        <stp>ASK</stp>
        <stp>.SPXW201007C3420</stp>
        <tr r="H101" s="1"/>
      </tp>
      <tp>
        <v>84.7</v>
        <stp/>
        <stp>ASK</stp>
        <stp>.SPXW201007P3425</stp>
        <tr r="H216" s="1"/>
      </tp>
      <tp>
        <v>80.5</v>
        <stp/>
        <stp>ASK</stp>
        <stp>.SPXW201007P3420</stp>
        <tr r="H215" s="1"/>
      </tp>
      <tp>
        <v>1.2</v>
        <stp/>
        <stp>ASK</stp>
        <stp>.SPXW201007C3490</stp>
        <tr r="H115" s="1"/>
      </tp>
      <tp>
        <v>144.30000000000001</v>
        <stp/>
        <stp>ASK</stp>
        <stp>.SPXW201007P3490</stp>
        <tr r="H229" s="1"/>
      </tp>
      <tp>
        <v>1.4</v>
        <stp/>
        <stp>ASK</stp>
        <stp>.SPXW201007C3485</stp>
        <tr r="H114" s="1"/>
      </tp>
      <tp>
        <v>1.6</v>
        <stp/>
        <stp>ASK</stp>
        <stp>.SPXW201007C3480</stp>
        <tr r="H113" s="1"/>
      </tp>
      <tp>
        <v>139.9</v>
        <stp/>
        <stp>ASK</stp>
        <stp>.SPXW201007P3485</stp>
        <tr r="H228" s="1"/>
      </tp>
      <tp>
        <v>135.1</v>
        <stp/>
        <stp>ASK</stp>
        <stp>.SPXW201007P3480</stp>
        <tr r="H227" s="1"/>
      </tp>
      <tp>
        <v>198.3</v>
        <stp/>
        <stp>ASK</stp>
        <stp>.SPXW201007C3155</stp>
        <tr r="H48" s="1"/>
      </tp>
      <tp>
        <v>202.8</v>
        <stp/>
        <stp>ASK</stp>
        <stp>.SPXW201007C3150</stp>
        <tr r="H47" s="1"/>
      </tp>
      <tp>
        <v>1.6</v>
        <stp/>
        <stp>ASK</stp>
        <stp>.SPXW201007P3155</stp>
        <tr r="H162" s="1"/>
      </tp>
      <tp>
        <v>1.5</v>
        <stp/>
        <stp>ASK</stp>
        <stp>.SPXW201007P3150</stp>
        <tr r="H161" s="1"/>
      </tp>
      <tp>
        <v>208.1</v>
        <stp/>
        <stp>ASK</stp>
        <stp>.SPXW201007C3145</stp>
        <tr r="H46" s="1"/>
      </tp>
      <tp>
        <v>213.1</v>
        <stp/>
        <stp>ASK</stp>
        <stp>.SPXW201007C3140</stp>
        <tr r="H45" s="1"/>
      </tp>
      <tp>
        <v>1.4</v>
        <stp/>
        <stp>ASK</stp>
        <stp>.SPXW201007P3145</stp>
        <tr r="H160" s="1"/>
      </tp>
      <tp>
        <v>1.3</v>
        <stp/>
        <stp>ASK</stp>
        <stp>.SPXW201007P3140</stp>
        <tr r="H159" s="1"/>
      </tp>
      <tp>
        <v>178.4</v>
        <stp/>
        <stp>ASK</stp>
        <stp>.SPXW201007C3175</stp>
        <tr r="H52" s="1"/>
      </tp>
      <tp>
        <v>183.4</v>
        <stp/>
        <stp>ASK</stp>
        <stp>.SPXW201007C3170</stp>
        <tr r="H51" s="1"/>
      </tp>
      <tp>
        <v>2.2000000000000002</v>
        <stp/>
        <stp>ASK</stp>
        <stp>.SPXW201007P3175</stp>
        <tr r="H166" s="1"/>
      </tp>
      <tp>
        <v>2.0499999999999998</v>
        <stp/>
        <stp>ASK</stp>
        <stp>.SPXW201007P3170</stp>
        <tr r="H165" s="1"/>
      </tp>
      <tp>
        <v>188.1</v>
        <stp/>
        <stp>ASK</stp>
        <stp>.SPXW201007C3165</stp>
        <tr r="H50" s="1"/>
      </tp>
      <tp>
        <v>193.4</v>
        <stp/>
        <stp>ASK</stp>
        <stp>.SPXW201007C3160</stp>
        <tr r="H49" s="1"/>
      </tp>
      <tp>
        <v>1.85</v>
        <stp/>
        <stp>ASK</stp>
        <stp>.SPXW201007P3165</stp>
        <tr r="H164" s="1"/>
      </tp>
      <tp>
        <v>1.75</v>
        <stp/>
        <stp>ASK</stp>
        <stp>.SPXW201007P3160</stp>
        <tr r="H163" s="1"/>
      </tp>
      <tp>
        <v>237.3</v>
        <stp/>
        <stp>ASK</stp>
        <stp>.SPXW201007C3115</stp>
        <tr r="H40" s="1"/>
      </tp>
      <tp>
        <v>241.9</v>
        <stp/>
        <stp>ASK</stp>
        <stp>.SPXW201007C3110</stp>
        <tr r="H39" s="1"/>
      </tp>
      <tp>
        <v>0.95</v>
        <stp/>
        <stp>ASK</stp>
        <stp>.SPXW201007P3115</stp>
        <tr r="H154" s="1"/>
      </tp>
      <tp>
        <v>0.9</v>
        <stp/>
        <stp>ASK</stp>
        <stp>.SPXW201007P3110</stp>
        <tr r="H153" s="1"/>
      </tp>
      <tp>
        <v>246.9</v>
        <stp/>
        <stp>ASK</stp>
        <stp>.SPXW201007C3105</stp>
        <tr r="H38" s="1"/>
      </tp>
      <tp>
        <v>251.9</v>
        <stp/>
        <stp>ASK</stp>
        <stp>.SPXW201007C3100</stp>
        <tr r="H37" s="1"/>
      </tp>
      <tp>
        <v>0.85</v>
        <stp/>
        <stp>ASK</stp>
        <stp>.SPXW201007P3105</stp>
        <tr r="H152" s="1"/>
      </tp>
      <tp>
        <v>0.8</v>
        <stp/>
        <stp>ASK</stp>
        <stp>.SPXW201007P3100</stp>
        <tr r="H151" s="1"/>
      </tp>
      <tp>
        <v>218</v>
        <stp/>
        <stp>ASK</stp>
        <stp>.SPXW201007C3135</stp>
        <tr r="H44" s="1"/>
      </tp>
      <tp>
        <v>222.9</v>
        <stp/>
        <stp>ASK</stp>
        <stp>.SPXW201007C3130</stp>
        <tr r="H43" s="1"/>
      </tp>
      <tp>
        <v>1.2</v>
        <stp/>
        <stp>ASK</stp>
        <stp>.SPXW201007P3135</stp>
        <tr r="H158" s="1"/>
      </tp>
      <tp>
        <v>1.1499999999999999</v>
        <stp/>
        <stp>ASK</stp>
        <stp>.SPXW201007P3130</stp>
        <tr r="H157" s="1"/>
      </tp>
      <tp>
        <v>227.1</v>
        <stp/>
        <stp>ASK</stp>
        <stp>.SPXW201007C3125</stp>
        <tr r="H42" s="1"/>
      </tp>
      <tp>
        <v>232</v>
        <stp/>
        <stp>ASK</stp>
        <stp>.SPXW201007C3120</stp>
        <tr r="H41" s="1"/>
      </tp>
      <tp>
        <v>1.05</v>
        <stp/>
        <stp>ASK</stp>
        <stp>.SPXW201007P3125</stp>
        <tr r="H156" s="1"/>
      </tp>
      <tp>
        <v>1</v>
        <stp/>
        <stp>ASK</stp>
        <stp>.SPXW201007P3120</stp>
        <tr r="H155" s="1"/>
      </tp>
      <tp>
        <v>159.5</v>
        <stp/>
        <stp>ASK</stp>
        <stp>.SPXW201007C3195</stp>
        <tr r="H56" s="1"/>
      </tp>
      <tp>
        <v>164.2</v>
        <stp/>
        <stp>ASK</stp>
        <stp>.SPXW201007C3190</stp>
        <tr r="H55" s="1"/>
      </tp>
      <tp>
        <v>3.2</v>
        <stp/>
        <stp>ASK</stp>
        <stp>.SPXW201007P3195</stp>
        <tr r="H170" s="1"/>
      </tp>
      <tp>
        <v>2.85</v>
        <stp/>
        <stp>ASK</stp>
        <stp>.SPXW201007P3190</stp>
        <tr r="H169" s="1"/>
      </tp>
      <tp>
        <v>169</v>
        <stp/>
        <stp>ASK</stp>
        <stp>.SPXW201007C3185</stp>
        <tr r="H54" s="1"/>
      </tp>
      <tp>
        <v>173.8</v>
        <stp/>
        <stp>ASK</stp>
        <stp>.SPXW201007C3180</stp>
        <tr r="H53" s="1"/>
      </tp>
      <tp>
        <v>2.65</v>
        <stp/>
        <stp>ASK</stp>
        <stp>.SPXW201007P3185</stp>
        <tr r="H168" s="1"/>
      </tp>
      <tp>
        <v>2.4</v>
        <stp/>
        <stp>ASK</stp>
        <stp>.SPXW201007P3180</stp>
        <tr r="H167" s="1"/>
      </tp>
      <tp>
        <v>296.89999999999998</v>
        <stp/>
        <stp>ASK</stp>
        <stp>.SPXW201007C3055</stp>
        <tr r="H28" s="1"/>
      </tp>
      <tp>
        <v>301.5</v>
        <stp/>
        <stp>ASK</stp>
        <stp>.SPXW201007C3050</stp>
        <tr r="H27" s="1"/>
      </tp>
      <tp>
        <v>0.5</v>
        <stp/>
        <stp>ASK</stp>
        <stp>.SPXW201007P3055</stp>
        <tr r="H142" s="1"/>
      </tp>
      <tp>
        <v>0.5</v>
        <stp/>
        <stp>ASK</stp>
        <stp>.SPXW201007P3050</stp>
        <tr r="H141" s="1"/>
      </tp>
      <tp>
        <v>306.8</v>
        <stp/>
        <stp>ASK</stp>
        <stp>.SPXW201007C3045</stp>
        <tr r="H26" s="1"/>
      </tp>
      <tp>
        <v>311.5</v>
        <stp/>
        <stp>ASK</stp>
        <stp>.SPXW201007C3040</stp>
        <tr r="H25" s="1"/>
      </tp>
      <tp>
        <v>0.45</v>
        <stp/>
        <stp>ASK</stp>
        <stp>.SPXW201007P3045</stp>
        <tr r="H140" s="1"/>
      </tp>
      <tp>
        <v>0.45</v>
        <stp/>
        <stp>ASK</stp>
        <stp>.SPXW201007P3040</stp>
        <tr r="H139" s="1"/>
      </tp>
      <tp>
        <v>276.7</v>
        <stp/>
        <stp>ASK</stp>
        <stp>.SPXW201007C3075</stp>
        <tr r="H32" s="1"/>
      </tp>
      <tp>
        <v>281.89999999999998</v>
        <stp/>
        <stp>ASK</stp>
        <stp>.SPXW201007C3070</stp>
        <tr r="H31" s="1"/>
      </tp>
      <tp>
        <v>0.6</v>
        <stp/>
        <stp>ASK</stp>
        <stp>.SPXW201007P3075</stp>
        <tr r="H146" s="1"/>
      </tp>
      <tp>
        <v>0.55000000000000004</v>
        <stp/>
        <stp>ASK</stp>
        <stp>.SPXW201007P3070</stp>
        <tr r="H145" s="1"/>
      </tp>
      <tp>
        <v>286.60000000000002</v>
        <stp/>
        <stp>ASK</stp>
        <stp>.SPXW201007C3065</stp>
        <tr r="H30" s="1"/>
      </tp>
      <tp>
        <v>291.60000000000002</v>
        <stp/>
        <stp>ASK</stp>
        <stp>.SPXW201007C3060</stp>
        <tr r="H29" s="1"/>
      </tp>
      <tp>
        <v>0.55000000000000004</v>
        <stp/>
        <stp>ASK</stp>
        <stp>.SPXW201007P3065</stp>
        <tr r="H144" s="1"/>
      </tp>
      <tp>
        <v>0.5</v>
        <stp/>
        <stp>ASK</stp>
        <stp>.SPXW201007P3060</stp>
        <tr r="H143" s="1"/>
      </tp>
      <tp>
        <v>336.4</v>
        <stp/>
        <stp>ASK</stp>
        <stp>.SPXW201007C3015</stp>
        <tr r="H20" s="1"/>
      </tp>
      <tp>
        <v>341.4</v>
        <stp/>
        <stp>ASK</stp>
        <stp>.SPXW201007C3010</stp>
        <tr r="H19" s="1"/>
      </tp>
      <tp>
        <v>0.35</v>
        <stp/>
        <stp>ASK</stp>
        <stp>.SPXW201007P3015</stp>
        <tr r="H134" s="1"/>
      </tp>
      <tp>
        <v>0.35</v>
        <stp/>
        <stp>ASK</stp>
        <stp>.SPXW201007P3010</stp>
        <tr r="H133" s="1"/>
      </tp>
      <tp>
        <v>346.4</v>
        <stp/>
        <stp>ASK</stp>
        <stp>.SPXW201007C3005</stp>
        <tr r="H18" s="1"/>
      </tp>
      <tp>
        <v>351.4</v>
        <stp/>
        <stp>ASK</stp>
        <stp>.SPXW201007C3000</stp>
        <tr r="H17" s="1"/>
      </tp>
      <tp>
        <v>0.35</v>
        <stp/>
        <stp>ASK</stp>
        <stp>.SPXW201007P3005</stp>
        <tr r="H132" s="1"/>
      </tp>
      <tp>
        <v>0.35</v>
        <stp/>
        <stp>ASK</stp>
        <stp>.SPXW201007P3000</stp>
        <tr r="H131" s="1"/>
      </tp>
      <tp>
        <v>316.5</v>
        <stp/>
        <stp>ASK</stp>
        <stp>.SPXW201007C3035</stp>
        <tr r="H24" s="1"/>
      </tp>
      <tp>
        <v>321.60000000000002</v>
        <stp/>
        <stp>ASK</stp>
        <stp>.SPXW201007C3030</stp>
        <tr r="H23" s="1"/>
      </tp>
      <tp>
        <v>0.4</v>
        <stp/>
        <stp>ASK</stp>
        <stp>.SPXW201007P3035</stp>
        <tr r="H138" s="1"/>
      </tp>
      <tp>
        <v>0.4</v>
        <stp/>
        <stp>ASK</stp>
        <stp>.SPXW201007P3030</stp>
        <tr r="H137" s="1"/>
      </tp>
      <tp>
        <v>326.60000000000002</v>
        <stp/>
        <stp>ASK</stp>
        <stp>.SPXW201007C3025</stp>
        <tr r="H22" s="1"/>
      </tp>
      <tp>
        <v>331.4</v>
        <stp/>
        <stp>ASK</stp>
        <stp>.SPXW201007C3020</stp>
        <tr r="H21" s="1"/>
      </tp>
      <tp>
        <v>0.4</v>
        <stp/>
        <stp>ASK</stp>
        <stp>.SPXW201007P3025</stp>
        <tr r="H136" s="1"/>
      </tp>
      <tp>
        <v>0.4</v>
        <stp/>
        <stp>ASK</stp>
        <stp>.SPXW201007P3020</stp>
        <tr r="H135" s="1"/>
      </tp>
      <tp>
        <v>256.8</v>
        <stp/>
        <stp>ASK</stp>
        <stp>.SPXW201007C3095</stp>
        <tr r="H36" s="1"/>
      </tp>
      <tp>
        <v>261.89999999999998</v>
        <stp/>
        <stp>ASK</stp>
        <stp>.SPXW201007C3090</stp>
        <tr r="H35" s="1"/>
      </tp>
      <tp>
        <v>0.75</v>
        <stp/>
        <stp>ASK</stp>
        <stp>.SPXW201007P3095</stp>
        <tr r="H150" s="1"/>
      </tp>
      <tp>
        <v>0.7</v>
        <stp/>
        <stp>ASK</stp>
        <stp>.SPXW201007P3090</stp>
        <tr r="H149" s="1"/>
      </tp>
      <tp>
        <v>267</v>
        <stp/>
        <stp>ASK</stp>
        <stp>.SPXW201007C3085</stp>
        <tr r="H34" s="1"/>
      </tp>
      <tp>
        <v>271.8</v>
        <stp/>
        <stp>ASK</stp>
        <stp>.SPXW201007C3080</stp>
        <tr r="H33" s="1"/>
      </tp>
      <tp>
        <v>0.65</v>
        <stp/>
        <stp>ASK</stp>
        <stp>.SPXW201007P3085</stp>
        <tr r="H148" s="1"/>
      </tp>
      <tp>
        <v>0.65</v>
        <stp/>
        <stp>ASK</stp>
        <stp>.SPXW201007P3080</stp>
        <tr r="H147" s="1"/>
      </tp>
      <tp>
        <v>32.299999999999997</v>
        <stp/>
        <stp>ASK</stp>
        <stp>.SPXW201007C3355</stp>
        <tr r="H88" s="1"/>
      </tp>
      <tp>
        <v>35</v>
        <stp/>
        <stp>ASK</stp>
        <stp>.SPXW201007C3350</stp>
        <tr r="H87" s="1"/>
      </tp>
      <tp>
        <v>37.9</v>
        <stp/>
        <stp>ASK</stp>
        <stp>.SPXW201007P3355</stp>
        <tr r="H202" s="1"/>
      </tp>
      <tp>
        <v>35.5</v>
        <stp/>
        <stp>ASK</stp>
        <stp>.SPXW201007P3350</stp>
        <tr r="H201" s="1"/>
      </tp>
      <tp>
        <v>37.9</v>
        <stp/>
        <stp>ASK</stp>
        <stp>.SPXW201007C3345</stp>
        <tr r="H86" s="1"/>
      </tp>
      <tp>
        <v>40.799999999999997</v>
        <stp/>
        <stp>ASK</stp>
        <stp>.SPXW201007C3340</stp>
        <tr r="H85" s="1"/>
      </tp>
      <tp>
        <v>33.299999999999997</v>
        <stp/>
        <stp>ASK</stp>
        <stp>.SPXW201007P3345</stp>
        <tr r="H200" s="1"/>
      </tp>
      <tp>
        <v>31.3</v>
        <stp/>
        <stp>ASK</stp>
        <stp>.SPXW201007P3340</stp>
        <tr r="H199" s="1"/>
      </tp>
      <tp>
        <v>22.6</v>
        <stp/>
        <stp>ASK</stp>
        <stp>.SPXW201007C3375</stp>
        <tr r="H92" s="1"/>
      </tp>
      <tp>
        <v>24.8</v>
        <stp/>
        <stp>ASK</stp>
        <stp>.SPXW201007C3370</stp>
        <tr r="H91" s="1"/>
      </tp>
      <tp>
        <v>48.3</v>
        <stp/>
        <stp>ASK</stp>
        <stp>.SPXW201007P3375</stp>
        <tr r="H206" s="1"/>
      </tp>
      <tp>
        <v>45.5</v>
        <stp/>
        <stp>ASK</stp>
        <stp>.SPXW201007P3370</stp>
        <tr r="H205" s="1"/>
      </tp>
      <tp>
        <v>27.2</v>
        <stp/>
        <stp>ASK</stp>
        <stp>.SPXW201007C3365</stp>
        <tr r="H90" s="1"/>
      </tp>
      <tp>
        <v>29.7</v>
        <stp/>
        <stp>ASK</stp>
        <stp>.SPXW201007C3360</stp>
        <tr r="H89" s="1"/>
      </tp>
      <tp>
        <v>42.8</v>
        <stp/>
        <stp>ASK</stp>
        <stp>.SPXW201007P3365</stp>
        <tr r="H204" s="1"/>
      </tp>
      <tp>
        <v>40.299999999999997</v>
        <stp/>
        <stp>ASK</stp>
        <stp>.SPXW201007P3360</stp>
        <tr r="H203" s="1"/>
      </tp>
      <tp>
        <v>56.9</v>
        <stp/>
        <stp>ASK</stp>
        <stp>.SPXW201007C3315</stp>
        <tr r="H80" s="1"/>
      </tp>
      <tp>
        <v>60.4</v>
        <stp/>
        <stp>ASK</stp>
        <stp>.SPXW201007C3310</stp>
        <tr r="H79" s="1"/>
      </tp>
      <tp>
        <v>22.3</v>
        <stp/>
        <stp>ASK</stp>
        <stp>.SPXW201007P3315</stp>
        <tr r="H194" s="1"/>
      </tp>
      <tp>
        <v>20.8</v>
        <stp/>
        <stp>ASK</stp>
        <stp>.SPXW201007P3310</stp>
        <tr r="H193" s="1"/>
      </tp>
      <tp>
        <v>64</v>
        <stp/>
        <stp>ASK</stp>
        <stp>.SPXW201007C3305</stp>
        <tr r="H78" s="1"/>
      </tp>
      <tp>
        <v>67.7</v>
        <stp/>
        <stp>ASK</stp>
        <stp>.SPXW201007C3300</stp>
        <tr r="H77" s="1"/>
      </tp>
      <tp>
        <v>19.399999999999999</v>
        <stp/>
        <stp>ASK</stp>
        <stp>.SPXW201007P3305</stp>
        <tr r="H192" s="1"/>
      </tp>
      <tp>
        <v>18</v>
        <stp/>
        <stp>ASK</stp>
        <stp>.SPXW201007P3300</stp>
        <tr r="H191" s="1"/>
      </tp>
      <tp>
        <v>43.8</v>
        <stp/>
        <stp>ASK</stp>
        <stp>.SPXW201007C3335</stp>
        <tr r="H84" s="1"/>
      </tp>
      <tp>
        <v>47</v>
        <stp/>
        <stp>ASK</stp>
        <stp>.SPXW201007C3330</stp>
        <tr r="H83" s="1"/>
      </tp>
      <tp>
        <v>29.3</v>
        <stp/>
        <stp>ASK</stp>
        <stp>.SPXW201007P3335</stp>
        <tr r="H198" s="1"/>
      </tp>
      <tp>
        <v>27.4</v>
        <stp/>
        <stp>ASK</stp>
        <stp>.SPXW201007P3330</stp>
        <tr r="H197" s="1"/>
      </tp>
      <tp>
        <v>50.2</v>
        <stp/>
        <stp>ASK</stp>
        <stp>.SPXW201007C3325</stp>
        <tr r="H82" s="1"/>
      </tp>
      <tp>
        <v>53.5</v>
        <stp/>
        <stp>ASK</stp>
        <stp>.SPXW201007C3320</stp>
        <tr r="H81" s="1"/>
      </tp>
      <tp>
        <v>25.6</v>
        <stp/>
        <stp>ASK</stp>
        <stp>.SPXW201007P3325</stp>
        <tr r="H196" s="1"/>
      </tp>
      <tp>
        <v>23.9</v>
        <stp/>
        <stp>ASK</stp>
        <stp>.SPXW201007P3320</stp>
        <tr r="H195" s="1"/>
      </tp>
      <tp>
        <v>15</v>
        <stp/>
        <stp>ASK</stp>
        <stp>.SPXW201007C3395</stp>
        <tr r="H96" s="1"/>
      </tp>
      <tp>
        <v>16.7</v>
        <stp/>
        <stp>ASK</stp>
        <stp>.SPXW201007C3390</stp>
        <tr r="H95" s="1"/>
      </tp>
      <tp>
        <v>60.7</v>
        <stp/>
        <stp>ASK</stp>
        <stp>.SPXW201007P3395</stp>
        <tr r="H210" s="1"/>
      </tp>
      <tp>
        <v>57.4</v>
        <stp/>
        <stp>ASK</stp>
        <stp>.SPXW201007P3390</stp>
        <tr r="H209" s="1"/>
      </tp>
      <tp>
        <v>18.5</v>
        <stp/>
        <stp>ASK</stp>
        <stp>.SPXW201007C3385</stp>
        <tr r="H94" s="1"/>
      </tp>
      <tp>
        <v>20.5</v>
        <stp/>
        <stp>ASK</stp>
        <stp>.SPXW201007C3380</stp>
        <tr r="H93" s="1"/>
      </tp>
      <tp>
        <v>54.2</v>
        <stp/>
        <stp>ASK</stp>
        <stp>.SPXW201007P3385</stp>
        <tr r="H208" s="1"/>
      </tp>
      <tp>
        <v>51.2</v>
        <stp/>
        <stp>ASK</stp>
        <stp>.SPXW201007P3380</stp>
        <tr r="H207" s="1"/>
      </tp>
      <tp>
        <v>0</v>
        <stp/>
        <stp>GAMMA</stp>
        <stp>.SPXW201007P2985</stp>
        <tr r="M128" s="1"/>
      </tp>
      <tp>
        <v>0</v>
        <stp/>
        <stp>GAMMA</stp>
        <stp>.SPXW201007P2980</stp>
        <tr r="M127" s="1"/>
      </tp>
      <tp>
        <v>0</v>
        <stp/>
        <stp>GAMMA</stp>
        <stp>.SPXW201007C2985</stp>
        <tr r="M14" s="1"/>
      </tp>
      <tp>
        <v>0</v>
        <stp/>
        <stp>GAMMA</stp>
        <stp>.SPXW201007C2980</stp>
        <tr r="M13" s="1"/>
      </tp>
      <tp>
        <v>0</v>
        <stp/>
        <stp>GAMMA</stp>
        <stp>.SPXW201007P2995</stp>
        <tr r="M130" s="1"/>
      </tp>
      <tp>
        <v>0</v>
        <stp/>
        <stp>GAMMA</stp>
        <stp>.SPXW201007P2990</stp>
        <tr r="M129" s="1"/>
      </tp>
      <tp>
        <v>0</v>
        <stp/>
        <stp>GAMMA</stp>
        <stp>.SPXW201007C2995</stp>
        <tr r="M16" s="1"/>
      </tp>
      <tp>
        <v>0</v>
        <stp/>
        <stp>GAMMA</stp>
        <stp>.SPXW201007C2990</stp>
        <tr r="M15" s="1"/>
      </tp>
      <tp>
        <v>0</v>
        <stp/>
        <stp>GAMMA</stp>
        <stp>.SPXW201007P2925</stp>
        <tr r="M120" s="1"/>
      </tp>
      <tp>
        <v>0</v>
        <stp/>
        <stp>GAMMA</stp>
        <stp>.SPXW201007P2920</stp>
        <tr r="M119" s="1"/>
      </tp>
      <tp>
        <v>0</v>
        <stp/>
        <stp>GAMMA</stp>
        <stp>.SPXW201007C2925</stp>
        <tr r="M6" s="1"/>
      </tp>
      <tp>
        <v>0</v>
        <stp/>
        <stp>GAMMA</stp>
        <stp>.SPXW201007C2920</stp>
        <tr r="M5" s="1"/>
      </tp>
      <tp>
        <v>0</v>
        <stp/>
        <stp>GAMMA</stp>
        <stp>.SPXW201007P2930</stp>
        <tr r="M121" s="1"/>
      </tp>
      <tp>
        <v>0</v>
        <stp/>
        <stp>GAMMA</stp>
        <stp>.SPXW201007C2930</stp>
        <tr r="M7" s="1"/>
      </tp>
      <tp>
        <v>0</v>
        <stp/>
        <stp>GAMMA</stp>
        <stp>.SPXW201007P2900</stp>
        <tr r="M117" s="1"/>
      </tp>
      <tp>
        <v>0</v>
        <stp/>
        <stp>GAMMA</stp>
        <stp>.SPXW201007C2900</stp>
        <tr r="M3" s="1"/>
      </tp>
      <tp>
        <v>0</v>
        <stp/>
        <stp>GAMMA</stp>
        <stp>.SPXW201007P2910</stp>
        <tr r="M118" s="1"/>
      </tp>
      <tp>
        <v>0</v>
        <stp/>
        <stp>GAMMA</stp>
        <stp>.SPXW201007C2910</stp>
        <tr r="M4" s="1"/>
      </tp>
      <tp>
        <v>0</v>
        <stp/>
        <stp>GAMMA</stp>
        <stp>.SPXW201007P2960</stp>
        <tr r="M124" s="1"/>
      </tp>
      <tp>
        <v>0</v>
        <stp/>
        <stp>GAMMA</stp>
        <stp>.SPXW201007C2960</stp>
        <tr r="M10" s="1"/>
      </tp>
      <tp>
        <v>0</v>
        <stp/>
        <stp>GAMMA</stp>
        <stp>.SPXW201007P2975</stp>
        <tr r="M126" s="1"/>
      </tp>
      <tp>
        <v>0</v>
        <stp/>
        <stp>GAMMA</stp>
        <stp>.SPXW201007P2970</stp>
        <tr r="M125" s="1"/>
      </tp>
      <tp>
        <v>0</v>
        <stp/>
        <stp>GAMMA</stp>
        <stp>.SPXW201007C2975</stp>
        <tr r="M12" s="1"/>
      </tp>
      <tp>
        <v>0</v>
        <stp/>
        <stp>GAMMA</stp>
        <stp>.SPXW201007C2970</stp>
        <tr r="M11" s="1"/>
      </tp>
      <tp>
        <v>0</v>
        <stp/>
        <stp>GAMMA</stp>
        <stp>.SPXW201007P2940</stp>
        <tr r="M122" s="1"/>
      </tp>
      <tp>
        <v>0</v>
        <stp/>
        <stp>GAMMA</stp>
        <stp>.SPXW201007C2940</stp>
        <tr r="M8" s="1"/>
      </tp>
      <tp>
        <v>0</v>
        <stp/>
        <stp>GAMMA</stp>
        <stp>.SPXW201007P2950</stp>
        <tr r="M123" s="1"/>
      </tp>
      <tp>
        <v>0</v>
        <stp/>
        <stp>GAMMA</stp>
        <stp>.SPXW201007C2950</stp>
        <tr r="M9" s="1"/>
      </tp>
      <tp>
        <v>104.7</v>
        <stp/>
        <stp>ASK</stp>
        <stp>.SPXW201007C3255</stp>
        <tr r="H68" s="1"/>
      </tp>
      <tp>
        <v>109.1</v>
        <stp/>
        <stp>ASK</stp>
        <stp>.SPXW201007C3250</stp>
        <tr r="H67" s="1"/>
      </tp>
      <tp>
        <v>9.1</v>
        <stp/>
        <stp>ASK</stp>
        <stp>.SPXW201007P3255</stp>
        <tr r="H182" s="1"/>
      </tp>
      <tp>
        <v>8.3000000000000007</v>
        <stp/>
        <stp>ASK</stp>
        <stp>.SPXW201007P3250</stp>
        <tr r="H181" s="1"/>
      </tp>
      <tp>
        <v>113.2</v>
        <stp/>
        <stp>ASK</stp>
        <stp>.SPXW201007C3245</stp>
        <tr r="H66" s="1"/>
      </tp>
      <tp>
        <v>118</v>
        <stp/>
        <stp>ASK</stp>
        <stp>.SPXW201007C3240</stp>
        <tr r="H65" s="1"/>
      </tp>
      <tp>
        <v>7.7</v>
        <stp/>
        <stp>ASK</stp>
        <stp>.SPXW201007P3245</stp>
        <tr r="H180" s="1"/>
      </tp>
      <tp>
        <v>7.1</v>
        <stp/>
        <stp>ASK</stp>
        <stp>.SPXW201007P3240</stp>
        <tr r="H179" s="1"/>
      </tp>
      <tp>
        <v>87.2</v>
        <stp/>
        <stp>ASK</stp>
        <stp>.SPXW201007C3275</stp>
        <tr r="H72" s="1"/>
      </tp>
      <tp>
        <v>91.2</v>
        <stp/>
        <stp>ASK</stp>
        <stp>.SPXW201007C3270</stp>
        <tr r="H71" s="1"/>
      </tp>
      <tp>
        <v>12.4</v>
        <stp/>
        <stp>ASK</stp>
        <stp>.SPXW201007P3275</stp>
        <tr r="H186" s="1"/>
      </tp>
      <tp>
        <v>11.5</v>
        <stp/>
        <stp>ASK</stp>
        <stp>.SPXW201007P3270</stp>
        <tr r="H185" s="1"/>
      </tp>
      <tp>
        <v>96.2</v>
        <stp/>
        <stp>ASK</stp>
        <stp>.SPXW201007C3265</stp>
        <tr r="H70" s="1"/>
      </tp>
      <tp>
        <v>100.2</v>
        <stp/>
        <stp>ASK</stp>
        <stp>.SPXW201007C3260</stp>
        <tr r="H69" s="1"/>
      </tp>
      <tp>
        <v>10.6</v>
        <stp/>
        <stp>ASK</stp>
        <stp>.SPXW201007P3265</stp>
        <tr r="H184" s="1"/>
      </tp>
      <tp>
        <v>9.8000000000000007</v>
        <stp/>
        <stp>ASK</stp>
        <stp>.SPXW201007P3260</stp>
        <tr r="H183" s="1"/>
      </tp>
      <tp>
        <v>141</v>
        <stp/>
        <stp>ASK</stp>
        <stp>.SPXW201007C3215</stp>
        <tr r="H60" s="1"/>
      </tp>
      <tp>
        <v>145.6</v>
        <stp/>
        <stp>ASK</stp>
        <stp>.SPXW201007C3210</stp>
        <tr r="H59" s="1"/>
      </tp>
      <tp>
        <v>4.5</v>
        <stp/>
        <stp>ASK</stp>
        <stp>.SPXW201007P3215</stp>
        <tr r="H174" s="1"/>
      </tp>
      <tp>
        <v>4.2</v>
        <stp/>
        <stp>ASK</stp>
        <stp>.SPXW201007P3210</stp>
        <tr r="H173" s="1"/>
      </tp>
      <tp>
        <v>150.30000000000001</v>
        <stp/>
        <stp>ASK</stp>
        <stp>.SPXW201007C3205</stp>
        <tr r="H58" s="1"/>
      </tp>
      <tp>
        <v>154.6</v>
        <stp/>
        <stp>ASK</stp>
        <stp>.SPXW201007C3200</stp>
        <tr r="H57" s="1"/>
      </tp>
      <tp>
        <v>3.8</v>
        <stp/>
        <stp>ASK</stp>
        <stp>.SPXW201007P3205</stp>
        <tr r="H172" s="1"/>
      </tp>
      <tp>
        <v>3.5</v>
        <stp/>
        <stp>ASK</stp>
        <stp>.SPXW201007P3200</stp>
        <tr r="H171" s="1"/>
      </tp>
      <tp>
        <v>122.4</v>
        <stp/>
        <stp>ASK</stp>
        <stp>.SPXW201007C3235</stp>
        <tr r="H64" s="1"/>
      </tp>
      <tp>
        <v>126.9</v>
        <stp/>
        <stp>ASK</stp>
        <stp>.SPXW201007C3230</stp>
        <tr r="H63" s="1"/>
      </tp>
      <tp>
        <v>6.5</v>
        <stp/>
        <stp>ASK</stp>
        <stp>.SPXW201007P3235</stp>
        <tr r="H178" s="1"/>
      </tp>
      <tp>
        <v>5.9</v>
        <stp/>
        <stp>ASK</stp>
        <stp>.SPXW201007P3230</stp>
        <tr r="H177" s="1"/>
      </tp>
      <tp>
        <v>131.69999999999999</v>
        <stp/>
        <stp>ASK</stp>
        <stp>.SPXW201007C3225</stp>
        <tr r="H62" s="1"/>
      </tp>
      <tp>
        <v>136.5</v>
        <stp/>
        <stp>ASK</stp>
        <stp>.SPXW201007C3220</stp>
        <tr r="H61" s="1"/>
      </tp>
      <tp>
        <v>5.4</v>
        <stp/>
        <stp>ASK</stp>
        <stp>.SPXW201007P3225</stp>
        <tr r="H176" s="1"/>
      </tp>
      <tp>
        <v>5</v>
        <stp/>
        <stp>ASK</stp>
        <stp>.SPXW201007P3220</stp>
        <tr r="H175" s="1"/>
      </tp>
      <tp>
        <v>71.5</v>
        <stp/>
        <stp>ASK</stp>
        <stp>.SPXW201007C3295</stp>
        <tr r="H76" s="1"/>
      </tp>
      <tp>
        <v>75.3</v>
        <stp/>
        <stp>ASK</stp>
        <stp>.SPXW201007C3290</stp>
        <tr r="H75" s="1"/>
      </tp>
      <tp>
        <v>16.8</v>
        <stp/>
        <stp>ASK</stp>
        <stp>.SPXW201007P3295</stp>
        <tr r="H190" s="1"/>
      </tp>
      <tp>
        <v>15.6</v>
        <stp/>
        <stp>ASK</stp>
        <stp>.SPXW201007P3290</stp>
        <tr r="H189" s="1"/>
      </tp>
      <tp>
        <v>79.2</v>
        <stp/>
        <stp>ASK</stp>
        <stp>.SPXW201007C3285</stp>
        <tr r="H74" s="1"/>
      </tp>
      <tp>
        <v>83.1</v>
        <stp/>
        <stp>ASK</stp>
        <stp>.SPXW201007C3280</stp>
        <tr r="H73" s="1"/>
      </tp>
      <tp>
        <v>14.5</v>
        <stp/>
        <stp>ASK</stp>
        <stp>.SPXW201007P3285</stp>
        <tr r="H188" s="1"/>
      </tp>
      <tp>
        <v>13.4</v>
        <stp/>
        <stp>ASK</stp>
        <stp>.SPXW201007P3280</stp>
        <tr r="H187" s="1"/>
      </tp>
      <tp>
        <v>0</v>
        <stp/>
        <stp>GAMMA</stp>
        <stp>.SPXW201007P3500</stp>
        <tr r="M230" s="1"/>
      </tp>
      <tp>
        <v>0</v>
        <stp/>
        <stp>GAMMA</stp>
        <stp>.SPXW201007C3500</stp>
        <tr r="M116" s="1"/>
      </tp>
      <tp>
        <v>0</v>
        <stp/>
        <stp>GAMMA</stp>
        <stp>.SPXW201007P3485</stp>
        <tr r="M228" s="1"/>
      </tp>
      <tp>
        <v>0</v>
        <stp/>
        <stp>GAMMA</stp>
        <stp>.SPXW201007P3480</stp>
        <tr r="M227" s="1"/>
      </tp>
      <tp>
        <v>0</v>
        <stp/>
        <stp>GAMMA</stp>
        <stp>.SPXW201007C3485</stp>
        <tr r="M114" s="1"/>
      </tp>
      <tp>
        <v>0</v>
        <stp/>
        <stp>GAMMA</stp>
        <stp>.SPXW201007C3480</stp>
        <tr r="M113" s="1"/>
      </tp>
      <tp>
        <v>0</v>
        <stp/>
        <stp>GAMMA</stp>
        <stp>.SPXW201007P3490</stp>
        <tr r="M229" s="1"/>
      </tp>
      <tp>
        <v>0</v>
        <stp/>
        <stp>GAMMA</stp>
        <stp>.SPXW201007C3490</stp>
        <tr r="M115" s="1"/>
      </tp>
      <tp>
        <v>0</v>
        <stp/>
        <stp>GAMMA</stp>
        <stp>.SPXW201007P3425</stp>
        <tr r="M216" s="1"/>
      </tp>
      <tp>
        <v>0</v>
        <stp/>
        <stp>GAMMA</stp>
        <stp>.SPXW201007P3420</stp>
        <tr r="M215" s="1"/>
      </tp>
      <tp>
        <v>0</v>
        <stp/>
        <stp>GAMMA</stp>
        <stp>.SPXW201007C3425</stp>
        <tr r="M102" s="1"/>
      </tp>
      <tp>
        <v>0</v>
        <stp/>
        <stp>GAMMA</stp>
        <stp>.SPXW201007C3420</stp>
        <tr r="M101" s="1"/>
      </tp>
      <tp>
        <v>0</v>
        <stp/>
        <stp>GAMMA</stp>
        <stp>.SPXW201007P3435</stp>
        <tr r="M218" s="1"/>
      </tp>
      <tp>
        <v>0</v>
        <stp/>
        <stp>GAMMA</stp>
        <stp>.SPXW201007P3430</stp>
        <tr r="M217" s="1"/>
      </tp>
      <tp>
        <v>0</v>
        <stp/>
        <stp>GAMMA</stp>
        <stp>.SPXW201007C3435</stp>
        <tr r="M104" s="1"/>
      </tp>
      <tp>
        <v>0</v>
        <stp/>
        <stp>GAMMA</stp>
        <stp>.SPXW201007C3430</stp>
        <tr r="M103" s="1"/>
      </tp>
      <tp>
        <v>0</v>
        <stp/>
        <stp>GAMMA</stp>
        <stp>.SPXW201007P3405</stp>
        <tr r="M212" s="1"/>
      </tp>
      <tp>
        <v>0</v>
        <stp/>
        <stp>GAMMA</stp>
        <stp>.SPXW201007P3400</stp>
        <tr r="M211" s="1"/>
      </tp>
      <tp>
        <v>0</v>
        <stp/>
        <stp>GAMMA</stp>
        <stp>.SPXW201007C3405</stp>
        <tr r="M98" s="1"/>
      </tp>
      <tp>
        <v>0</v>
        <stp/>
        <stp>GAMMA</stp>
        <stp>.SPXW201007C3400</stp>
        <tr r="M97" s="1"/>
      </tp>
      <tp>
        <v>0</v>
        <stp/>
        <stp>GAMMA</stp>
        <stp>.SPXW201007P3415</stp>
        <tr r="M214" s="1"/>
      </tp>
      <tp>
        <v>0</v>
        <stp/>
        <stp>GAMMA</stp>
        <stp>.SPXW201007P3410</stp>
        <tr r="M213" s="1"/>
      </tp>
      <tp>
        <v>0</v>
        <stp/>
        <stp>GAMMA</stp>
        <stp>.SPXW201007C3415</stp>
        <tr r="M100" s="1"/>
      </tp>
      <tp>
        <v>0</v>
        <stp/>
        <stp>GAMMA</stp>
        <stp>.SPXW201007C3410</stp>
        <tr r="M99" s="1"/>
      </tp>
      <tp>
        <v>0</v>
        <stp/>
        <stp>GAMMA</stp>
        <stp>.SPXW201007P3465</stp>
        <tr r="M224" s="1"/>
      </tp>
      <tp>
        <v>0</v>
        <stp/>
        <stp>GAMMA</stp>
        <stp>.SPXW201007P3460</stp>
        <tr r="M223" s="1"/>
      </tp>
      <tp>
        <v>0</v>
        <stp/>
        <stp>GAMMA</stp>
        <stp>.SPXW201007C3465</stp>
        <tr r="M110" s="1"/>
      </tp>
      <tp>
        <v>0</v>
        <stp/>
        <stp>GAMMA</stp>
        <stp>.SPXW201007C3460</stp>
        <tr r="M109" s="1"/>
      </tp>
      <tp>
        <v>0</v>
        <stp/>
        <stp>GAMMA</stp>
        <stp>.SPXW201007P3475</stp>
        <tr r="M226" s="1"/>
      </tp>
      <tp>
        <v>0</v>
        <stp/>
        <stp>GAMMA</stp>
        <stp>.SPXW201007P3470</stp>
        <tr r="M225" s="1"/>
      </tp>
      <tp>
        <v>0</v>
        <stp/>
        <stp>GAMMA</stp>
        <stp>.SPXW201007C3475</stp>
        <tr r="M112" s="1"/>
      </tp>
      <tp>
        <v>0</v>
        <stp/>
        <stp>GAMMA</stp>
        <stp>.SPXW201007C3470</stp>
        <tr r="M111" s="1"/>
      </tp>
      <tp>
        <v>0</v>
        <stp/>
        <stp>GAMMA</stp>
        <stp>.SPXW201007P3445</stp>
        <tr r="M220" s="1"/>
      </tp>
      <tp>
        <v>0</v>
        <stp/>
        <stp>GAMMA</stp>
        <stp>.SPXW201007P3440</stp>
        <tr r="M219" s="1"/>
      </tp>
      <tp>
        <v>0</v>
        <stp/>
        <stp>GAMMA</stp>
        <stp>.SPXW201007C3445</stp>
        <tr r="M106" s="1"/>
      </tp>
      <tp>
        <v>0</v>
        <stp/>
        <stp>GAMMA</stp>
        <stp>.SPXW201007C3440</stp>
        <tr r="M105" s="1"/>
      </tp>
      <tp>
        <v>0</v>
        <stp/>
        <stp>GAMMA</stp>
        <stp>.SPXW201007P3455</stp>
        <tr r="M222" s="1"/>
      </tp>
      <tp>
        <v>0</v>
        <stp/>
        <stp>GAMMA</stp>
        <stp>.SPXW201007P3450</stp>
        <tr r="M221" s="1"/>
      </tp>
      <tp>
        <v>0</v>
        <stp/>
        <stp>GAMMA</stp>
        <stp>.SPXW201007C3455</stp>
        <tr r="M108" s="1"/>
      </tp>
      <tp>
        <v>0</v>
        <stp/>
        <stp>GAMMA</stp>
        <stp>.SPXW201007C3450</stp>
        <tr r="M107" s="1"/>
      </tp>
      <tp>
        <v>401.2</v>
        <stp/>
        <stp>ASK</stp>
        <stp>.SPXW201007C2950</stp>
        <tr r="H9" s="1"/>
      </tp>
      <tp>
        <v>0.25</v>
        <stp/>
        <stp>ASK</stp>
        <stp>.SPXW201007P2950</stp>
        <tr r="H123" s="1"/>
      </tp>
      <tp>
        <v>411.3</v>
        <stp/>
        <stp>ASK</stp>
        <stp>.SPXW201007C2940</stp>
        <tr r="H8" s="1"/>
      </tp>
      <tp>
        <v>0.25</v>
        <stp/>
        <stp>ASK</stp>
        <stp>.SPXW201007P2940</stp>
        <tr r="H122" s="1"/>
      </tp>
      <tp>
        <v>376.4</v>
        <stp/>
        <stp>ASK</stp>
        <stp>.SPXW201007C2975</stp>
        <tr r="H12" s="1"/>
      </tp>
      <tp>
        <v>381.4</v>
        <stp/>
        <stp>ASK</stp>
        <stp>.SPXW201007C2970</stp>
        <tr r="H11" s="1"/>
      </tp>
      <tp>
        <v>0.3</v>
        <stp/>
        <stp>ASK</stp>
        <stp>.SPXW201007P2975</stp>
        <tr r="H126" s="1"/>
      </tp>
      <tp>
        <v>0.25</v>
        <stp/>
        <stp>ASK</stp>
        <stp>.SPXW201007P2970</stp>
        <tr r="H125" s="1"/>
      </tp>
      <tp>
        <v>391.4</v>
        <stp/>
        <stp>ASK</stp>
        <stp>.SPXW201007C2960</stp>
        <tr r="H10" s="1"/>
      </tp>
      <tp>
        <v>0.25</v>
        <stp/>
        <stp>ASK</stp>
        <stp>.SPXW201007P2960</stp>
        <tr r="H124" s="1"/>
      </tp>
      <tp>
        <v>442.2</v>
        <stp/>
        <stp>ASK</stp>
        <stp>.SPXW201007C2910</stp>
        <tr r="H4" s="1"/>
      </tp>
      <tp>
        <v>0.2</v>
        <stp/>
        <stp>ASK</stp>
        <stp>.SPXW201007P2910</stp>
        <tr r="H118" s="1"/>
      </tp>
      <tp>
        <v>452.2</v>
        <stp/>
        <stp>ASK</stp>
        <stp>.SPXW201007C2900</stp>
        <tr r="H3" s="1"/>
      </tp>
      <tp>
        <v>0.2</v>
        <stp/>
        <stp>ASK</stp>
        <stp>.SPXW201007P2900</stp>
        <tr r="H117" s="1"/>
      </tp>
      <tp>
        <v>421.3</v>
        <stp/>
        <stp>ASK</stp>
        <stp>.SPXW201007C2930</stp>
        <tr r="H7" s="1"/>
      </tp>
      <tp>
        <v>0.25</v>
        <stp/>
        <stp>ASK</stp>
        <stp>.SPXW201007P2930</stp>
        <tr r="H121" s="1"/>
      </tp>
      <tp>
        <v>426.4</v>
        <stp/>
        <stp>ASK</stp>
        <stp>.SPXW201007C2925</stp>
        <tr r="H6" s="1"/>
      </tp>
      <tp>
        <v>431.3</v>
        <stp/>
        <stp>ASK</stp>
        <stp>.SPXW201007C2920</stp>
        <tr r="H5" s="1"/>
      </tp>
      <tp>
        <v>0.2</v>
        <stp/>
        <stp>ASK</stp>
        <stp>.SPXW201007P2925</stp>
        <tr r="H120" s="1"/>
      </tp>
      <tp>
        <v>0.2</v>
        <stp/>
        <stp>ASK</stp>
        <stp>.SPXW201007P2920</stp>
        <tr r="H119" s="1"/>
      </tp>
      <tp>
        <v>356.4</v>
        <stp/>
        <stp>ASK</stp>
        <stp>.SPXW201007C2995</stp>
        <tr r="H16" s="1"/>
      </tp>
      <tp>
        <v>361.4</v>
        <stp/>
        <stp>ASK</stp>
        <stp>.SPXW201007C2990</stp>
        <tr r="H15" s="1"/>
      </tp>
      <tp>
        <v>0.3</v>
        <stp/>
        <stp>ASK</stp>
        <stp>.SPXW201007P2995</stp>
        <tr r="H130" s="1"/>
      </tp>
      <tp>
        <v>0.3</v>
        <stp/>
        <stp>ASK</stp>
        <stp>.SPXW201007P2990</stp>
        <tr r="H129" s="1"/>
      </tp>
      <tp>
        <v>366.4</v>
        <stp/>
        <stp>ASK</stp>
        <stp>.SPXW201007C2985</stp>
        <tr r="H14" s="1"/>
      </tp>
      <tp>
        <v>371.7</v>
        <stp/>
        <stp>ASK</stp>
        <stp>.SPXW201007C2980</stp>
        <tr r="H13" s="1"/>
      </tp>
      <tp>
        <v>0.3</v>
        <stp/>
        <stp>ASK</stp>
        <stp>.SPXW201007P2985</stp>
        <tr r="H128" s="1"/>
      </tp>
      <tp>
        <v>0.3</v>
        <stp/>
        <stp>ASK</stp>
        <stp>.SPXW201007P2980</stp>
        <tr r="H127" s="1"/>
      </tp>
      <tp>
        <v>0</v>
        <stp/>
        <stp>GAMMA</stp>
        <stp>.SPXW201007P3385</stp>
        <tr r="M208" s="1"/>
      </tp>
      <tp>
        <v>0</v>
        <stp/>
        <stp>GAMMA</stp>
        <stp>.SPXW201007P3380</stp>
        <tr r="M207" s="1"/>
      </tp>
      <tp>
        <v>0</v>
        <stp/>
        <stp>GAMMA</stp>
        <stp>.SPXW201007C3385</stp>
        <tr r="M94" s="1"/>
      </tp>
      <tp>
        <v>0</v>
        <stp/>
        <stp>GAMMA</stp>
        <stp>.SPXW201007C3380</stp>
        <tr r="M93" s="1"/>
      </tp>
      <tp>
        <v>0</v>
        <stp/>
        <stp>GAMMA</stp>
        <stp>.SPXW201007P3395</stp>
        <tr r="M210" s="1"/>
      </tp>
      <tp>
        <v>0</v>
        <stp/>
        <stp>GAMMA</stp>
        <stp>.SPXW201007P3390</stp>
        <tr r="M209" s="1"/>
      </tp>
      <tp>
        <v>0</v>
        <stp/>
        <stp>GAMMA</stp>
        <stp>.SPXW201007C3395</stp>
        <tr r="M96" s="1"/>
      </tp>
      <tp>
        <v>0</v>
        <stp/>
        <stp>GAMMA</stp>
        <stp>.SPXW201007C3390</stp>
        <tr r="M95" s="1"/>
      </tp>
      <tp>
        <v>0</v>
        <stp/>
        <stp>GAMMA</stp>
        <stp>.SPXW201007P3325</stp>
        <tr r="M196" s="1"/>
      </tp>
      <tp>
        <v>0</v>
        <stp/>
        <stp>GAMMA</stp>
        <stp>.SPXW201007P3320</stp>
        <tr r="M195" s="1"/>
      </tp>
      <tp>
        <v>0</v>
        <stp/>
        <stp>GAMMA</stp>
        <stp>.SPXW201007C3325</stp>
        <tr r="M82" s="1"/>
      </tp>
      <tp>
        <v>0</v>
        <stp/>
        <stp>GAMMA</stp>
        <stp>.SPXW201007C3320</stp>
        <tr r="M81" s="1"/>
      </tp>
      <tp>
        <v>0</v>
        <stp/>
        <stp>GAMMA</stp>
        <stp>.SPXW201007P3335</stp>
        <tr r="M198" s="1"/>
      </tp>
      <tp>
        <v>0</v>
        <stp/>
        <stp>GAMMA</stp>
        <stp>.SPXW201007P3330</stp>
        <tr r="M197" s="1"/>
      </tp>
      <tp>
        <v>0</v>
        <stp/>
        <stp>GAMMA</stp>
        <stp>.SPXW201007C3335</stp>
        <tr r="M84" s="1"/>
      </tp>
      <tp>
        <v>0</v>
        <stp/>
        <stp>GAMMA</stp>
        <stp>.SPXW201007C3330</stp>
        <tr r="M83" s="1"/>
      </tp>
      <tp>
        <v>0</v>
        <stp/>
        <stp>GAMMA</stp>
        <stp>.SPXW201007P3305</stp>
        <tr r="M192" s="1"/>
      </tp>
      <tp>
        <v>0</v>
        <stp/>
        <stp>GAMMA</stp>
        <stp>.SPXW201007P3300</stp>
        <tr r="M191" s="1"/>
      </tp>
      <tp>
        <v>0</v>
        <stp/>
        <stp>GAMMA</stp>
        <stp>.SPXW201007C3305</stp>
        <tr r="M78" s="1"/>
      </tp>
      <tp>
        <v>0</v>
        <stp/>
        <stp>GAMMA</stp>
        <stp>.SPXW201007C3300</stp>
        <tr r="M77" s="1"/>
      </tp>
      <tp>
        <v>0</v>
        <stp/>
        <stp>GAMMA</stp>
        <stp>.SPXW201007P3315</stp>
        <tr r="M194" s="1"/>
      </tp>
      <tp>
        <v>0</v>
        <stp/>
        <stp>GAMMA</stp>
        <stp>.SPXW201007P3310</stp>
        <tr r="M193" s="1"/>
      </tp>
      <tp>
        <v>0</v>
        <stp/>
        <stp>GAMMA</stp>
        <stp>.SPXW201007C3315</stp>
        <tr r="M80" s="1"/>
      </tp>
      <tp>
        <v>0</v>
        <stp/>
        <stp>GAMMA</stp>
        <stp>.SPXW201007C3310</stp>
        <tr r="M79" s="1"/>
      </tp>
      <tp>
        <v>0</v>
        <stp/>
        <stp>GAMMA</stp>
        <stp>.SPXW201007P3365</stp>
        <tr r="M204" s="1"/>
      </tp>
      <tp>
        <v>0</v>
        <stp/>
        <stp>GAMMA</stp>
        <stp>.SPXW201007P3360</stp>
        <tr r="M203" s="1"/>
      </tp>
      <tp>
        <v>0</v>
        <stp/>
        <stp>GAMMA</stp>
        <stp>.SPXW201007C3365</stp>
        <tr r="M90" s="1"/>
      </tp>
      <tp>
        <v>0</v>
        <stp/>
        <stp>GAMMA</stp>
        <stp>.SPXW201007C3360</stp>
        <tr r="M89" s="1"/>
      </tp>
      <tp>
        <v>0</v>
        <stp/>
        <stp>GAMMA</stp>
        <stp>.SPXW201007P3375</stp>
        <tr r="M206" s="1"/>
      </tp>
      <tp>
        <v>0</v>
        <stp/>
        <stp>GAMMA</stp>
        <stp>.SPXW201007P3370</stp>
        <tr r="M205" s="1"/>
      </tp>
      <tp>
        <v>0</v>
        <stp/>
        <stp>GAMMA</stp>
        <stp>.SPXW201007C3375</stp>
        <tr r="M92" s="1"/>
      </tp>
      <tp>
        <v>0</v>
        <stp/>
        <stp>GAMMA</stp>
        <stp>.SPXW201007C3370</stp>
        <tr r="M91" s="1"/>
      </tp>
      <tp>
        <v>0</v>
        <stp/>
        <stp>GAMMA</stp>
        <stp>.SPXW201007P3345</stp>
        <tr r="M200" s="1"/>
      </tp>
      <tp>
        <v>0</v>
        <stp/>
        <stp>GAMMA</stp>
        <stp>.SPXW201007P3340</stp>
        <tr r="M199" s="1"/>
      </tp>
      <tp>
        <v>0</v>
        <stp/>
        <stp>GAMMA</stp>
        <stp>.SPXW201007C3345</stp>
        <tr r="M86" s="1"/>
      </tp>
      <tp>
        <v>0</v>
        <stp/>
        <stp>GAMMA</stp>
        <stp>.SPXW201007C3340</stp>
        <tr r="M85" s="1"/>
      </tp>
      <tp>
        <v>0</v>
        <stp/>
        <stp>GAMMA</stp>
        <stp>.SPXW201007P3355</stp>
        <tr r="M202" s="1"/>
      </tp>
      <tp>
        <v>0</v>
        <stp/>
        <stp>GAMMA</stp>
        <stp>.SPXW201007P3350</stp>
        <tr r="M201" s="1"/>
      </tp>
      <tp>
        <v>0</v>
        <stp/>
        <stp>GAMMA</stp>
        <stp>.SPXW201007C3355</stp>
        <tr r="M88" s="1"/>
      </tp>
      <tp>
        <v>0</v>
        <stp/>
        <stp>GAMMA</stp>
        <stp>.SPXW201007C3350</stp>
        <tr r="M87" s="1"/>
      </tp>
      <tp>
        <v>0</v>
        <stp/>
        <stp>GAMMA</stp>
        <stp>.SPXW201007P3285</stp>
        <tr r="M188" s="1"/>
      </tp>
      <tp>
        <v>0</v>
        <stp/>
        <stp>GAMMA</stp>
        <stp>.SPXW201007P3280</stp>
        <tr r="M187" s="1"/>
      </tp>
      <tp>
        <v>0</v>
        <stp/>
        <stp>GAMMA</stp>
        <stp>.SPXW201007C3285</stp>
        <tr r="M74" s="1"/>
      </tp>
      <tp>
        <v>0</v>
        <stp/>
        <stp>GAMMA</stp>
        <stp>.SPXW201007C3280</stp>
        <tr r="M73" s="1"/>
      </tp>
      <tp>
        <v>0</v>
        <stp/>
        <stp>GAMMA</stp>
        <stp>.SPXW201007P3295</stp>
        <tr r="M190" s="1"/>
      </tp>
      <tp>
        <v>0</v>
        <stp/>
        <stp>GAMMA</stp>
        <stp>.SPXW201007P3290</stp>
        <tr r="M189" s="1"/>
      </tp>
      <tp>
        <v>0</v>
        <stp/>
        <stp>GAMMA</stp>
        <stp>.SPXW201007C3295</stp>
        <tr r="M76" s="1"/>
      </tp>
      <tp>
        <v>0</v>
        <stp/>
        <stp>GAMMA</stp>
        <stp>.SPXW201007C3290</stp>
        <tr r="M75" s="1"/>
      </tp>
      <tp>
        <v>0</v>
        <stp/>
        <stp>GAMMA</stp>
        <stp>.SPXW201007P3225</stp>
        <tr r="M176" s="1"/>
      </tp>
      <tp>
        <v>0</v>
        <stp/>
        <stp>GAMMA</stp>
        <stp>.SPXW201007P3220</stp>
        <tr r="M175" s="1"/>
      </tp>
      <tp>
        <v>0</v>
        <stp/>
        <stp>GAMMA</stp>
        <stp>.SPXW201007C3225</stp>
        <tr r="M62" s="1"/>
      </tp>
      <tp>
        <v>0</v>
        <stp/>
        <stp>GAMMA</stp>
        <stp>.SPXW201007C3220</stp>
        <tr r="M61" s="1"/>
      </tp>
      <tp>
        <v>0</v>
        <stp/>
        <stp>GAMMA</stp>
        <stp>.SPXW201007P3235</stp>
        <tr r="M178" s="1"/>
      </tp>
      <tp>
        <v>0</v>
        <stp/>
        <stp>GAMMA</stp>
        <stp>.SPXW201007P3230</stp>
        <tr r="M177" s="1"/>
      </tp>
      <tp>
        <v>0</v>
        <stp/>
        <stp>GAMMA</stp>
        <stp>.SPXW201007C3235</stp>
        <tr r="M64" s="1"/>
      </tp>
      <tp>
        <v>0</v>
        <stp/>
        <stp>GAMMA</stp>
        <stp>.SPXW201007C3230</stp>
        <tr r="M63" s="1"/>
      </tp>
      <tp>
        <v>0</v>
        <stp/>
        <stp>GAMMA</stp>
        <stp>.SPXW201007P3205</stp>
        <tr r="M172" s="1"/>
      </tp>
      <tp>
        <v>0</v>
        <stp/>
        <stp>GAMMA</stp>
        <stp>.SPXW201007P3200</stp>
        <tr r="M171" s="1"/>
      </tp>
      <tp>
        <v>0</v>
        <stp/>
        <stp>GAMMA</stp>
        <stp>.SPXW201007C3205</stp>
        <tr r="M58" s="1"/>
      </tp>
      <tp>
        <v>0</v>
        <stp/>
        <stp>GAMMA</stp>
        <stp>.SPXW201007C3200</stp>
        <tr r="M57" s="1"/>
      </tp>
      <tp>
        <v>0</v>
        <stp/>
        <stp>GAMMA</stp>
        <stp>.SPXW201007P3215</stp>
        <tr r="M174" s="1"/>
      </tp>
      <tp>
        <v>0</v>
        <stp/>
        <stp>GAMMA</stp>
        <stp>.SPXW201007P3210</stp>
        <tr r="M173" s="1"/>
      </tp>
      <tp>
        <v>0</v>
        <stp/>
        <stp>GAMMA</stp>
        <stp>.SPXW201007C3215</stp>
        <tr r="M60" s="1"/>
      </tp>
      <tp>
        <v>0</v>
        <stp/>
        <stp>GAMMA</stp>
        <stp>.SPXW201007C3210</stp>
        <tr r="M59" s="1"/>
      </tp>
      <tp>
        <v>0</v>
        <stp/>
        <stp>GAMMA</stp>
        <stp>.SPXW201007P3265</stp>
        <tr r="M184" s="1"/>
      </tp>
      <tp>
        <v>0</v>
        <stp/>
        <stp>GAMMA</stp>
        <stp>.SPXW201007P3260</stp>
        <tr r="M183" s="1"/>
      </tp>
      <tp>
        <v>0</v>
        <stp/>
        <stp>GAMMA</stp>
        <stp>.SPXW201007C3265</stp>
        <tr r="M70" s="1"/>
      </tp>
      <tp>
        <v>0</v>
        <stp/>
        <stp>GAMMA</stp>
        <stp>.SPXW201007C3260</stp>
        <tr r="M69" s="1"/>
      </tp>
      <tp>
        <v>0</v>
        <stp/>
        <stp>GAMMA</stp>
        <stp>.SPXW201007P3275</stp>
        <tr r="M186" s="1"/>
      </tp>
      <tp>
        <v>0</v>
        <stp/>
        <stp>GAMMA</stp>
        <stp>.SPXW201007P3270</stp>
        <tr r="M185" s="1"/>
      </tp>
      <tp>
        <v>0</v>
        <stp/>
        <stp>GAMMA</stp>
        <stp>.SPXW201007C3275</stp>
        <tr r="M72" s="1"/>
      </tp>
      <tp>
        <v>0</v>
        <stp/>
        <stp>GAMMA</stp>
        <stp>.SPXW201007C3270</stp>
        <tr r="M71" s="1"/>
      </tp>
      <tp>
        <v>0</v>
        <stp/>
        <stp>GAMMA</stp>
        <stp>.SPXW201007P3245</stp>
        <tr r="M180" s="1"/>
      </tp>
      <tp>
        <v>0</v>
        <stp/>
        <stp>GAMMA</stp>
        <stp>.SPXW201007P3240</stp>
        <tr r="M179" s="1"/>
      </tp>
      <tp>
        <v>0</v>
        <stp/>
        <stp>GAMMA</stp>
        <stp>.SPXW201007C3245</stp>
        <tr r="M66" s="1"/>
      </tp>
      <tp>
        <v>0</v>
        <stp/>
        <stp>GAMMA</stp>
        <stp>.SPXW201007C3240</stp>
        <tr r="M65" s="1"/>
      </tp>
      <tp>
        <v>0</v>
        <stp/>
        <stp>GAMMA</stp>
        <stp>.SPXW201007P3255</stp>
        <tr r="M182" s="1"/>
      </tp>
      <tp>
        <v>0</v>
        <stp/>
        <stp>GAMMA</stp>
        <stp>.SPXW201007P3250</stp>
        <tr r="M181" s="1"/>
      </tp>
      <tp>
        <v>0</v>
        <stp/>
        <stp>GAMMA</stp>
        <stp>.SPXW201007C3255</stp>
        <tr r="M68" s="1"/>
      </tp>
      <tp>
        <v>0</v>
        <stp/>
        <stp>GAMMA</stp>
        <stp>.SPXW201007C3250</stp>
        <tr r="M67" s="1"/>
      </tp>
      <tp>
        <v>0</v>
        <stp/>
        <stp>GAMMA</stp>
        <stp>.SPXW201007P3185</stp>
        <tr r="M168" s="1"/>
      </tp>
      <tp>
        <v>0</v>
        <stp/>
        <stp>GAMMA</stp>
        <stp>.SPXW201007P3180</stp>
        <tr r="M167" s="1"/>
      </tp>
      <tp>
        <v>0</v>
        <stp/>
        <stp>GAMMA</stp>
        <stp>.SPXW201007C3185</stp>
        <tr r="M54" s="1"/>
      </tp>
      <tp>
        <v>0</v>
        <stp/>
        <stp>GAMMA</stp>
        <stp>.SPXW201007C3180</stp>
        <tr r="M53" s="1"/>
      </tp>
      <tp>
        <v>0</v>
        <stp/>
        <stp>GAMMA</stp>
        <stp>.SPXW201007P3195</stp>
        <tr r="M170" s="1"/>
      </tp>
      <tp>
        <v>0</v>
        <stp/>
        <stp>GAMMA</stp>
        <stp>.SPXW201007P3190</stp>
        <tr r="M169" s="1"/>
      </tp>
      <tp>
        <v>0</v>
        <stp/>
        <stp>GAMMA</stp>
        <stp>.SPXW201007C3195</stp>
        <tr r="M56" s="1"/>
      </tp>
      <tp>
        <v>0</v>
        <stp/>
        <stp>GAMMA</stp>
        <stp>.SPXW201007C3190</stp>
        <tr r="M55" s="1"/>
      </tp>
      <tp>
        <v>0</v>
        <stp/>
        <stp>GAMMA</stp>
        <stp>.SPXW201007P3125</stp>
        <tr r="M156" s="1"/>
      </tp>
      <tp>
        <v>0</v>
        <stp/>
        <stp>GAMMA</stp>
        <stp>.SPXW201007P3120</stp>
        <tr r="M155" s="1"/>
      </tp>
      <tp>
        <v>0</v>
        <stp/>
        <stp>GAMMA</stp>
        <stp>.SPXW201007C3125</stp>
        <tr r="M42" s="1"/>
      </tp>
      <tp>
        <v>0</v>
        <stp/>
        <stp>GAMMA</stp>
        <stp>.SPXW201007C3120</stp>
        <tr r="M41" s="1"/>
      </tp>
      <tp>
        <v>0</v>
        <stp/>
        <stp>GAMMA</stp>
        <stp>.SPXW201007P3135</stp>
        <tr r="M158" s="1"/>
      </tp>
      <tp>
        <v>0</v>
        <stp/>
        <stp>GAMMA</stp>
        <stp>.SPXW201007P3130</stp>
        <tr r="M157" s="1"/>
      </tp>
      <tp>
        <v>0</v>
        <stp/>
        <stp>GAMMA</stp>
        <stp>.SPXW201007C3135</stp>
        <tr r="M44" s="1"/>
      </tp>
      <tp>
        <v>0</v>
        <stp/>
        <stp>GAMMA</stp>
        <stp>.SPXW201007C3130</stp>
        <tr r="M43" s="1"/>
      </tp>
      <tp>
        <v>0</v>
        <stp/>
        <stp>GAMMA</stp>
        <stp>.SPXW201007P3105</stp>
        <tr r="M152" s="1"/>
      </tp>
      <tp>
        <v>0</v>
        <stp/>
        <stp>GAMMA</stp>
        <stp>.SPXW201007P3100</stp>
        <tr r="M151" s="1"/>
      </tp>
      <tp>
        <v>0</v>
        <stp/>
        <stp>GAMMA</stp>
        <stp>.SPXW201007C3105</stp>
        <tr r="M38" s="1"/>
      </tp>
      <tp>
        <v>0</v>
        <stp/>
        <stp>GAMMA</stp>
        <stp>.SPXW201007C3100</stp>
        <tr r="M37" s="1"/>
      </tp>
      <tp>
        <v>0</v>
        <stp/>
        <stp>GAMMA</stp>
        <stp>.SPXW201007P3115</stp>
        <tr r="M154" s="1"/>
      </tp>
      <tp>
        <v>0</v>
        <stp/>
        <stp>GAMMA</stp>
        <stp>.SPXW201007P3110</stp>
        <tr r="M153" s="1"/>
      </tp>
      <tp>
        <v>0</v>
        <stp/>
        <stp>GAMMA</stp>
        <stp>.SPXW201007C3115</stp>
        <tr r="M40" s="1"/>
      </tp>
      <tp>
        <v>0</v>
        <stp/>
        <stp>GAMMA</stp>
        <stp>.SPXW201007C3110</stp>
        <tr r="M39" s="1"/>
      </tp>
      <tp>
        <v>0</v>
        <stp/>
        <stp>GAMMA</stp>
        <stp>.SPXW201007P3165</stp>
        <tr r="M164" s="1"/>
      </tp>
      <tp>
        <v>0</v>
        <stp/>
        <stp>GAMMA</stp>
        <stp>.SPXW201007P3160</stp>
        <tr r="M163" s="1"/>
      </tp>
      <tp>
        <v>0</v>
        <stp/>
        <stp>GAMMA</stp>
        <stp>.SPXW201007C3165</stp>
        <tr r="M50" s="1"/>
      </tp>
      <tp>
        <v>0</v>
        <stp/>
        <stp>GAMMA</stp>
        <stp>.SPXW201007C3160</stp>
        <tr r="M49" s="1"/>
      </tp>
      <tp>
        <v>0</v>
        <stp/>
        <stp>GAMMA</stp>
        <stp>.SPXW201007P3175</stp>
        <tr r="M166" s="1"/>
      </tp>
      <tp>
        <v>0</v>
        <stp/>
        <stp>GAMMA</stp>
        <stp>.SPXW201007P3170</stp>
        <tr r="M165" s="1"/>
      </tp>
      <tp>
        <v>0</v>
        <stp/>
        <stp>GAMMA</stp>
        <stp>.SPXW201007C3175</stp>
        <tr r="M52" s="1"/>
      </tp>
      <tp>
        <v>0</v>
        <stp/>
        <stp>GAMMA</stp>
        <stp>.SPXW201007C3170</stp>
        <tr r="M51" s="1"/>
      </tp>
      <tp>
        <v>0</v>
        <stp/>
        <stp>GAMMA</stp>
        <stp>.SPXW201007P3145</stp>
        <tr r="M160" s="1"/>
      </tp>
      <tp>
        <v>0</v>
        <stp/>
        <stp>GAMMA</stp>
        <stp>.SPXW201007P3140</stp>
        <tr r="M159" s="1"/>
      </tp>
      <tp>
        <v>0</v>
        <stp/>
        <stp>GAMMA</stp>
        <stp>.SPXW201007C3145</stp>
        <tr r="M46" s="1"/>
      </tp>
      <tp>
        <v>0</v>
        <stp/>
        <stp>GAMMA</stp>
        <stp>.SPXW201007C3140</stp>
        <tr r="M45" s="1"/>
      </tp>
      <tp>
        <v>0</v>
        <stp/>
        <stp>GAMMA</stp>
        <stp>.SPXW201007P3155</stp>
        <tr r="M162" s="1"/>
      </tp>
      <tp>
        <v>0</v>
        <stp/>
        <stp>GAMMA</stp>
        <stp>.SPXW201007P3150</stp>
        <tr r="M161" s="1"/>
      </tp>
      <tp>
        <v>0</v>
        <stp/>
        <stp>GAMMA</stp>
        <stp>.SPXW201007C3155</stp>
        <tr r="M48" s="1"/>
      </tp>
      <tp>
        <v>0</v>
        <stp/>
        <stp>GAMMA</stp>
        <stp>.SPXW201007C3150</stp>
        <tr r="M47" s="1"/>
      </tp>
      <tp>
        <v>0</v>
        <stp/>
        <stp>GAMMA</stp>
        <stp>.SPXW201007P3085</stp>
        <tr r="M148" s="1"/>
      </tp>
      <tp>
        <v>0</v>
        <stp/>
        <stp>GAMMA</stp>
        <stp>.SPXW201007P3080</stp>
        <tr r="M147" s="1"/>
      </tp>
      <tp>
        <v>0</v>
        <stp/>
        <stp>GAMMA</stp>
        <stp>.SPXW201007C3085</stp>
        <tr r="M34" s="1"/>
      </tp>
      <tp>
        <v>0</v>
        <stp/>
        <stp>GAMMA</stp>
        <stp>.SPXW201007C3080</stp>
        <tr r="M33" s="1"/>
      </tp>
      <tp>
        <v>0</v>
        <stp/>
        <stp>GAMMA</stp>
        <stp>.SPXW201007P3095</stp>
        <tr r="M150" s="1"/>
      </tp>
      <tp>
        <v>0</v>
        <stp/>
        <stp>GAMMA</stp>
        <stp>.SPXW201007P3090</stp>
        <tr r="M149" s="1"/>
      </tp>
      <tp>
        <v>0</v>
        <stp/>
        <stp>GAMMA</stp>
        <stp>.SPXW201007C3095</stp>
        <tr r="M36" s="1"/>
      </tp>
      <tp>
        <v>0</v>
        <stp/>
        <stp>GAMMA</stp>
        <stp>.SPXW201007C3090</stp>
        <tr r="M35" s="1"/>
      </tp>
      <tp>
        <v>0</v>
        <stp/>
        <stp>GAMMA</stp>
        <stp>.SPXW201007P3025</stp>
        <tr r="M136" s="1"/>
      </tp>
      <tp>
        <v>0</v>
        <stp/>
        <stp>GAMMA</stp>
        <stp>.SPXW201007P3020</stp>
        <tr r="M135" s="1"/>
      </tp>
      <tp>
        <v>0</v>
        <stp/>
        <stp>GAMMA</stp>
        <stp>.SPXW201007C3025</stp>
        <tr r="M22" s="1"/>
      </tp>
      <tp>
        <v>0</v>
        <stp/>
        <stp>GAMMA</stp>
        <stp>.SPXW201007C3020</stp>
        <tr r="M21" s="1"/>
      </tp>
      <tp>
        <v>0</v>
        <stp/>
        <stp>GAMMA</stp>
        <stp>.SPXW201007P3035</stp>
        <tr r="M138" s="1"/>
      </tp>
      <tp>
        <v>0</v>
        <stp/>
        <stp>GAMMA</stp>
        <stp>.SPXW201007P3030</stp>
        <tr r="M137" s="1"/>
      </tp>
      <tp>
        <v>0</v>
        <stp/>
        <stp>GAMMA</stp>
        <stp>.SPXW201007C3035</stp>
        <tr r="M24" s="1"/>
      </tp>
      <tp>
        <v>0</v>
        <stp/>
        <stp>GAMMA</stp>
        <stp>.SPXW201007C3030</stp>
        <tr r="M23" s="1"/>
      </tp>
      <tp>
        <v>0</v>
        <stp/>
        <stp>GAMMA</stp>
        <stp>.SPXW201007P3005</stp>
        <tr r="M132" s="1"/>
      </tp>
      <tp>
        <v>0</v>
        <stp/>
        <stp>GAMMA</stp>
        <stp>.SPXW201007P3000</stp>
        <tr r="M131" s="1"/>
      </tp>
      <tp>
        <v>0</v>
        <stp/>
        <stp>GAMMA</stp>
        <stp>.SPXW201007C3005</stp>
        <tr r="M18" s="1"/>
      </tp>
      <tp>
        <v>0</v>
        <stp/>
        <stp>GAMMA</stp>
        <stp>.SPXW201007C3000</stp>
        <tr r="M17" s="1"/>
      </tp>
      <tp>
        <v>0</v>
        <stp/>
        <stp>GAMMA</stp>
        <stp>.SPXW201007P3015</stp>
        <tr r="M134" s="1"/>
      </tp>
      <tp>
        <v>0</v>
        <stp/>
        <stp>GAMMA</stp>
        <stp>.SPXW201007P3010</stp>
        <tr r="M133" s="1"/>
      </tp>
      <tp>
        <v>0</v>
        <stp/>
        <stp>GAMMA</stp>
        <stp>.SPXW201007C3015</stp>
        <tr r="M20" s="1"/>
      </tp>
      <tp>
        <v>0</v>
        <stp/>
        <stp>GAMMA</stp>
        <stp>.SPXW201007C3010</stp>
        <tr r="M19" s="1"/>
      </tp>
      <tp>
        <v>0</v>
        <stp/>
        <stp>GAMMA</stp>
        <stp>.SPXW201007P3065</stp>
        <tr r="M144" s="1"/>
      </tp>
      <tp>
        <v>0</v>
        <stp/>
        <stp>GAMMA</stp>
        <stp>.SPXW201007P3060</stp>
        <tr r="M143" s="1"/>
      </tp>
      <tp>
        <v>0</v>
        <stp/>
        <stp>GAMMA</stp>
        <stp>.SPXW201007C3065</stp>
        <tr r="M30" s="1"/>
      </tp>
      <tp>
        <v>0</v>
        <stp/>
        <stp>GAMMA</stp>
        <stp>.SPXW201007C3060</stp>
        <tr r="M29" s="1"/>
      </tp>
      <tp>
        <v>0</v>
        <stp/>
        <stp>GAMMA</stp>
        <stp>.SPXW201007P3075</stp>
        <tr r="M146" s="1"/>
      </tp>
      <tp>
        <v>0</v>
        <stp/>
        <stp>GAMMA</stp>
        <stp>.SPXW201007P3070</stp>
        <tr r="M145" s="1"/>
      </tp>
      <tp>
        <v>0</v>
        <stp/>
        <stp>GAMMA</stp>
        <stp>.SPXW201007C3075</stp>
        <tr r="M32" s="1"/>
      </tp>
      <tp>
        <v>0</v>
        <stp/>
        <stp>GAMMA</stp>
        <stp>.SPXW201007C3070</stp>
        <tr r="M31" s="1"/>
      </tp>
      <tp>
        <v>0</v>
        <stp/>
        <stp>GAMMA</stp>
        <stp>.SPXW201007P3045</stp>
        <tr r="M140" s="1"/>
      </tp>
      <tp>
        <v>0</v>
        <stp/>
        <stp>GAMMA</stp>
        <stp>.SPXW201007P3040</stp>
        <tr r="M139" s="1"/>
      </tp>
      <tp>
        <v>0</v>
        <stp/>
        <stp>GAMMA</stp>
        <stp>.SPXW201007C3045</stp>
        <tr r="M26" s="1"/>
      </tp>
      <tp>
        <v>0</v>
        <stp/>
        <stp>GAMMA</stp>
        <stp>.SPXW201007C3040</stp>
        <tr r="M25" s="1"/>
      </tp>
      <tp>
        <v>0</v>
        <stp/>
        <stp>GAMMA</stp>
        <stp>.SPXW201007P3055</stp>
        <tr r="M142" s="1"/>
      </tp>
      <tp>
        <v>0</v>
        <stp/>
        <stp>GAMMA</stp>
        <stp>.SPXW201007P3050</stp>
        <tr r="M141" s="1"/>
      </tp>
      <tp>
        <v>0</v>
        <stp/>
        <stp>GAMMA</stp>
        <stp>.SPXW201007C3055</stp>
        <tr r="M28" s="1"/>
      </tp>
      <tp>
        <v>0</v>
        <stp/>
        <stp>GAMMA</stp>
        <stp>.SPXW201007C3050</stp>
        <tr r="M27" s="1"/>
      </tp>
      <tp t="s">
        <v>SPX 100 (Weeklys) 7 OCT 20 3500 PUT</v>
        <stp/>
        <stp>DESCRIPTION</stp>
        <stp>.SPXW201007P3500</stp>
        <tr r="B230" s="1"/>
      </tp>
      <tp t="s">
        <v>SPX 100 (Weeklys) 7 OCT 20 3500 CALL</v>
        <stp/>
        <stp>DESCRIPTION</stp>
        <stp>.SPXW201007C3500</stp>
        <tr r="B116" s="1"/>
      </tp>
      <tp>
        <v>0</v>
        <stp/>
        <stp>LOW</stp>
        <stp>.SPXW201007C2995</stp>
        <tr r="J16" s="1"/>
      </tp>
      <tp>
        <v>0</v>
        <stp/>
        <stp>LOW</stp>
        <stp>.SPXW201007C2990</stp>
        <tr r="J15" s="1"/>
      </tp>
      <tp>
        <v>0</v>
        <stp/>
        <stp>LOW</stp>
        <stp>.SPXW201007P2995</stp>
        <tr r="J130" s="1"/>
      </tp>
      <tp>
        <v>0.3</v>
        <stp/>
        <stp>LOW</stp>
        <stp>.SPXW201007P2990</stp>
        <tr r="J129" s="1"/>
      </tp>
      <tp>
        <v>0</v>
        <stp/>
        <stp>LOW</stp>
        <stp>.SPXW201007C2985</stp>
        <tr r="J14" s="1"/>
      </tp>
      <tp>
        <v>0</v>
        <stp/>
        <stp>LOW</stp>
        <stp>.SPXW201007C2980</stp>
        <tr r="J13" s="1"/>
      </tp>
      <tp>
        <v>0.32</v>
        <stp/>
        <stp>LOW</stp>
        <stp>.SPXW201007P2985</stp>
        <tr r="J128" s="1"/>
      </tp>
      <tp>
        <v>0.57999999999999996</v>
        <stp/>
        <stp>LOW</stp>
        <stp>.SPXW201007P2980</stp>
        <tr r="J127" s="1"/>
      </tp>
      <tp>
        <v>0</v>
        <stp/>
        <stp>LOW</stp>
        <stp>.SPXW201007C2910</stp>
        <tr r="J4" s="1"/>
      </tp>
      <tp>
        <v>0.11</v>
        <stp/>
        <stp>LOW</stp>
        <stp>.SPXW201007P2910</stp>
        <tr r="J118" s="1"/>
      </tp>
      <tp>
        <v>0</v>
        <stp/>
        <stp>LOW</stp>
        <stp>.SPXW201007C2900</stp>
        <tr r="J3" s="1"/>
      </tp>
      <tp>
        <v>0.15</v>
        <stp/>
        <stp>LOW</stp>
        <stp>.SPXW201007P2900</stp>
        <tr r="J117" s="1"/>
      </tp>
      <tp>
        <v>0</v>
        <stp/>
        <stp>LOW</stp>
        <stp>.SPXW201007C2930</stp>
        <tr r="J7" s="1"/>
      </tp>
      <tp>
        <v>0.25</v>
        <stp/>
        <stp>LOW</stp>
        <stp>.SPXW201007P2930</stp>
        <tr r="J121" s="1"/>
      </tp>
      <tp>
        <v>0</v>
        <stp/>
        <stp>LOW</stp>
        <stp>.SPXW201007C2925</stp>
        <tr r="J6" s="1"/>
      </tp>
      <tp>
        <v>0</v>
        <stp/>
        <stp>LOW</stp>
        <stp>.SPXW201007C2920</stp>
        <tr r="J5" s="1"/>
      </tp>
      <tp>
        <v>0.2</v>
        <stp/>
        <stp>LOW</stp>
        <stp>.SPXW201007P2925</stp>
        <tr r="J120" s="1"/>
      </tp>
      <tp>
        <v>0.25</v>
        <stp/>
        <stp>LOW</stp>
        <stp>.SPXW201007P2920</stp>
        <tr r="J119" s="1"/>
      </tp>
      <tp>
        <v>0</v>
        <stp/>
        <stp>LOW</stp>
        <stp>.SPXW201007C2950</stp>
        <tr r="J9" s="1"/>
      </tp>
      <tp>
        <v>0.2</v>
        <stp/>
        <stp>LOW</stp>
        <stp>.SPXW201007P2950</stp>
        <tr r="J123" s="1"/>
      </tp>
      <tp>
        <v>0</v>
        <stp/>
        <stp>LOW</stp>
        <stp>.SPXW201007C2940</stp>
        <tr r="J8" s="1"/>
      </tp>
      <tp>
        <v>0.28000000000000003</v>
        <stp/>
        <stp>LOW</stp>
        <stp>.SPXW201007P2940</stp>
        <tr r="J122" s="1"/>
      </tp>
      <tp>
        <v>0</v>
        <stp/>
        <stp>LOW</stp>
        <stp>.SPXW201007C2975</stp>
        <tr r="J12" s="1"/>
      </tp>
      <tp>
        <v>0</v>
        <stp/>
        <stp>LOW</stp>
        <stp>.SPXW201007C2970</stp>
        <tr r="J11" s="1"/>
      </tp>
      <tp>
        <v>0.19</v>
        <stp/>
        <stp>LOW</stp>
        <stp>.SPXW201007P2975</stp>
        <tr r="J126" s="1"/>
      </tp>
      <tp>
        <v>0</v>
        <stp/>
        <stp>LOW</stp>
        <stp>.SPXW201007P2970</stp>
        <tr r="J125" s="1"/>
      </tp>
      <tp>
        <v>0</v>
        <stp/>
        <stp>LOW</stp>
        <stp>.SPXW201007C2960</stp>
        <tr r="J10" s="1"/>
      </tp>
      <tp>
        <v>0.2</v>
        <stp/>
        <stp>LOW</stp>
        <stp>.SPXW201007P2960</stp>
        <tr r="J124" s="1"/>
      </tp>
      <tp t="s">
        <v>SPX 100 (Weeklys) 7 OCT 20 3430 PUT</v>
        <stp/>
        <stp>DESCRIPTION</stp>
        <stp>.SPXW201007P3430</stp>
        <tr r="B217" s="1"/>
      </tp>
      <tp t="s">
        <v>SPX 100 (Weeklys) 7 OCT 20 3435 PUT</v>
        <stp/>
        <stp>DESCRIPTION</stp>
        <stp>.SPXW201007P3435</stp>
        <tr r="B218" s="1"/>
      </tp>
      <tp t="s">
        <v>SPX 100 (Weeklys) 7 OCT 20 3430 CALL</v>
        <stp/>
        <stp>DESCRIPTION</stp>
        <stp>.SPXW201007C3430</stp>
        <tr r="B103" s="1"/>
      </tp>
      <tp t="s">
        <v>SPX 100 (Weeklys) 7 OCT 20 3435 CALL</v>
        <stp/>
        <stp>DESCRIPTION</stp>
        <stp>.SPXW201007C3435</stp>
        <tr r="B104" s="1"/>
      </tp>
      <tp t="s">
        <v>SPX 100 (Weeklys) 7 OCT 20 3420 PUT</v>
        <stp/>
        <stp>DESCRIPTION</stp>
        <stp>.SPXW201007P3420</stp>
        <tr r="B215" s="1"/>
      </tp>
      <tp t="s">
        <v>SPX 100 (Weeklys) 7 OCT 20 3425 PUT</v>
        <stp/>
        <stp>DESCRIPTION</stp>
        <stp>.SPXW201007P3425</stp>
        <tr r="B216" s="1"/>
      </tp>
      <tp t="s">
        <v>SPX 100 (Weeklys) 7 OCT 20 3420 CALL</v>
        <stp/>
        <stp>DESCRIPTION</stp>
        <stp>.SPXW201007C3420</stp>
        <tr r="B101" s="1"/>
      </tp>
      <tp t="s">
        <v>SPX 100 (Weeklys) 7 OCT 20 3425 CALL</v>
        <stp/>
        <stp>DESCRIPTION</stp>
        <stp>.SPXW201007C3425</stp>
        <tr r="B102" s="1"/>
      </tp>
      <tp t="s">
        <v>SPX 100 (Weeklys) 7 OCT 20 3410 PUT</v>
        <stp/>
        <stp>DESCRIPTION</stp>
        <stp>.SPXW201007P3410</stp>
        <tr r="B213" s="1"/>
      </tp>
      <tp t="s">
        <v>SPX 100 (Weeklys) 7 OCT 20 3415 PUT</v>
        <stp/>
        <stp>DESCRIPTION</stp>
        <stp>.SPXW201007P3415</stp>
        <tr r="B214" s="1"/>
      </tp>
      <tp t="s">
        <v>SPX 100 (Weeklys) 7 OCT 20 3410 CALL</v>
        <stp/>
        <stp>DESCRIPTION</stp>
        <stp>.SPXW201007C3410</stp>
        <tr r="B99" s="1"/>
      </tp>
      <tp t="s">
        <v>SPX 100 (Weeklys) 7 OCT 20 3415 CALL</v>
        <stp/>
        <stp>DESCRIPTION</stp>
        <stp>.SPXW201007C3415</stp>
        <tr r="B100" s="1"/>
      </tp>
      <tp t="s">
        <v>SPX 100 (Weeklys) 7 OCT 20 3400 PUT</v>
        <stp/>
        <stp>DESCRIPTION</stp>
        <stp>.SPXW201007P3400</stp>
        <tr r="B211" s="1"/>
      </tp>
      <tp t="s">
        <v>SPX 100 (Weeklys) 7 OCT 20 3405 PUT</v>
        <stp/>
        <stp>DESCRIPTION</stp>
        <stp>.SPXW201007P3405</stp>
        <tr r="B212" s="1"/>
      </tp>
      <tp t="s">
        <v>SPX 100 (Weeklys) 7 OCT 20 3400 CALL</v>
        <stp/>
        <stp>DESCRIPTION</stp>
        <stp>.SPXW201007C3400</stp>
        <tr r="B97" s="1"/>
      </tp>
      <tp t="s">
        <v>SPX 100 (Weeklys) 7 OCT 20 3405 CALL</v>
        <stp/>
        <stp>DESCRIPTION</stp>
        <stp>.SPXW201007C3405</stp>
        <tr r="B98" s="1"/>
      </tp>
      <tp t="s">
        <v>SPX 100 (Weeklys) 7 OCT 20 3470 PUT</v>
        <stp/>
        <stp>DESCRIPTION</stp>
        <stp>.SPXW201007P3470</stp>
        <tr r="B225" s="1"/>
      </tp>
      <tp t="s">
        <v>SPX 100 (Weeklys) 7 OCT 20 3475 PUT</v>
        <stp/>
        <stp>DESCRIPTION</stp>
        <stp>.SPXW201007P3475</stp>
        <tr r="B226" s="1"/>
      </tp>
      <tp t="s">
        <v>SPX 100 (Weeklys) 7 OCT 20 3470 CALL</v>
        <stp/>
        <stp>DESCRIPTION</stp>
        <stp>.SPXW201007C3470</stp>
        <tr r="B111" s="1"/>
      </tp>
      <tp t="s">
        <v>SPX 100 (Weeklys) 7 OCT 20 3475 CALL</v>
        <stp/>
        <stp>DESCRIPTION</stp>
        <stp>.SPXW201007C3475</stp>
        <tr r="B112" s="1"/>
      </tp>
      <tp t="s">
        <v>SPX 100 (Weeklys) 7 OCT 20 3460 PUT</v>
        <stp/>
        <stp>DESCRIPTION</stp>
        <stp>.SPXW201007P3460</stp>
        <tr r="B223" s="1"/>
      </tp>
      <tp t="s">
        <v>SPX 100 (Weeklys) 7 OCT 20 3465 PUT</v>
        <stp/>
        <stp>DESCRIPTION</stp>
        <stp>.SPXW201007P3465</stp>
        <tr r="B224" s="1"/>
      </tp>
      <tp t="s">
        <v>SPX 100 (Weeklys) 7 OCT 20 3460 CALL</v>
        <stp/>
        <stp>DESCRIPTION</stp>
        <stp>.SPXW201007C3460</stp>
        <tr r="B109" s="1"/>
      </tp>
      <tp t="s">
        <v>SPX 100 (Weeklys) 7 OCT 20 3465 CALL</v>
        <stp/>
        <stp>DESCRIPTION</stp>
        <stp>.SPXW201007C3465</stp>
        <tr r="B110" s="1"/>
      </tp>
      <tp t="s">
        <v>SPX 100 (Weeklys) 7 OCT 20 3450 PUT</v>
        <stp/>
        <stp>DESCRIPTION</stp>
        <stp>.SPXW201007P3450</stp>
        <tr r="B221" s="1"/>
      </tp>
      <tp t="s">
        <v>SPX 100 (Weeklys) 7 OCT 20 3455 PUT</v>
        <stp/>
        <stp>DESCRIPTION</stp>
        <stp>.SPXW201007P3455</stp>
        <tr r="B222" s="1"/>
      </tp>
      <tp t="s">
        <v>SPX 100 (Weeklys) 7 OCT 20 3450 CALL</v>
        <stp/>
        <stp>DESCRIPTION</stp>
        <stp>.SPXW201007C3450</stp>
        <tr r="B107" s="1"/>
      </tp>
      <tp t="s">
        <v>SPX 100 (Weeklys) 7 OCT 20 3455 CALL</v>
        <stp/>
        <stp>DESCRIPTION</stp>
        <stp>.SPXW201007C3455</stp>
        <tr r="B108" s="1"/>
      </tp>
      <tp t="s">
        <v>SPX 100 (Weeklys) 7 OCT 20 3440 PUT</v>
        <stp/>
        <stp>DESCRIPTION</stp>
        <stp>.SPXW201007P3440</stp>
        <tr r="B219" s="1"/>
      </tp>
      <tp t="s">
        <v>SPX 100 (Weeklys) 7 OCT 20 3445 PUT</v>
        <stp/>
        <stp>DESCRIPTION</stp>
        <stp>.SPXW201007P3445</stp>
        <tr r="B220" s="1"/>
      </tp>
      <tp t="s">
        <v>SPX 100 (Weeklys) 7 OCT 20 3440 CALL</v>
        <stp/>
        <stp>DESCRIPTION</stp>
        <stp>.SPXW201007C3440</stp>
        <tr r="B105" s="1"/>
      </tp>
      <tp t="s">
        <v>SPX 100 (Weeklys) 7 OCT 20 3445 CALL</v>
        <stp/>
        <stp>DESCRIPTION</stp>
        <stp>.SPXW201007C3445</stp>
        <tr r="B106" s="1"/>
      </tp>
      <tp t="s">
        <v>SPX 100 (Weeklys) 7 OCT 20 3490 PUT</v>
        <stp/>
        <stp>DESCRIPTION</stp>
        <stp>.SPXW201007P3490</stp>
        <tr r="B229" s="1"/>
      </tp>
      <tp t="s">
        <v>SPX 100 (Weeklys) 7 OCT 20 3490 CALL</v>
        <stp/>
        <stp>DESCRIPTION</stp>
        <stp>.SPXW201007C3490</stp>
        <tr r="B115" s="1"/>
      </tp>
      <tp t="s">
        <v>SPX 100 (Weeklys) 7 OCT 20 3480 PUT</v>
        <stp/>
        <stp>DESCRIPTION</stp>
        <stp>.SPXW201007P3480</stp>
        <tr r="B227" s="1"/>
      </tp>
      <tp t="s">
        <v>SPX 100 (Weeklys) 7 OCT 20 3485 PUT</v>
        <stp/>
        <stp>DESCRIPTION</stp>
        <stp>.SPXW201007P3485</stp>
        <tr r="B228" s="1"/>
      </tp>
      <tp t="s">
        <v>SPX 100 (Weeklys) 7 OCT 20 3480 CALL</v>
        <stp/>
        <stp>DESCRIPTION</stp>
        <stp>.SPXW201007C3480</stp>
        <tr r="B113" s="1"/>
      </tp>
      <tp t="s">
        <v>SPX 100 (Weeklys) 7 OCT 20 3485 CALL</v>
        <stp/>
        <stp>DESCRIPTION</stp>
        <stp>.SPXW201007C3485</stp>
        <tr r="B114" s="1"/>
      </tp>
      <tp>
        <v>-0.11</v>
        <stp/>
        <stp>THETA</stp>
        <stp>.SPXW201007P3490</stp>
        <tr r="N229" s="1"/>
      </tp>
      <tp>
        <v>-0.66</v>
        <stp/>
        <stp>THETA</stp>
        <stp>.SPXW201007C3490</stp>
        <tr r="N115" s="1"/>
      </tp>
      <tp>
        <v>-0.54</v>
        <stp/>
        <stp>THETA</stp>
        <stp>.SPXW201007P3485</stp>
        <tr r="N228" s="1"/>
      </tp>
      <tp>
        <v>-0.63</v>
        <stp/>
        <stp>THETA</stp>
        <stp>.SPXW201007P3480</stp>
        <tr r="N227" s="1"/>
      </tp>
      <tp>
        <v>-0.74</v>
        <stp/>
        <stp>THETA</stp>
        <stp>.SPXW201007C3485</stp>
        <tr r="N114" s="1"/>
      </tp>
      <tp>
        <v>-0.83</v>
        <stp/>
        <stp>THETA</stp>
        <stp>.SPXW201007C3480</stp>
        <tr r="N113" s="1"/>
      </tp>
      <tp>
        <v>-2.66</v>
        <stp/>
        <stp>THETA</stp>
        <stp>.SPXW201007P3415</stp>
        <tr r="N214" s="1"/>
      </tp>
      <tp>
        <v>-2.87</v>
        <stp/>
        <stp>THETA</stp>
        <stp>.SPXW201007P3410</stp>
        <tr r="N213" s="1"/>
      </tp>
      <tp>
        <v>-2.88</v>
        <stp/>
        <stp>THETA</stp>
        <stp>.SPXW201007C3415</stp>
        <tr r="N100" s="1"/>
      </tp>
      <tp>
        <v>-3.08</v>
        <stp/>
        <stp>THETA</stp>
        <stp>.SPXW201007C3410</stp>
        <tr r="N99" s="1"/>
      </tp>
      <tp>
        <v>-3.08</v>
        <stp/>
        <stp>THETA</stp>
        <stp>.SPXW201007P3405</stp>
        <tr r="N212" s="1"/>
      </tp>
      <tp>
        <v>-3.28</v>
        <stp/>
        <stp>THETA</stp>
        <stp>.SPXW201007P3400</stp>
        <tr r="N211" s="1"/>
      </tp>
      <tp>
        <v>-3.29</v>
        <stp/>
        <stp>THETA</stp>
        <stp>.SPXW201007C3405</stp>
        <tr r="N98" s="1"/>
      </tp>
      <tp>
        <v>-3.47</v>
        <stp/>
        <stp>THETA</stp>
        <stp>.SPXW201007C3400</stp>
        <tr r="N97" s="1"/>
      </tp>
      <tp>
        <v>-1.68</v>
        <stp/>
        <stp>THETA</stp>
        <stp>.SPXW201007P3435</stp>
        <tr r="N218" s="1"/>
      </tp>
      <tp>
        <v>-1.95</v>
        <stp/>
        <stp>THETA</stp>
        <stp>.SPXW201007P3430</stp>
        <tr r="N217" s="1"/>
      </tp>
      <tp>
        <v>-2.1</v>
        <stp/>
        <stp>THETA</stp>
        <stp>.SPXW201007C3435</stp>
        <tr r="N104" s="1"/>
      </tp>
      <tp>
        <v>-2.29</v>
        <stp/>
        <stp>THETA</stp>
        <stp>.SPXW201007C3430</stp>
        <tr r="N103" s="1"/>
      </tp>
      <tp>
        <v>-2.2999999999999998</v>
        <stp/>
        <stp>THETA</stp>
        <stp>.SPXW201007P3425</stp>
        <tr r="N216" s="1"/>
      </tp>
      <tp>
        <v>-2.4700000000000002</v>
        <stp/>
        <stp>THETA</stp>
        <stp>.SPXW201007P3420</stp>
        <tr r="N215" s="1"/>
      </tp>
      <tp>
        <v>-2.4700000000000002</v>
        <stp/>
        <stp>THETA</stp>
        <stp>.SPXW201007C3425</stp>
        <tr r="N102" s="1"/>
      </tp>
      <tp>
        <v>-2.68</v>
        <stp/>
        <stp>THETA</stp>
        <stp>.SPXW201007C3420</stp>
        <tr r="N101" s="1"/>
      </tp>
      <tp>
        <v>-1.0900000000000001</v>
        <stp/>
        <stp>THETA</stp>
        <stp>.SPXW201007P3455</stp>
        <tr r="N222" s="1"/>
      </tp>
      <tp>
        <v>-1.5</v>
        <stp/>
        <stp>THETA</stp>
        <stp>.SPXW201007P3450</stp>
        <tr r="N221" s="1"/>
      </tp>
      <tp>
        <v>-1.42</v>
        <stp/>
        <stp>THETA</stp>
        <stp>.SPXW201007C3455</stp>
        <tr r="N108" s="1"/>
      </tp>
      <tp>
        <v>-1.58</v>
        <stp/>
        <stp>THETA</stp>
        <stp>.SPXW201007C3450</stp>
        <tr r="N107" s="1"/>
      </tp>
      <tp>
        <v>-1.36</v>
        <stp/>
        <stp>THETA</stp>
        <stp>.SPXW201007P3445</stp>
        <tr r="N220" s="1"/>
      </tp>
      <tp>
        <v>-1.55</v>
        <stp/>
        <stp>THETA</stp>
        <stp>.SPXW201007P3440</stp>
        <tr r="N219" s="1"/>
      </tp>
      <tp>
        <v>-1.74</v>
        <stp/>
        <stp>THETA</stp>
        <stp>.SPXW201007C3445</stp>
        <tr r="N106" s="1"/>
      </tp>
      <tp>
        <v>-1.91</v>
        <stp/>
        <stp>THETA</stp>
        <stp>.SPXW201007C3440</stp>
        <tr r="N105" s="1"/>
      </tp>
      <tp>
        <v>-0.4</v>
        <stp/>
        <stp>THETA</stp>
        <stp>.SPXW201007P3475</stp>
        <tr r="N226" s="1"/>
      </tp>
      <tp>
        <v>-0.86</v>
        <stp/>
        <stp>THETA</stp>
        <stp>.SPXW201007P3470</stp>
        <tr r="N225" s="1"/>
      </tp>
      <tp>
        <v>-0.93</v>
        <stp/>
        <stp>THETA</stp>
        <stp>.SPXW201007C3475</stp>
        <tr r="N112" s="1"/>
      </tp>
      <tp>
        <v>-1.03</v>
        <stp/>
        <stp>THETA</stp>
        <stp>.SPXW201007C3470</stp>
        <tr r="N111" s="1"/>
      </tp>
      <tp>
        <v>-0.83</v>
        <stp/>
        <stp>THETA</stp>
        <stp>.SPXW201007P3465</stp>
        <tr r="N224" s="1"/>
      </tp>
      <tp>
        <v>-0.95</v>
        <stp/>
        <stp>THETA</stp>
        <stp>.SPXW201007P3460</stp>
        <tr r="N223" s="1"/>
      </tp>
      <tp>
        <v>-1.1599999999999999</v>
        <stp/>
        <stp>THETA</stp>
        <stp>.SPXW201007C3465</stp>
        <tr r="N110" s="1"/>
      </tp>
      <tp>
        <v>-1.29</v>
        <stp/>
        <stp>THETA</stp>
        <stp>.SPXW201007C3460</stp>
        <tr r="N109" s="1"/>
      </tp>
      <tp>
        <v>-0.99</v>
        <stp/>
        <stp>DELTA</stp>
        <stp>.SPXW201007P3490</stp>
        <tr r="L229" s="1"/>
      </tp>
      <tp>
        <v>0.04</v>
        <stp/>
        <stp>DELTA</stp>
        <stp>.SPXW201007C3490</stp>
        <tr r="L115" s="1"/>
      </tp>
      <tp>
        <v>-0.96</v>
        <stp/>
        <stp>DELTA</stp>
        <stp>.SPXW201007P3480</stp>
        <tr r="L227" s="1"/>
      </tp>
      <tp>
        <v>-0.97</v>
        <stp/>
        <stp>DELTA</stp>
        <stp>.SPXW201007P3485</stp>
        <tr r="L228" s="1"/>
      </tp>
      <tp>
        <v>0.05</v>
        <stp/>
        <stp>DELTA</stp>
        <stp>.SPXW201007C3480</stp>
        <tr r="L113" s="1"/>
      </tp>
      <tp>
        <v>0.04</v>
        <stp/>
        <stp>DELTA</stp>
        <stp>.SPXW201007C3485</stp>
        <tr r="L114" s="1"/>
      </tp>
      <tp>
        <v>-0.78</v>
        <stp/>
        <stp>DELTA</stp>
        <stp>.SPXW201007P3410</stp>
        <tr r="L213" s="1"/>
      </tp>
      <tp>
        <v>-0.8</v>
        <stp/>
        <stp>DELTA</stp>
        <stp>.SPXW201007P3415</stp>
        <tr r="L214" s="1"/>
      </tp>
      <tp>
        <v>0.23</v>
        <stp/>
        <stp>DELTA</stp>
        <stp>.SPXW201007C3410</stp>
        <tr r="L99" s="1"/>
      </tp>
      <tp>
        <v>0.21</v>
        <stp/>
        <stp>DELTA</stp>
        <stp>.SPXW201007C3415</stp>
        <tr r="L100" s="1"/>
      </tp>
      <tp>
        <v>-0.74</v>
        <stp/>
        <stp>DELTA</stp>
        <stp>.SPXW201007P3400</stp>
        <tr r="L211" s="1"/>
      </tp>
      <tp>
        <v>-0.76</v>
        <stp/>
        <stp>DELTA</stp>
        <stp>.SPXW201007P3405</stp>
        <tr r="L212" s="1"/>
      </tp>
      <tp>
        <v>0.27</v>
        <stp/>
        <stp>DELTA</stp>
        <stp>.SPXW201007C3400</stp>
        <tr r="L97" s="1"/>
      </tp>
      <tp>
        <v>0.25</v>
        <stp/>
        <stp>DELTA</stp>
        <stp>.SPXW201007C3405</stp>
        <tr r="L98" s="1"/>
      </tp>
      <tp>
        <v>-0.86</v>
        <stp/>
        <stp>DELTA</stp>
        <stp>.SPXW201007P3430</stp>
        <tr r="L217" s="1"/>
      </tp>
      <tp>
        <v>-0.88</v>
        <stp/>
        <stp>DELTA</stp>
        <stp>.SPXW201007P3435</stp>
        <tr r="L218" s="1"/>
      </tp>
      <tp>
        <v>0.15</v>
        <stp/>
        <stp>DELTA</stp>
        <stp>.SPXW201007C3430</stp>
        <tr r="L103" s="1"/>
      </tp>
      <tp>
        <v>0.14000000000000001</v>
        <stp/>
        <stp>DELTA</stp>
        <stp>.SPXW201007C3435</stp>
        <tr r="L104" s="1"/>
      </tp>
      <tp>
        <v>-0.82</v>
        <stp/>
        <stp>DELTA</stp>
        <stp>.SPXW201007P3420</stp>
        <tr r="L215" s="1"/>
      </tp>
      <tp>
        <v>-0.84</v>
        <stp/>
        <stp>DELTA</stp>
        <stp>.SPXW201007P3425</stp>
        <tr r="L216" s="1"/>
      </tp>
      <tp>
        <v>0.19</v>
        <stp/>
        <stp>DELTA</stp>
        <stp>.SPXW201007C3420</stp>
        <tr r="L101" s="1"/>
      </tp>
      <tp>
        <v>0.17</v>
        <stp/>
        <stp>DELTA</stp>
        <stp>.SPXW201007C3425</stp>
        <tr r="L102" s="1"/>
      </tp>
      <tp>
        <v>-0.9</v>
        <stp/>
        <stp>DELTA</stp>
        <stp>.SPXW201007P3450</stp>
        <tr r="L221" s="1"/>
      </tp>
      <tp>
        <v>-0.93</v>
        <stp/>
        <stp>DELTA</stp>
        <stp>.SPXW201007P3455</stp>
        <tr r="L222" s="1"/>
      </tp>
      <tp>
        <v>0.1</v>
        <stp/>
        <stp>DELTA</stp>
        <stp>.SPXW201007C3450</stp>
        <tr r="L107" s="1"/>
      </tp>
      <tp>
        <v>0.09</v>
        <stp/>
        <stp>DELTA</stp>
        <stp>.SPXW201007C3455</stp>
        <tr r="L108" s="1"/>
      </tp>
      <tp>
        <v>-0.89</v>
        <stp/>
        <stp>DELTA</stp>
        <stp>.SPXW201007P3440</stp>
        <tr r="L219" s="1"/>
      </tp>
      <tp>
        <v>-0.91</v>
        <stp/>
        <stp>DELTA</stp>
        <stp>.SPXW201007P3445</stp>
        <tr r="L220" s="1"/>
      </tp>
      <tp>
        <v>0.12</v>
        <stp/>
        <stp>DELTA</stp>
        <stp>.SPXW201007C3440</stp>
        <tr r="L105" s="1"/>
      </tp>
      <tp>
        <v>0.11</v>
        <stp/>
        <stp>DELTA</stp>
        <stp>.SPXW201007C3445</stp>
        <tr r="L106" s="1"/>
      </tp>
      <tp>
        <v>-0.95</v>
        <stp/>
        <stp>DELTA</stp>
        <stp>.SPXW201007P3470</stp>
        <tr r="L225" s="1"/>
      </tp>
      <tp>
        <v>-0.97</v>
        <stp/>
        <stp>DELTA</stp>
        <stp>.SPXW201007P3475</stp>
        <tr r="L226" s="1"/>
      </tp>
      <tp>
        <v>0.06</v>
        <stp/>
        <stp>DELTA</stp>
        <stp>.SPXW201007C3470</stp>
        <tr r="L111" s="1"/>
      </tp>
      <tp>
        <v>0.05</v>
        <stp/>
        <stp>DELTA</stp>
        <stp>.SPXW201007C3475</stp>
        <tr r="L112" s="1"/>
      </tp>
      <tp>
        <v>-0.94</v>
        <stp/>
        <stp>DELTA</stp>
        <stp>.SPXW201007P3460</stp>
        <tr r="L223" s="1"/>
      </tp>
      <tp>
        <v>-0.95</v>
        <stp/>
        <stp>DELTA</stp>
        <stp>.SPXW201007P3465</stp>
        <tr r="L224" s="1"/>
      </tp>
      <tp>
        <v>0.08</v>
        <stp/>
        <stp>DELTA</stp>
        <stp>.SPXW201007C3460</stp>
        <tr r="L109" s="1"/>
      </tp>
      <tp>
        <v>7.0000000000000007E-2</v>
        <stp/>
        <stp>DELTA</stp>
        <stp>.SPXW201007C3465</stp>
        <tr r="L110" s="1"/>
      </tp>
      <tp>
        <v>0</v>
        <stp/>
        <stp>THETA</stp>
        <stp>.SPXW201007P3500</stp>
        <tr r="N230" s="1"/>
      </tp>
      <tp>
        <v>-0.52</v>
        <stp/>
        <stp>THETA</stp>
        <stp>.SPXW201007C3500</stp>
        <tr r="N116" s="1"/>
      </tp>
      <tp>
        <v>-1</v>
        <stp/>
        <stp>DELTA</stp>
        <stp>.SPXW201007P3500</stp>
        <tr r="L230" s="1"/>
      </tp>
      <tp>
        <v>0.03</v>
        <stp/>
        <stp>DELTA</stp>
        <stp>.SPXW201007C3500</stp>
        <tr r="L116" s="1"/>
      </tp>
      <tp t="s">
        <v>SPX 100 (Weeklys) 7 OCT 20 3130 PUT</v>
        <stp/>
        <stp>DESCRIPTION</stp>
        <stp>.SPXW201007P3130</stp>
        <tr r="B157" s="1"/>
      </tp>
      <tp t="s">
        <v>SPX 100 (Weeklys) 7 OCT 20 3135 PUT</v>
        <stp/>
        <stp>DESCRIPTION</stp>
        <stp>.SPXW201007P3135</stp>
        <tr r="B158" s="1"/>
      </tp>
      <tp t="s">
        <v>SPX 100 (Weeklys) 7 OCT 20 3130 CALL</v>
        <stp/>
        <stp>DESCRIPTION</stp>
        <stp>.SPXW201007C3130</stp>
        <tr r="B43" s="1"/>
      </tp>
      <tp t="s">
        <v>SPX 100 (Weeklys) 7 OCT 20 3135 CALL</v>
        <stp/>
        <stp>DESCRIPTION</stp>
        <stp>.SPXW201007C3135</stp>
        <tr r="B44" s="1"/>
      </tp>
      <tp t="s">
        <v>SPX 100 (Weeklys) 7 OCT 20 3120 PUT</v>
        <stp/>
        <stp>DESCRIPTION</stp>
        <stp>.SPXW201007P3120</stp>
        <tr r="B155" s="1"/>
      </tp>
      <tp t="s">
        <v>SPX 100 (Weeklys) 7 OCT 20 3125 PUT</v>
        <stp/>
        <stp>DESCRIPTION</stp>
        <stp>.SPXW201007P3125</stp>
        <tr r="B156" s="1"/>
      </tp>
      <tp t="s">
        <v>SPX 100 (Weeklys) 7 OCT 20 3120 CALL</v>
        <stp/>
        <stp>DESCRIPTION</stp>
        <stp>.SPXW201007C3120</stp>
        <tr r="B41" s="1"/>
      </tp>
      <tp t="s">
        <v>SPX 100 (Weeklys) 7 OCT 20 3125 CALL</v>
        <stp/>
        <stp>DESCRIPTION</stp>
        <stp>.SPXW201007C3125</stp>
        <tr r="B42" s="1"/>
      </tp>
      <tp t="s">
        <v>SPX 100 (Weeklys) 7 OCT 20 3110 PUT</v>
        <stp/>
        <stp>DESCRIPTION</stp>
        <stp>.SPXW201007P3110</stp>
        <tr r="B153" s="1"/>
      </tp>
      <tp t="s">
        <v>SPX 100 (Weeklys) 7 OCT 20 3115 PUT</v>
        <stp/>
        <stp>DESCRIPTION</stp>
        <stp>.SPXW201007P3115</stp>
        <tr r="B154" s="1"/>
      </tp>
      <tp t="s">
        <v>SPX 100 (Weeklys) 7 OCT 20 3110 CALL</v>
        <stp/>
        <stp>DESCRIPTION</stp>
        <stp>.SPXW201007C3110</stp>
        <tr r="B39" s="1"/>
      </tp>
      <tp t="s">
        <v>SPX 100 (Weeklys) 7 OCT 20 3115 CALL</v>
        <stp/>
        <stp>DESCRIPTION</stp>
        <stp>.SPXW201007C3115</stp>
        <tr r="B40" s="1"/>
      </tp>
      <tp t="s">
        <v>SPX 100 (Weeklys) 7 OCT 20 3100 PUT</v>
        <stp/>
        <stp>DESCRIPTION</stp>
        <stp>.SPXW201007P3100</stp>
        <tr r="B151" s="1"/>
      </tp>
      <tp t="s">
        <v>SPX 100 (Weeklys) 7 OCT 20 3105 PUT</v>
        <stp/>
        <stp>DESCRIPTION</stp>
        <stp>.SPXW201007P3105</stp>
        <tr r="B152" s="1"/>
      </tp>
      <tp t="s">
        <v>SPX 100 (Weeklys) 7 OCT 20 3100 CALL</v>
        <stp/>
        <stp>DESCRIPTION</stp>
        <stp>.SPXW201007C3100</stp>
        <tr r="B37" s="1"/>
      </tp>
      <tp t="s">
        <v>SPX 100 (Weeklys) 7 OCT 20 3105 CALL</v>
        <stp/>
        <stp>DESCRIPTION</stp>
        <stp>.SPXW201007C3105</stp>
        <tr r="B38" s="1"/>
      </tp>
      <tp t="s">
        <v>SPX 100 (Weeklys) 7 OCT 20 3170 PUT</v>
        <stp/>
        <stp>DESCRIPTION</stp>
        <stp>.SPXW201007P3170</stp>
        <tr r="B165" s="1"/>
      </tp>
      <tp t="s">
        <v>SPX 100 (Weeklys) 7 OCT 20 3175 PUT</v>
        <stp/>
        <stp>DESCRIPTION</stp>
        <stp>.SPXW201007P3175</stp>
        <tr r="B166" s="1"/>
      </tp>
      <tp t="s">
        <v>SPX 100 (Weeklys) 7 OCT 20 3170 CALL</v>
        <stp/>
        <stp>DESCRIPTION</stp>
        <stp>.SPXW201007C3170</stp>
        <tr r="B51" s="1"/>
      </tp>
      <tp t="s">
        <v>SPX 100 (Weeklys) 7 OCT 20 3175 CALL</v>
        <stp/>
        <stp>DESCRIPTION</stp>
        <stp>.SPXW201007C3175</stp>
        <tr r="B52" s="1"/>
      </tp>
      <tp t="s">
        <v>SPX 100 (Weeklys) 7 OCT 20 3160 PUT</v>
        <stp/>
        <stp>DESCRIPTION</stp>
        <stp>.SPXW201007P3160</stp>
        <tr r="B163" s="1"/>
      </tp>
      <tp t="s">
        <v>SPX 100 (Weeklys) 7 OCT 20 3165 PUT</v>
        <stp/>
        <stp>DESCRIPTION</stp>
        <stp>.SPXW201007P3165</stp>
        <tr r="B164" s="1"/>
      </tp>
      <tp t="s">
        <v>SPX 100 (Weeklys) 7 OCT 20 3160 CALL</v>
        <stp/>
        <stp>DESCRIPTION</stp>
        <stp>.SPXW201007C3160</stp>
        <tr r="B49" s="1"/>
      </tp>
      <tp t="s">
        <v>SPX 100 (Weeklys) 7 OCT 20 3165 CALL</v>
        <stp/>
        <stp>DESCRIPTION</stp>
        <stp>.SPXW201007C3165</stp>
        <tr r="B50" s="1"/>
      </tp>
      <tp t="s">
        <v>SPX 100 (Weeklys) 7 OCT 20 3150 PUT</v>
        <stp/>
        <stp>DESCRIPTION</stp>
        <stp>.SPXW201007P3150</stp>
        <tr r="B161" s="1"/>
      </tp>
      <tp t="s">
        <v>SPX 100 (Weeklys) 7 OCT 20 3155 PUT</v>
        <stp/>
        <stp>DESCRIPTION</stp>
        <stp>.SPXW201007P3155</stp>
        <tr r="B162" s="1"/>
      </tp>
      <tp t="s">
        <v>SPX 100 (Weeklys) 7 OCT 20 3150 CALL</v>
        <stp/>
        <stp>DESCRIPTION</stp>
        <stp>.SPXW201007C3150</stp>
        <tr r="B47" s="1"/>
      </tp>
      <tp t="s">
        <v>SPX 100 (Weeklys) 7 OCT 20 3155 CALL</v>
        <stp/>
        <stp>DESCRIPTION</stp>
        <stp>.SPXW201007C3155</stp>
        <tr r="B48" s="1"/>
      </tp>
      <tp t="s">
        <v>SPX 100 (Weeklys) 7 OCT 20 3140 PUT</v>
        <stp/>
        <stp>DESCRIPTION</stp>
        <stp>.SPXW201007P3140</stp>
        <tr r="B159" s="1"/>
      </tp>
      <tp t="s">
        <v>SPX 100 (Weeklys) 7 OCT 20 3145 PUT</v>
        <stp/>
        <stp>DESCRIPTION</stp>
        <stp>.SPXW201007P3145</stp>
        <tr r="B160" s="1"/>
      </tp>
      <tp t="s">
        <v>SPX 100 (Weeklys) 7 OCT 20 3140 CALL</v>
        <stp/>
        <stp>DESCRIPTION</stp>
        <stp>.SPXW201007C3140</stp>
        <tr r="B45" s="1"/>
      </tp>
      <tp t="s">
        <v>SPX 100 (Weeklys) 7 OCT 20 3145 CALL</v>
        <stp/>
        <stp>DESCRIPTION</stp>
        <stp>.SPXW201007C3145</stp>
        <tr r="B46" s="1"/>
      </tp>
      <tp t="s">
        <v>SPX 100 (Weeklys) 7 OCT 20 3190 PUT</v>
        <stp/>
        <stp>DESCRIPTION</stp>
        <stp>.SPXW201007P3190</stp>
        <tr r="B169" s="1"/>
      </tp>
      <tp t="s">
        <v>SPX 100 (Weeklys) 7 OCT 20 3195 PUT</v>
        <stp/>
        <stp>DESCRIPTION</stp>
        <stp>.SPXW201007P3195</stp>
        <tr r="B170" s="1"/>
      </tp>
      <tp t="s">
        <v>SPX 100 (Weeklys) 7 OCT 20 3190 CALL</v>
        <stp/>
        <stp>DESCRIPTION</stp>
        <stp>.SPXW201007C3190</stp>
        <tr r="B55" s="1"/>
      </tp>
      <tp t="s">
        <v>SPX 100 (Weeklys) 7 OCT 20 3195 CALL</v>
        <stp/>
        <stp>DESCRIPTION</stp>
        <stp>.SPXW201007C3195</stp>
        <tr r="B56" s="1"/>
      </tp>
      <tp t="s">
        <v>SPX 100 (Weeklys) 7 OCT 20 3180 PUT</v>
        <stp/>
        <stp>DESCRIPTION</stp>
        <stp>.SPXW201007P3180</stp>
        <tr r="B167" s="1"/>
      </tp>
      <tp t="s">
        <v>SPX 100 (Weeklys) 7 OCT 20 3185 PUT</v>
        <stp/>
        <stp>DESCRIPTION</stp>
        <stp>.SPXW201007P3185</stp>
        <tr r="B168" s="1"/>
      </tp>
      <tp t="s">
        <v>SPX 100 (Weeklys) 7 OCT 20 3180 CALL</v>
        <stp/>
        <stp>DESCRIPTION</stp>
        <stp>.SPXW201007C3180</stp>
        <tr r="B53" s="1"/>
      </tp>
      <tp t="s">
        <v>SPX 100 (Weeklys) 7 OCT 20 3185 CALL</v>
        <stp/>
        <stp>DESCRIPTION</stp>
        <stp>.SPXW201007C3185</stp>
        <tr r="B54" s="1"/>
      </tp>
      <tp>
        <v>-4.1500000000000004</v>
        <stp/>
        <stp>THETA</stp>
        <stp>.SPXW201007P3295</stp>
        <tr r="N190" s="1"/>
      </tp>
      <tp>
        <v>-4.03</v>
        <stp/>
        <stp>THETA</stp>
        <stp>.SPXW201007P3290</stp>
        <tr r="N189" s="1"/>
      </tp>
      <tp>
        <v>-4.33</v>
        <stp/>
        <stp>THETA</stp>
        <stp>.SPXW201007C3295</stp>
        <tr r="N76" s="1"/>
      </tp>
      <tp>
        <v>-4.2300000000000004</v>
        <stp/>
        <stp>THETA</stp>
        <stp>.SPXW201007C3290</stp>
        <tr r="N75" s="1"/>
      </tp>
      <tp>
        <v>-3.91</v>
        <stp/>
        <stp>THETA</stp>
        <stp>.SPXW201007P3285</stp>
        <tr r="N188" s="1"/>
      </tp>
      <tp>
        <v>-3.77</v>
        <stp/>
        <stp>THETA</stp>
        <stp>.SPXW201007P3280</stp>
        <tr r="N187" s="1"/>
      </tp>
      <tp>
        <v>-4.1100000000000003</v>
        <stp/>
        <stp>THETA</stp>
        <stp>.SPXW201007C3285</stp>
        <tr r="N74" s="1"/>
      </tp>
      <tp>
        <v>-3.99</v>
        <stp/>
        <stp>THETA</stp>
        <stp>.SPXW201007C3280</stp>
        <tr r="N73" s="1"/>
      </tp>
      <tp>
        <v>-1.96</v>
        <stp/>
        <stp>THETA</stp>
        <stp>.SPXW201007P3215</stp>
        <tr r="N174" s="1"/>
      </tp>
      <tp>
        <v>-1.87</v>
        <stp/>
        <stp>THETA</stp>
        <stp>.SPXW201007P3210</stp>
        <tr r="N173" s="1"/>
      </tp>
      <tp>
        <v>-2.16</v>
        <stp/>
        <stp>THETA</stp>
        <stp>.SPXW201007C3215</stp>
        <tr r="N60" s="1"/>
      </tp>
      <tp>
        <v>-2.0699999999999998</v>
        <stp/>
        <stp>THETA</stp>
        <stp>.SPXW201007C3210</stp>
        <tr r="N59" s="1"/>
      </tp>
      <tp>
        <v>-1.73</v>
        <stp/>
        <stp>THETA</stp>
        <stp>.SPXW201007P3205</stp>
        <tr r="N172" s="1"/>
      </tp>
      <tp>
        <v>-1.63</v>
        <stp/>
        <stp>THETA</stp>
        <stp>.SPXW201007P3200</stp>
        <tr r="N171" s="1"/>
      </tp>
      <tp>
        <v>-2.0499999999999998</v>
        <stp/>
        <stp>THETA</stp>
        <stp>.SPXW201007C3205</stp>
        <tr r="N58" s="1"/>
      </tp>
      <tp>
        <v>-1.99</v>
        <stp/>
        <stp>THETA</stp>
        <stp>.SPXW201007C3200</stp>
        <tr r="N57" s="1"/>
      </tp>
      <tp>
        <v>-2.5099999999999998</v>
        <stp/>
        <stp>THETA</stp>
        <stp>.SPXW201007P3235</stp>
        <tr r="N178" s="1"/>
      </tp>
      <tp>
        <v>-2.37</v>
        <stp/>
        <stp>THETA</stp>
        <stp>.SPXW201007P3230</stp>
        <tr r="N177" s="1"/>
      </tp>
      <tp>
        <v>-2.81</v>
        <stp/>
        <stp>THETA</stp>
        <stp>.SPXW201007C3235</stp>
        <tr r="N64" s="1"/>
      </tp>
      <tp>
        <v>-2.67</v>
        <stp/>
        <stp>THETA</stp>
        <stp>.SPXW201007C3230</stp>
        <tr r="N63" s="1"/>
      </tp>
      <tp>
        <v>-2.23</v>
        <stp/>
        <stp>THETA</stp>
        <stp>.SPXW201007P3225</stp>
        <tr r="N176" s="1"/>
      </tp>
      <tp>
        <v>-2.12</v>
        <stp/>
        <stp>THETA</stp>
        <stp>.SPXW201007P3220</stp>
        <tr r="N175" s="1"/>
      </tp>
      <tp>
        <v>-2.5499999999999998</v>
        <stp/>
        <stp>THETA</stp>
        <stp>.SPXW201007C3225</stp>
        <tr r="N62" s="1"/>
      </tp>
      <tp>
        <v>-2.2999999999999998</v>
        <stp/>
        <stp>THETA</stp>
        <stp>.SPXW201007C3220</stp>
        <tr r="N61" s="1"/>
      </tp>
      <tp>
        <v>-3.09</v>
        <stp/>
        <stp>THETA</stp>
        <stp>.SPXW201007P3255</stp>
        <tr r="N182" s="1"/>
      </tp>
      <tp>
        <v>-2.93</v>
        <stp/>
        <stp>THETA</stp>
        <stp>.SPXW201007P3250</stp>
        <tr r="N181" s="1"/>
      </tp>
      <tp>
        <v>-3.28</v>
        <stp/>
        <stp>THETA</stp>
        <stp>.SPXW201007C3255</stp>
        <tr r="N68" s="1"/>
      </tp>
      <tp>
        <v>-3.08</v>
        <stp/>
        <stp>THETA</stp>
        <stp>.SPXW201007C3250</stp>
        <tr r="N67" s="1"/>
      </tp>
      <tp>
        <v>-2.8</v>
        <stp/>
        <stp>THETA</stp>
        <stp>.SPXW201007P3245</stp>
        <tr r="N180" s="1"/>
      </tp>
      <tp>
        <v>-2.66</v>
        <stp/>
        <stp>THETA</stp>
        <stp>.SPXW201007P3240</stp>
        <tr r="N179" s="1"/>
      </tp>
      <tp>
        <v>-2.96</v>
        <stp/>
        <stp>THETA</stp>
        <stp>.SPXW201007C3245</stp>
        <tr r="N66" s="1"/>
      </tp>
      <tp>
        <v>-2.92</v>
        <stp/>
        <stp>THETA</stp>
        <stp>.SPXW201007C3240</stp>
        <tr r="N65" s="1"/>
      </tp>
      <tp>
        <v>-3.64</v>
        <stp/>
        <stp>THETA</stp>
        <stp>.SPXW201007P3275</stp>
        <tr r="N186" s="1"/>
      </tp>
      <tp>
        <v>-3.5</v>
        <stp/>
        <stp>THETA</stp>
        <stp>.SPXW201007P3270</stp>
        <tr r="N185" s="1"/>
      </tp>
      <tp>
        <v>-3.88</v>
        <stp/>
        <stp>THETA</stp>
        <stp>.SPXW201007C3275</stp>
        <tr r="N72" s="1"/>
      </tp>
      <tp>
        <v>-3.74</v>
        <stp/>
        <stp>THETA</stp>
        <stp>.SPXW201007C3270</stp>
        <tr r="N71" s="1"/>
      </tp>
      <tp>
        <v>-3.37</v>
        <stp/>
        <stp>THETA</stp>
        <stp>.SPXW201007P3265</stp>
        <tr r="N184" s="1"/>
      </tp>
      <tp>
        <v>-3.23</v>
        <stp/>
        <stp>THETA</stp>
        <stp>.SPXW201007P3260</stp>
        <tr r="N183" s="1"/>
      </tp>
      <tp>
        <v>-3.55</v>
        <stp/>
        <stp>THETA</stp>
        <stp>.SPXW201007C3265</stp>
        <tr r="N70" s="1"/>
      </tp>
      <tp>
        <v>-3.4</v>
        <stp/>
        <stp>THETA</stp>
        <stp>.SPXW201007C3260</stp>
        <tr r="N69" s="1"/>
      </tp>
      <tp>
        <v>-0.26</v>
        <stp/>
        <stp>DELTA</stp>
        <stp>.SPXW201007P3290</stp>
        <tr r="L189" s="1"/>
      </tp>
      <tp>
        <v>-0.28000000000000003</v>
        <stp/>
        <stp>DELTA</stp>
        <stp>.SPXW201007P3295</stp>
        <tr r="L190" s="1"/>
      </tp>
      <tp>
        <v>0.73</v>
        <stp/>
        <stp>DELTA</stp>
        <stp>.SPXW201007C3290</stp>
        <tr r="L75" s="1"/>
      </tp>
      <tp>
        <v>0.71</v>
        <stp/>
        <stp>DELTA</stp>
        <stp>.SPXW201007C3295</stp>
        <tr r="L76" s="1"/>
      </tp>
      <tp>
        <v>-0.23</v>
        <stp/>
        <stp>DELTA</stp>
        <stp>.SPXW201007P3280</stp>
        <tr r="L187" s="1"/>
      </tp>
      <tp>
        <v>-0.25</v>
        <stp/>
        <stp>DELTA</stp>
        <stp>.SPXW201007P3285</stp>
        <tr r="L188" s="1"/>
      </tp>
      <tp>
        <v>0.76</v>
        <stp/>
        <stp>DELTA</stp>
        <stp>.SPXW201007C3280</stp>
        <tr r="L73" s="1"/>
      </tp>
      <tp>
        <v>0.75</v>
        <stp/>
        <stp>DELTA</stp>
        <stp>.SPXW201007C3285</stp>
        <tr r="L74" s="1"/>
      </tp>
      <tp>
        <v>-0.08</v>
        <stp/>
        <stp>DELTA</stp>
        <stp>.SPXW201007P3210</stp>
        <tr r="L173" s="1"/>
      </tp>
      <tp>
        <v>-0.09</v>
        <stp/>
        <stp>DELTA</stp>
        <stp>.SPXW201007P3215</stp>
        <tr r="L174" s="1"/>
      </tp>
      <tp>
        <v>0.91</v>
        <stp/>
        <stp>DELTA</stp>
        <stp>.SPXW201007C3210</stp>
        <tr r="L59" s="1"/>
      </tp>
      <tp>
        <v>0.9</v>
        <stp/>
        <stp>DELTA</stp>
        <stp>.SPXW201007C3215</stp>
        <tr r="L60" s="1"/>
      </tp>
      <tp>
        <v>-7.0000000000000007E-2</v>
        <stp/>
        <stp>DELTA</stp>
        <stp>.SPXW201007P3200</stp>
        <tr r="L171" s="1"/>
      </tp>
      <tp>
        <v>-0.08</v>
        <stp/>
        <stp>DELTA</stp>
        <stp>.SPXW201007P3205</stp>
        <tr r="L172" s="1"/>
      </tp>
      <tp>
        <v>0.92</v>
        <stp/>
        <stp>DELTA</stp>
        <stp>.SPXW201007C3200</stp>
        <tr r="L57" s="1"/>
      </tp>
      <tp>
        <v>0.91</v>
        <stp/>
        <stp>DELTA</stp>
        <stp>.SPXW201007C3205</stp>
        <tr r="L58" s="1"/>
      </tp>
      <tp>
        <v>-0.11</v>
        <stp/>
        <stp>DELTA</stp>
        <stp>.SPXW201007P3230</stp>
        <tr r="L177" s="1"/>
      </tp>
      <tp>
        <v>-0.12</v>
        <stp/>
        <stp>DELTA</stp>
        <stp>.SPXW201007P3235</stp>
        <tr r="L178" s="1"/>
      </tp>
      <tp>
        <v>0.87</v>
        <stp/>
        <stp>DELTA</stp>
        <stp>.SPXW201007C3230</stp>
        <tr r="L63" s="1"/>
      </tp>
      <tp>
        <v>0.87</v>
        <stp/>
        <stp>DELTA</stp>
        <stp>.SPXW201007C3235</stp>
        <tr r="L64" s="1"/>
      </tp>
      <tp>
        <v>-0.1</v>
        <stp/>
        <stp>DELTA</stp>
        <stp>.SPXW201007P3220</stp>
        <tr r="L175" s="1"/>
      </tp>
      <tp>
        <v>-0.11</v>
        <stp/>
        <stp>DELTA</stp>
        <stp>.SPXW201007P3225</stp>
        <tr r="L176" s="1"/>
      </tp>
      <tp>
        <v>0.89</v>
        <stp/>
        <stp>DELTA</stp>
        <stp>.SPXW201007C3220</stp>
        <tr r="L61" s="1"/>
      </tp>
      <tp>
        <v>0.88</v>
        <stp/>
        <stp>DELTA</stp>
        <stp>.SPXW201007C3225</stp>
        <tr r="L62" s="1"/>
      </tp>
      <tp>
        <v>-0.15</v>
        <stp/>
        <stp>DELTA</stp>
        <stp>.SPXW201007P3250</stp>
        <tr r="L181" s="1"/>
      </tp>
      <tp>
        <v>-0.17</v>
        <stp/>
        <stp>DELTA</stp>
        <stp>.SPXW201007P3255</stp>
        <tr r="L182" s="1"/>
      </tp>
      <tp>
        <v>0.84</v>
        <stp/>
        <stp>DELTA</stp>
        <stp>.SPXW201007C3250</stp>
        <tr r="L67" s="1"/>
      </tp>
      <tp>
        <v>0.83</v>
        <stp/>
        <stp>DELTA</stp>
        <stp>.SPXW201007C3255</stp>
        <tr r="L68" s="1"/>
      </tp>
      <tp>
        <v>-0.13</v>
        <stp/>
        <stp>DELTA</stp>
        <stp>.SPXW201007P3240</stp>
        <tr r="L179" s="1"/>
      </tp>
      <tp>
        <v>-0.14000000000000001</v>
        <stp/>
        <stp>DELTA</stp>
        <stp>.SPXW201007P3245</stp>
        <tr r="L180" s="1"/>
      </tp>
      <tp>
        <v>0.86</v>
        <stp/>
        <stp>DELTA</stp>
        <stp>.SPXW201007C3240</stp>
        <tr r="L65" s="1"/>
      </tp>
      <tp>
        <v>0.85</v>
        <stp/>
        <stp>DELTA</stp>
        <stp>.SPXW201007C3245</stp>
        <tr r="L66" s="1"/>
      </tp>
      <tp>
        <v>-0.2</v>
        <stp/>
        <stp>DELTA</stp>
        <stp>.SPXW201007P3270</stp>
        <tr r="L185" s="1"/>
      </tp>
      <tp>
        <v>-0.22</v>
        <stp/>
        <stp>DELTA</stp>
        <stp>.SPXW201007P3275</stp>
        <tr r="L186" s="1"/>
      </tp>
      <tp>
        <v>0.79</v>
        <stp/>
        <stp>DELTA</stp>
        <stp>.SPXW201007C3270</stp>
        <tr r="L71" s="1"/>
      </tp>
      <tp>
        <v>0.77</v>
        <stp/>
        <stp>DELTA</stp>
        <stp>.SPXW201007C3275</stp>
        <tr r="L72" s="1"/>
      </tp>
      <tp>
        <v>-0.18</v>
        <stp/>
        <stp>DELTA</stp>
        <stp>.SPXW201007P3260</stp>
        <tr r="L183" s="1"/>
      </tp>
      <tp>
        <v>-0.19</v>
        <stp/>
        <stp>DELTA</stp>
        <stp>.SPXW201007P3265</stp>
        <tr r="L184" s="1"/>
      </tp>
      <tp>
        <v>0.82</v>
        <stp/>
        <stp>DELTA</stp>
        <stp>.SPXW201007C3260</stp>
        <tr r="L69" s="1"/>
      </tp>
      <tp>
        <v>0.8</v>
        <stp/>
        <stp>DELTA</stp>
        <stp>.SPXW201007C3265</stp>
        <tr r="L70" s="1"/>
      </tp>
      <tp t="s">
        <v>SPX 100 (Weeklys) 7 OCT 20 3030 PUT</v>
        <stp/>
        <stp>DESCRIPTION</stp>
        <stp>.SPXW201007P3030</stp>
        <tr r="B137" s="1"/>
      </tp>
      <tp t="s">
        <v>SPX 100 (Weeklys) 7 OCT 20 3035 PUT</v>
        <stp/>
        <stp>DESCRIPTION</stp>
        <stp>.SPXW201007P3035</stp>
        <tr r="B138" s="1"/>
      </tp>
      <tp t="s">
        <v>SPX 100 (Weeklys) 7 OCT 20 3030 CALL</v>
        <stp/>
        <stp>DESCRIPTION</stp>
        <stp>.SPXW201007C3030</stp>
        <tr r="B23" s="1"/>
      </tp>
      <tp t="s">
        <v>SPX 100 (Weeklys) 7 OCT 20 3035 CALL</v>
        <stp/>
        <stp>DESCRIPTION</stp>
        <stp>.SPXW201007C3035</stp>
        <tr r="B24" s="1"/>
      </tp>
      <tp t="s">
        <v>SPX 100 (Weeklys) 7 OCT 20 3020 PUT</v>
        <stp/>
        <stp>DESCRIPTION</stp>
        <stp>.SPXW201007P3020</stp>
        <tr r="B135" s="1"/>
      </tp>
      <tp t="s">
        <v>SPX 100 (Weeklys) 7 OCT 20 3025 PUT</v>
        <stp/>
        <stp>DESCRIPTION</stp>
        <stp>.SPXW201007P3025</stp>
        <tr r="B136" s="1"/>
      </tp>
      <tp t="s">
        <v>SPX 100 (Weeklys) 7 OCT 20 3020 CALL</v>
        <stp/>
        <stp>DESCRIPTION</stp>
        <stp>.SPXW201007C3020</stp>
        <tr r="B21" s="1"/>
      </tp>
      <tp t="s">
        <v>SPX 100 (Weeklys) 7 OCT 20 3025 CALL</v>
        <stp/>
        <stp>DESCRIPTION</stp>
        <stp>.SPXW201007C3025</stp>
        <tr r="B22" s="1"/>
      </tp>
      <tp t="s">
        <v>SPX 100 (Weeklys) 7 OCT 20 3010 PUT</v>
        <stp/>
        <stp>DESCRIPTION</stp>
        <stp>.SPXW201007P3010</stp>
        <tr r="B133" s="1"/>
      </tp>
      <tp t="s">
        <v>SPX 100 (Weeklys) 7 OCT 20 3015 PUT</v>
        <stp/>
        <stp>DESCRIPTION</stp>
        <stp>.SPXW201007P3015</stp>
        <tr r="B134" s="1"/>
      </tp>
      <tp t="s">
        <v>SPX 100 (Weeklys) 7 OCT 20 3010 CALL</v>
        <stp/>
        <stp>DESCRIPTION</stp>
        <stp>.SPXW201007C3010</stp>
        <tr r="B19" s="1"/>
      </tp>
      <tp t="s">
        <v>SPX 100 (Weeklys) 7 OCT 20 3015 CALL</v>
        <stp/>
        <stp>DESCRIPTION</stp>
        <stp>.SPXW201007C3015</stp>
        <tr r="B20" s="1"/>
      </tp>
      <tp t="s">
        <v>SPX 100 (Weeklys) 7 OCT 20 3000 PUT</v>
        <stp/>
        <stp>DESCRIPTION</stp>
        <stp>.SPXW201007P3000</stp>
        <tr r="B131" s="1"/>
      </tp>
      <tp t="s">
        <v>SPX 100 (Weeklys) 7 OCT 20 3005 PUT</v>
        <stp/>
        <stp>DESCRIPTION</stp>
        <stp>.SPXW201007P3005</stp>
        <tr r="B132" s="1"/>
      </tp>
      <tp t="s">
        <v>SPX 100 (Weeklys) 7 OCT 20 3000 CALL</v>
        <stp/>
        <stp>DESCRIPTION</stp>
        <stp>.SPXW201007C3000</stp>
        <tr r="B17" s="1"/>
      </tp>
      <tp t="s">
        <v>SPX 100 (Weeklys) 7 OCT 20 3005 CALL</v>
        <stp/>
        <stp>DESCRIPTION</stp>
        <stp>.SPXW201007C3005</stp>
        <tr r="B18" s="1"/>
      </tp>
      <tp t="s">
        <v>SPX 100 (Weeklys) 7 OCT 20 3070 PUT</v>
        <stp/>
        <stp>DESCRIPTION</stp>
        <stp>.SPXW201007P3070</stp>
        <tr r="B145" s="1"/>
      </tp>
      <tp t="s">
        <v>SPX 100 (Weeklys) 7 OCT 20 3075 PUT</v>
        <stp/>
        <stp>DESCRIPTION</stp>
        <stp>.SPXW201007P3075</stp>
        <tr r="B146" s="1"/>
      </tp>
      <tp t="s">
        <v>SPX 100 (Weeklys) 7 OCT 20 3070 CALL</v>
        <stp/>
        <stp>DESCRIPTION</stp>
        <stp>.SPXW201007C3070</stp>
        <tr r="B31" s="1"/>
      </tp>
      <tp t="s">
        <v>SPX 100 (Weeklys) 7 OCT 20 3075 CALL</v>
        <stp/>
        <stp>DESCRIPTION</stp>
        <stp>.SPXW201007C3075</stp>
        <tr r="B32" s="1"/>
      </tp>
      <tp t="s">
        <v>SPX 100 (Weeklys) 7 OCT 20 3060 PUT</v>
        <stp/>
        <stp>DESCRIPTION</stp>
        <stp>.SPXW201007P3060</stp>
        <tr r="B143" s="1"/>
      </tp>
      <tp t="s">
        <v>SPX 100 (Weeklys) 7 OCT 20 3065 PUT</v>
        <stp/>
        <stp>DESCRIPTION</stp>
        <stp>.SPXW201007P3065</stp>
        <tr r="B144" s="1"/>
      </tp>
      <tp t="s">
        <v>SPX 100 (Weeklys) 7 OCT 20 3060 CALL</v>
        <stp/>
        <stp>DESCRIPTION</stp>
        <stp>.SPXW201007C3060</stp>
        <tr r="B29" s="1"/>
      </tp>
      <tp t="s">
        <v>SPX 100 (Weeklys) 7 OCT 20 3065 CALL</v>
        <stp/>
        <stp>DESCRIPTION</stp>
        <stp>.SPXW201007C3065</stp>
        <tr r="B30" s="1"/>
      </tp>
      <tp t="s">
        <v>SPX 100 (Weeklys) 7 OCT 20 3050 PUT</v>
        <stp/>
        <stp>DESCRIPTION</stp>
        <stp>.SPXW201007P3050</stp>
        <tr r="B141" s="1"/>
      </tp>
      <tp t="s">
        <v>SPX 100 (Weeklys) 7 OCT 20 3055 PUT</v>
        <stp/>
        <stp>DESCRIPTION</stp>
        <stp>.SPXW201007P3055</stp>
        <tr r="B142" s="1"/>
      </tp>
      <tp t="s">
        <v>SPX 100 (Weeklys) 7 OCT 20 3050 CALL</v>
        <stp/>
        <stp>DESCRIPTION</stp>
        <stp>.SPXW201007C3050</stp>
        <tr r="B27" s="1"/>
      </tp>
      <tp t="s">
        <v>SPX 100 (Weeklys) 7 OCT 20 3055 CALL</v>
        <stp/>
        <stp>DESCRIPTION</stp>
        <stp>.SPXW201007C3055</stp>
        <tr r="B28" s="1"/>
      </tp>
      <tp t="s">
        <v>SPX 100 (Weeklys) 7 OCT 20 3040 PUT</v>
        <stp/>
        <stp>DESCRIPTION</stp>
        <stp>.SPXW201007P3040</stp>
        <tr r="B139" s="1"/>
      </tp>
      <tp t="s">
        <v>SPX 100 (Weeklys) 7 OCT 20 3045 PUT</v>
        <stp/>
        <stp>DESCRIPTION</stp>
        <stp>.SPXW201007P3045</stp>
        <tr r="B140" s="1"/>
      </tp>
      <tp t="s">
        <v>SPX 100 (Weeklys) 7 OCT 20 3040 CALL</v>
        <stp/>
        <stp>DESCRIPTION</stp>
        <stp>.SPXW201007C3040</stp>
        <tr r="B25" s="1"/>
      </tp>
      <tp t="s">
        <v>SPX 100 (Weeklys) 7 OCT 20 3045 CALL</v>
        <stp/>
        <stp>DESCRIPTION</stp>
        <stp>.SPXW201007C3045</stp>
        <tr r="B26" s="1"/>
      </tp>
      <tp t="s">
        <v>SPX 100 (Weeklys) 7 OCT 20 3090 PUT</v>
        <stp/>
        <stp>DESCRIPTION</stp>
        <stp>.SPXW201007P3090</stp>
        <tr r="B149" s="1"/>
      </tp>
      <tp t="s">
        <v>SPX 100 (Weeklys) 7 OCT 20 3095 PUT</v>
        <stp/>
        <stp>DESCRIPTION</stp>
        <stp>.SPXW201007P3095</stp>
        <tr r="B150" s="1"/>
      </tp>
      <tp t="s">
        <v>SPX 100 (Weeklys) 7 OCT 20 3090 CALL</v>
        <stp/>
        <stp>DESCRIPTION</stp>
        <stp>.SPXW201007C3090</stp>
        <tr r="B35" s="1"/>
      </tp>
      <tp t="s">
        <v>SPX 100 (Weeklys) 7 OCT 20 3095 CALL</v>
        <stp/>
        <stp>DESCRIPTION</stp>
        <stp>.SPXW201007C3095</stp>
        <tr r="B36" s="1"/>
      </tp>
      <tp t="s">
        <v>SPX 100 (Weeklys) 7 OCT 20 3080 PUT</v>
        <stp/>
        <stp>DESCRIPTION</stp>
        <stp>.SPXW201007P3080</stp>
        <tr r="B147" s="1"/>
      </tp>
      <tp t="s">
        <v>SPX 100 (Weeklys) 7 OCT 20 3085 PUT</v>
        <stp/>
        <stp>DESCRIPTION</stp>
        <stp>.SPXW201007P3085</stp>
        <tr r="B148" s="1"/>
      </tp>
      <tp t="s">
        <v>SPX 100 (Weeklys) 7 OCT 20 3080 CALL</v>
        <stp/>
        <stp>DESCRIPTION</stp>
        <stp>.SPXW201007C3080</stp>
        <tr r="B33" s="1"/>
      </tp>
      <tp t="s">
        <v>SPX 100 (Weeklys) 7 OCT 20 3085 CALL</v>
        <stp/>
        <stp>DESCRIPTION</stp>
        <stp>.SPXW201007C3085</stp>
        <tr r="B34" s="1"/>
      </tp>
      <tp>
        <v>-3.48</v>
        <stp/>
        <stp>THETA</stp>
        <stp>.SPXW201007P3395</stp>
        <tr r="N210" s="1"/>
      </tp>
      <tp>
        <v>-3.67</v>
        <stp/>
        <stp>THETA</stp>
        <stp>.SPXW201007P3390</stp>
        <tr r="N209" s="1"/>
      </tp>
      <tp>
        <v>-3.66</v>
        <stp/>
        <stp>THETA</stp>
        <stp>.SPXW201007C3395</stp>
        <tr r="N96" s="1"/>
      </tp>
      <tp>
        <v>-3.84</v>
        <stp/>
        <stp>THETA</stp>
        <stp>.SPXW201007C3390</stp>
        <tr r="N95" s="1"/>
      </tp>
      <tp>
        <v>-3.84</v>
        <stp/>
        <stp>THETA</stp>
        <stp>.SPXW201007P3385</stp>
        <tr r="N208" s="1"/>
      </tp>
      <tp>
        <v>-4</v>
        <stp/>
        <stp>THETA</stp>
        <stp>.SPXW201007P3380</stp>
        <tr r="N207" s="1"/>
      </tp>
      <tp>
        <v>-4</v>
        <stp/>
        <stp>THETA</stp>
        <stp>.SPXW201007C3385</stp>
        <tr r="N94" s="1"/>
      </tp>
      <tp>
        <v>-4.16</v>
        <stp/>
        <stp>THETA</stp>
        <stp>.SPXW201007C3380</stp>
        <tr r="N93" s="1"/>
      </tp>
      <tp>
        <v>-4.5</v>
        <stp/>
        <stp>THETA</stp>
        <stp>.SPXW201007P3315</stp>
        <tr r="N194" s="1"/>
      </tp>
      <tp>
        <v>-4.42</v>
        <stp/>
        <stp>THETA</stp>
        <stp>.SPXW201007P3310</stp>
        <tr r="N193" s="1"/>
      </tp>
      <tp>
        <v>-4.66</v>
        <stp/>
        <stp>THETA</stp>
        <stp>.SPXW201007C3315</stp>
        <tr r="N80" s="1"/>
      </tp>
      <tp>
        <v>-4.59</v>
        <stp/>
        <stp>THETA</stp>
        <stp>.SPXW201007C3310</stp>
        <tr r="N79" s="1"/>
      </tp>
      <tp>
        <v>-4.34</v>
        <stp/>
        <stp>THETA</stp>
        <stp>.SPXW201007P3305</stp>
        <tr r="N192" s="1"/>
      </tp>
      <tp>
        <v>-4.24</v>
        <stp/>
        <stp>THETA</stp>
        <stp>.SPXW201007P3300</stp>
        <tr r="N191" s="1"/>
      </tp>
      <tp>
        <v>-4.51</v>
        <stp/>
        <stp>THETA</stp>
        <stp>.SPXW201007C3305</stp>
        <tr r="N78" s="1"/>
      </tp>
      <tp>
        <v>-4.42</v>
        <stp/>
        <stp>THETA</stp>
        <stp>.SPXW201007C3300</stp>
        <tr r="N77" s="1"/>
      </tp>
      <tp>
        <v>-4.66</v>
        <stp/>
        <stp>THETA</stp>
        <stp>.SPXW201007P3335</stp>
        <tr r="N198" s="1"/>
      </tp>
      <tp>
        <v>-4.6399999999999997</v>
        <stp/>
        <stp>THETA</stp>
        <stp>.SPXW201007P3330</stp>
        <tr r="N197" s="1"/>
      </tp>
      <tp>
        <v>-4.8</v>
        <stp/>
        <stp>THETA</stp>
        <stp>.SPXW201007C3335</stp>
        <tr r="N84" s="1"/>
      </tp>
      <tp>
        <v>-4.79</v>
        <stp/>
        <stp>THETA</stp>
        <stp>.SPXW201007C3330</stp>
        <tr r="N83" s="1"/>
      </tp>
      <tp>
        <v>-4.6100000000000003</v>
        <stp/>
        <stp>THETA</stp>
        <stp>.SPXW201007P3325</stp>
        <tr r="N196" s="1"/>
      </tp>
      <tp>
        <v>-4.5599999999999996</v>
        <stp/>
        <stp>THETA</stp>
        <stp>.SPXW201007P3320</stp>
        <tr r="N195" s="1"/>
      </tp>
      <tp>
        <v>-4.76</v>
        <stp/>
        <stp>THETA</stp>
        <stp>.SPXW201007C3325</stp>
        <tr r="N82" s="1"/>
      </tp>
      <tp>
        <v>-4.71</v>
        <stp/>
        <stp>THETA</stp>
        <stp>.SPXW201007C3320</stp>
        <tr r="N81" s="1"/>
      </tp>
      <tp>
        <v>-4.5599999999999996</v>
        <stp/>
        <stp>THETA</stp>
        <stp>.SPXW201007P3355</stp>
        <tr r="N202" s="1"/>
      </tp>
      <tp>
        <v>-4.5999999999999996</v>
        <stp/>
        <stp>THETA</stp>
        <stp>.SPXW201007P3350</stp>
        <tr r="N201" s="1"/>
      </tp>
      <tp>
        <v>-4.7</v>
        <stp/>
        <stp>THETA</stp>
        <stp>.SPXW201007C3355</stp>
        <tr r="N88" s="1"/>
      </tp>
      <tp>
        <v>-4.75</v>
        <stp/>
        <stp>THETA</stp>
        <stp>.SPXW201007C3350</stp>
        <tr r="N87" s="1"/>
      </tp>
      <tp>
        <v>-4.6399999999999997</v>
        <stp/>
        <stp>THETA</stp>
        <stp>.SPXW201007P3345</stp>
        <tr r="N200" s="1"/>
      </tp>
      <tp>
        <v>-4.66</v>
        <stp/>
        <stp>THETA</stp>
        <stp>.SPXW201007P3340</stp>
        <tr r="N199" s="1"/>
      </tp>
      <tp>
        <v>-4.79</v>
        <stp/>
        <stp>THETA</stp>
        <stp>.SPXW201007C3345</stp>
        <tr r="N86" s="1"/>
      </tp>
      <tp>
        <v>-4.8</v>
        <stp/>
        <stp>THETA</stp>
        <stp>.SPXW201007C3340</stp>
        <tr r="N85" s="1"/>
      </tp>
      <tp>
        <v>-4.1500000000000004</v>
        <stp/>
        <stp>THETA</stp>
        <stp>.SPXW201007P3375</stp>
        <tr r="N206" s="1"/>
      </tp>
      <tp>
        <v>-4.2699999999999996</v>
        <stp/>
        <stp>THETA</stp>
        <stp>.SPXW201007P3370</stp>
        <tr r="N205" s="1"/>
      </tp>
      <tp>
        <v>-4.3</v>
        <stp/>
        <stp>THETA</stp>
        <stp>.SPXW201007C3375</stp>
        <tr r="N92" s="1"/>
      </tp>
      <tp>
        <v>-4.42</v>
        <stp/>
        <stp>THETA</stp>
        <stp>.SPXW201007C3370</stp>
        <tr r="N91" s="1"/>
      </tp>
      <tp>
        <v>-4.38</v>
        <stp/>
        <stp>THETA</stp>
        <stp>.SPXW201007P3365</stp>
        <tr r="N204" s="1"/>
      </tp>
      <tp>
        <v>-4.4800000000000004</v>
        <stp/>
        <stp>THETA</stp>
        <stp>.SPXW201007P3360</stp>
        <tr r="N203" s="1"/>
      </tp>
      <tp>
        <v>-4.53</v>
        <stp/>
        <stp>THETA</stp>
        <stp>.SPXW201007C3365</stp>
        <tr r="N90" s="1"/>
      </tp>
      <tp>
        <v>-4.63</v>
        <stp/>
        <stp>THETA</stp>
        <stp>.SPXW201007C3360</stp>
        <tr r="N89" s="1"/>
      </tp>
      <tp>
        <v>-0.69</v>
        <stp/>
        <stp>DELTA</stp>
        <stp>.SPXW201007P3390</stp>
        <tr r="L209" s="1"/>
      </tp>
      <tp>
        <v>-0.72</v>
        <stp/>
        <stp>DELTA</stp>
        <stp>.SPXW201007P3395</stp>
        <tr r="L210" s="1"/>
      </tp>
      <tp>
        <v>0.31</v>
        <stp/>
        <stp>DELTA</stp>
        <stp>.SPXW201007C3390</stp>
        <tr r="L95" s="1"/>
      </tp>
      <tp>
        <v>0.28999999999999998</v>
        <stp/>
        <stp>DELTA</stp>
        <stp>.SPXW201007C3395</stp>
        <tr r="L96" s="1"/>
      </tp>
      <tp>
        <v>-0.65</v>
        <stp/>
        <stp>DELTA</stp>
        <stp>.SPXW201007P3380</stp>
        <tr r="L207" s="1"/>
      </tp>
      <tp>
        <v>-0.67</v>
        <stp/>
        <stp>DELTA</stp>
        <stp>.SPXW201007P3385</stp>
        <tr r="L208" s="1"/>
      </tp>
      <tp>
        <v>0.36</v>
        <stp/>
        <stp>DELTA</stp>
        <stp>.SPXW201007C3380</stp>
        <tr r="L93" s="1"/>
      </tp>
      <tp>
        <v>0.34</v>
        <stp/>
        <stp>DELTA</stp>
        <stp>.SPXW201007C3385</stp>
        <tr r="L94" s="1"/>
      </tp>
      <tp>
        <v>-0.33</v>
        <stp/>
        <stp>DELTA</stp>
        <stp>.SPXW201007P3310</stp>
        <tr r="L193" s="1"/>
      </tp>
      <tp>
        <v>-0.35</v>
        <stp/>
        <stp>DELTA</stp>
        <stp>.SPXW201007P3315</stp>
        <tr r="L194" s="1"/>
      </tp>
      <tp>
        <v>0.66</v>
        <stp/>
        <stp>DELTA</stp>
        <stp>.SPXW201007C3310</stp>
        <tr r="L79" s="1"/>
      </tp>
      <tp>
        <v>0.64</v>
        <stp/>
        <stp>DELTA</stp>
        <stp>.SPXW201007C3315</stp>
        <tr r="L80" s="1"/>
      </tp>
      <tp>
        <v>-0.3</v>
        <stp/>
        <stp>DELTA</stp>
        <stp>.SPXW201007P3300</stp>
        <tr r="L191" s="1"/>
      </tp>
      <tp>
        <v>-0.31</v>
        <stp/>
        <stp>DELTA</stp>
        <stp>.SPXW201007P3305</stp>
        <tr r="L192" s="1"/>
      </tp>
      <tp>
        <v>0.7</v>
        <stp/>
        <stp>DELTA</stp>
        <stp>.SPXW201007C3300</stp>
        <tr r="L77" s="1"/>
      </tp>
      <tp>
        <v>0.68</v>
        <stp/>
        <stp>DELTA</stp>
        <stp>.SPXW201007C3305</stp>
        <tr r="L78" s="1"/>
      </tp>
      <tp>
        <v>-0.41</v>
        <stp/>
        <stp>DELTA</stp>
        <stp>.SPXW201007P3330</stp>
        <tr r="L197" s="1"/>
      </tp>
      <tp>
        <v>-0.43</v>
        <stp/>
        <stp>DELTA</stp>
        <stp>.SPXW201007P3335</stp>
        <tr r="L198" s="1"/>
      </tp>
      <tp>
        <v>0.59</v>
        <stp/>
        <stp>DELTA</stp>
        <stp>.SPXW201007C3330</stp>
        <tr r="L83" s="1"/>
      </tp>
      <tp>
        <v>0.56000000000000005</v>
        <stp/>
        <stp>DELTA</stp>
        <stp>.SPXW201007C3335</stp>
        <tr r="L84" s="1"/>
      </tp>
      <tp>
        <v>-0.37</v>
        <stp/>
        <stp>DELTA</stp>
        <stp>.SPXW201007P3320</stp>
        <tr r="L195" s="1"/>
      </tp>
      <tp>
        <v>-0.39</v>
        <stp/>
        <stp>DELTA</stp>
        <stp>.SPXW201007P3325</stp>
        <tr r="L196" s="1"/>
      </tp>
      <tp>
        <v>0.63</v>
        <stp/>
        <stp>DELTA</stp>
        <stp>.SPXW201007C3320</stp>
        <tr r="L81" s="1"/>
      </tp>
      <tp>
        <v>0.61</v>
        <stp/>
        <stp>DELTA</stp>
        <stp>.SPXW201007C3325</stp>
        <tr r="L82" s="1"/>
      </tp>
      <tp>
        <v>-0.5</v>
        <stp/>
        <stp>DELTA</stp>
        <stp>.SPXW201007P3350</stp>
        <tr r="L201" s="1"/>
      </tp>
      <tp>
        <v>-0.53</v>
        <stp/>
        <stp>DELTA</stp>
        <stp>.SPXW201007P3355</stp>
        <tr r="L202" s="1"/>
      </tp>
      <tp>
        <v>0.5</v>
        <stp/>
        <stp>DELTA</stp>
        <stp>.SPXW201007C3350</stp>
        <tr r="L87" s="1"/>
      </tp>
      <tp>
        <v>0.48</v>
        <stp/>
        <stp>DELTA</stp>
        <stp>.SPXW201007C3355</stp>
        <tr r="L88" s="1"/>
      </tp>
      <tp>
        <v>-0.46</v>
        <stp/>
        <stp>DELTA</stp>
        <stp>.SPXW201007P3340</stp>
        <tr r="L199" s="1"/>
      </tp>
      <tp>
        <v>-0.48</v>
        <stp/>
        <stp>DELTA</stp>
        <stp>.SPXW201007P3345</stp>
        <tr r="L200" s="1"/>
      </tp>
      <tp>
        <v>0.54</v>
        <stp/>
        <stp>DELTA</stp>
        <stp>.SPXW201007C3340</stp>
        <tr r="L85" s="1"/>
      </tp>
      <tp>
        <v>0.52</v>
        <stp/>
        <stp>DELTA</stp>
        <stp>.SPXW201007C3345</stp>
        <tr r="L86" s="1"/>
      </tp>
      <tp>
        <v>-0.6</v>
        <stp/>
        <stp>DELTA</stp>
        <stp>.SPXW201007P3370</stp>
        <tr r="L205" s="1"/>
      </tp>
      <tp>
        <v>-0.62</v>
        <stp/>
        <stp>DELTA</stp>
        <stp>.SPXW201007P3375</stp>
        <tr r="L206" s="1"/>
      </tp>
      <tp>
        <v>0.41</v>
        <stp/>
        <stp>DELTA</stp>
        <stp>.SPXW201007C3370</stp>
        <tr r="L91" s="1"/>
      </tp>
      <tp>
        <v>0.38</v>
        <stp/>
        <stp>DELTA</stp>
        <stp>.SPXW201007C3375</stp>
        <tr r="L92" s="1"/>
      </tp>
      <tp>
        <v>-0.55000000000000004</v>
        <stp/>
        <stp>DELTA</stp>
        <stp>.SPXW201007P3360</stp>
        <tr r="L203" s="1"/>
      </tp>
      <tp>
        <v>-0.56999999999999995</v>
        <stp/>
        <stp>DELTA</stp>
        <stp>.SPXW201007P3365</stp>
        <tr r="L204" s="1"/>
      </tp>
      <tp>
        <v>0.45</v>
        <stp/>
        <stp>DELTA</stp>
        <stp>.SPXW201007C3360</stp>
        <tr r="L89" s="1"/>
      </tp>
      <tp>
        <v>0.43</v>
        <stp/>
        <stp>DELTA</stp>
        <stp>.SPXW201007C3365</stp>
        <tr r="L90" s="1"/>
      </tp>
      <tp t="s">
        <v>SPX 100 (Weeklys) 7 OCT 20 3330 PUT</v>
        <stp/>
        <stp>DESCRIPTION</stp>
        <stp>.SPXW201007P3330</stp>
        <tr r="B197" s="1"/>
      </tp>
      <tp t="s">
        <v>SPX 100 (Weeklys) 7 OCT 20 3335 PUT</v>
        <stp/>
        <stp>DESCRIPTION</stp>
        <stp>.SPXW201007P3335</stp>
        <tr r="B198" s="1"/>
      </tp>
      <tp t="s">
        <v>SPX 100 (Weeklys) 7 OCT 20 3330 CALL</v>
        <stp/>
        <stp>DESCRIPTION</stp>
        <stp>.SPXW201007C3330</stp>
        <tr r="B83" s="1"/>
      </tp>
      <tp t="s">
        <v>SPX 100 (Weeklys) 7 OCT 20 3335 CALL</v>
        <stp/>
        <stp>DESCRIPTION</stp>
        <stp>.SPXW201007C3335</stp>
        <tr r="B84" s="1"/>
      </tp>
      <tp t="s">
        <v>SPX 100 (Weeklys) 7 OCT 20 3320 PUT</v>
        <stp/>
        <stp>DESCRIPTION</stp>
        <stp>.SPXW201007P3320</stp>
        <tr r="B195" s="1"/>
      </tp>
      <tp t="s">
        <v>SPX 100 (Weeklys) 7 OCT 20 3325 PUT</v>
        <stp/>
        <stp>DESCRIPTION</stp>
        <stp>.SPXW201007P3325</stp>
        <tr r="B196" s="1"/>
      </tp>
      <tp t="s">
        <v>SPX 100 (Weeklys) 7 OCT 20 3320 CALL</v>
        <stp/>
        <stp>DESCRIPTION</stp>
        <stp>.SPXW201007C3320</stp>
        <tr r="B81" s="1"/>
      </tp>
      <tp t="s">
        <v>SPX 100 (Weeklys) 7 OCT 20 3325 CALL</v>
        <stp/>
        <stp>DESCRIPTION</stp>
        <stp>.SPXW201007C3325</stp>
        <tr r="B82" s="1"/>
      </tp>
      <tp t="s">
        <v>SPX 100 (Weeklys) 7 OCT 20 3310 PUT</v>
        <stp/>
        <stp>DESCRIPTION</stp>
        <stp>.SPXW201007P3310</stp>
        <tr r="B193" s="1"/>
      </tp>
      <tp t="s">
        <v>SPX 100 (Weeklys) 7 OCT 20 3315 PUT</v>
        <stp/>
        <stp>DESCRIPTION</stp>
        <stp>.SPXW201007P3315</stp>
        <tr r="B194" s="1"/>
      </tp>
      <tp>
        <v>361.3</v>
        <stp/>
        <stp>BID</stp>
        <stp>.SPXW201007C2985</stp>
        <tr r="G14" s="1"/>
      </tp>
      <tp>
        <v>366.3</v>
        <stp/>
        <stp>BID</stp>
        <stp>.SPXW201007C2980</stp>
        <tr r="G13" s="1"/>
      </tp>
      <tp t="s">
        <v>SPX 100 (Weeklys) 7 OCT 20 3310 CALL</v>
        <stp/>
        <stp>DESCRIPTION</stp>
        <stp>.SPXW201007C3310</stp>
        <tr r="B79" s="1"/>
      </tp>
      <tp t="s">
        <v>SPX 100 (Weeklys) 7 OCT 20 3315 CALL</v>
        <stp/>
        <stp>DESCRIPTION</stp>
        <stp>.SPXW201007C3315</stp>
        <tr r="B80" s="1"/>
      </tp>
      <tp>
        <v>0.15</v>
        <stp/>
        <stp>BID</stp>
        <stp>.SPXW201007P2985</stp>
        <tr r="G128" s="1"/>
      </tp>
      <tp>
        <v>0.15</v>
        <stp/>
        <stp>BID</stp>
        <stp>.SPXW201007P2980</stp>
        <tr r="G127" s="1"/>
      </tp>
      <tp t="s">
        <v>SPX 100 (Weeklys) 7 OCT 20 3300 PUT</v>
        <stp/>
        <stp>DESCRIPTION</stp>
        <stp>.SPXW201007P3300</stp>
        <tr r="B191" s="1"/>
      </tp>
      <tp t="s">
        <v>SPX 100 (Weeklys) 7 OCT 20 3305 PUT</v>
        <stp/>
        <stp>DESCRIPTION</stp>
        <stp>.SPXW201007P3305</stp>
        <tr r="B192" s="1"/>
      </tp>
      <tp>
        <v>351.3</v>
        <stp/>
        <stp>BID</stp>
        <stp>.SPXW201007C2995</stp>
        <tr r="G16" s="1"/>
      </tp>
      <tp>
        <v>356.3</v>
        <stp/>
        <stp>BID</stp>
        <stp>.SPXW201007C2990</stp>
        <tr r="G15" s="1"/>
      </tp>
      <tp t="s">
        <v>SPX 100 (Weeklys) 7 OCT 20 3300 CALL</v>
        <stp/>
        <stp>DESCRIPTION</stp>
        <stp>.SPXW201007C3300</stp>
        <tr r="B77" s="1"/>
      </tp>
      <tp t="s">
        <v>SPX 100 (Weeklys) 7 OCT 20 3305 CALL</v>
        <stp/>
        <stp>DESCRIPTION</stp>
        <stp>.SPXW201007C3305</stp>
        <tr r="B78" s="1"/>
      </tp>
      <tp>
        <v>0.2</v>
        <stp/>
        <stp>BID</stp>
        <stp>.SPXW201007P2995</stp>
        <tr r="G130" s="1"/>
      </tp>
      <tp>
        <v>0.2</v>
        <stp/>
        <stp>BID</stp>
        <stp>.SPXW201007P2990</stp>
        <tr r="G129" s="1"/>
      </tp>
      <tp t="s">
        <v>SPX 100 (Weeklys) 7 OCT 20 3370 PUT</v>
        <stp/>
        <stp>DESCRIPTION</stp>
        <stp>.SPXW201007P3370</stp>
        <tr r="B205" s="1"/>
      </tp>
      <tp t="s">
        <v>SPX 100 (Weeklys) 7 OCT 20 3375 PUT</v>
        <stp/>
        <stp>DESCRIPTION</stp>
        <stp>.SPXW201007P3375</stp>
        <tr r="B206" s="1"/>
      </tp>
      <tp t="s">
        <v>SPX 100 (Weeklys) 7 OCT 20 3370 CALL</v>
        <stp/>
        <stp>DESCRIPTION</stp>
        <stp>.SPXW201007C3370</stp>
        <tr r="B91" s="1"/>
      </tp>
      <tp t="s">
        <v>SPX 100 (Weeklys) 7 OCT 20 3375 CALL</v>
        <stp/>
        <stp>DESCRIPTION</stp>
        <stp>.SPXW201007C3375</stp>
        <tr r="B92" s="1"/>
      </tp>
      <tp t="s">
        <v>SPX 100 (Weeklys) 7 OCT 20 3360 PUT</v>
        <stp/>
        <stp>DESCRIPTION</stp>
        <stp>.SPXW201007P3360</stp>
        <tr r="B203" s="1"/>
      </tp>
      <tp t="s">
        <v>SPX 100 (Weeklys) 7 OCT 20 3365 PUT</v>
        <stp/>
        <stp>DESCRIPTION</stp>
        <stp>.SPXW201007P3365</stp>
        <tr r="B204" s="1"/>
      </tp>
      <tp t="s">
        <v>SPX 100 (Weeklys) 7 OCT 20 3360 CALL</v>
        <stp/>
        <stp>DESCRIPTION</stp>
        <stp>.SPXW201007C3360</stp>
        <tr r="B89" s="1"/>
      </tp>
      <tp t="s">
        <v>SPX 100 (Weeklys) 7 OCT 20 3365 CALL</v>
        <stp/>
        <stp>DESCRIPTION</stp>
        <stp>.SPXW201007C3365</stp>
        <tr r="B90" s="1"/>
      </tp>
      <tp t="s">
        <v>SPX 100 (Weeklys) 7 OCT 20 3350 PUT</v>
        <stp/>
        <stp>DESCRIPTION</stp>
        <stp>.SPXW201007P3350</stp>
        <tr r="B201" s="1"/>
      </tp>
      <tp t="s">
        <v>SPX 100 (Weeklys) 7 OCT 20 3355 PUT</v>
        <stp/>
        <stp>DESCRIPTION</stp>
        <stp>.SPXW201007P3355</stp>
        <tr r="B202" s="1"/>
      </tp>
      <tp t="s">
        <v>SPX 100 (Weeklys) 7 OCT 20 3350 CALL</v>
        <stp/>
        <stp>DESCRIPTION</stp>
        <stp>.SPXW201007C3350</stp>
        <tr r="B87" s="1"/>
      </tp>
      <tp t="s">
        <v>SPX 100 (Weeklys) 7 OCT 20 3355 CALL</v>
        <stp/>
        <stp>DESCRIPTION</stp>
        <stp>.SPXW201007C3355</stp>
        <tr r="B88" s="1"/>
      </tp>
      <tp t="s">
        <v>SPX 100 (Weeklys) 7 OCT 20 3340 PUT</v>
        <stp/>
        <stp>DESCRIPTION</stp>
        <stp>.SPXW201007P3340</stp>
        <tr r="B199" s="1"/>
      </tp>
      <tp t="s">
        <v>SPX 100 (Weeklys) 7 OCT 20 3345 PUT</v>
        <stp/>
        <stp>DESCRIPTION</stp>
        <stp>.SPXW201007P3345</stp>
        <tr r="B200" s="1"/>
      </tp>
      <tp t="s">
        <v>SPX 100 (Weeklys) 7 OCT 20 3340 CALL</v>
        <stp/>
        <stp>DESCRIPTION</stp>
        <stp>.SPXW201007C3340</stp>
        <tr r="B85" s="1"/>
      </tp>
      <tp t="s">
        <v>SPX 100 (Weeklys) 7 OCT 20 3345 CALL</v>
        <stp/>
        <stp>DESCRIPTION</stp>
        <stp>.SPXW201007C3345</stp>
        <tr r="B86" s="1"/>
      </tp>
      <tp>
        <v>1</v>
        <stp/>
        <stp>DELTA</stp>
        <stp>SPX</stp>
        <tr r="L2" s="1"/>
      </tp>
      <tp>
        <v>421.3</v>
        <stp/>
        <stp>BID</stp>
        <stp>.SPXW201007C2925</stp>
        <tr r="G6" s="1"/>
      </tp>
      <tp>
        <v>426.3</v>
        <stp/>
        <stp>BID</stp>
        <stp>.SPXW201007C2920</stp>
        <tr r="G5" s="1"/>
      </tp>
      <tp>
        <v>0.1</v>
        <stp/>
        <stp>BID</stp>
        <stp>.SPXW201007P2925</stp>
        <tr r="G120" s="1"/>
      </tp>
      <tp>
        <v>0.1</v>
        <stp/>
        <stp>BID</stp>
        <stp>.SPXW201007P2920</stp>
        <tr r="G119" s="1"/>
      </tp>
      <tp>
        <v>416.3</v>
        <stp/>
        <stp>BID</stp>
        <stp>.SPXW201007C2930</stp>
        <tr r="G7" s="1"/>
      </tp>
      <tp>
        <v>0.1</v>
        <stp/>
        <stp>BID</stp>
        <stp>.SPXW201007P2930</stp>
        <tr r="G121" s="1"/>
      </tp>
      <tp t="s">
        <v>SPX 100 (Weeklys) 7 OCT 20 3390 PUT</v>
        <stp/>
        <stp>DESCRIPTION</stp>
        <stp>.SPXW201007P3390</stp>
        <tr r="B209" s="1"/>
      </tp>
      <tp t="s">
        <v>SPX 100 (Weeklys) 7 OCT 20 3395 PUT</v>
        <stp/>
        <stp>DESCRIPTION</stp>
        <stp>.SPXW201007P3395</stp>
        <tr r="B210" s="1"/>
      </tp>
      <tp>
        <v>446.1</v>
        <stp/>
        <stp>BID</stp>
        <stp>.SPXW201007C2900</stp>
        <tr r="G3" s="1"/>
      </tp>
      <tp t="s">
        <v>SPX 100 (Weeklys) 7 OCT 20 3390 CALL</v>
        <stp/>
        <stp>DESCRIPTION</stp>
        <stp>.SPXW201007C3390</stp>
        <tr r="B95" s="1"/>
      </tp>
      <tp t="s">
        <v>SPX 100 (Weeklys) 7 OCT 20 3395 CALL</v>
        <stp/>
        <stp>DESCRIPTION</stp>
        <stp>.SPXW201007C3395</stp>
        <tr r="B96" s="1"/>
      </tp>
      <tp>
        <v>0.1</v>
        <stp/>
        <stp>BID</stp>
        <stp>.SPXW201007P2900</stp>
        <tr r="G117" s="1"/>
      </tp>
      <tp t="s">
        <v>SPX 100 (Weeklys) 7 OCT 20 3380 PUT</v>
        <stp/>
        <stp>DESCRIPTION</stp>
        <stp>.SPXW201007P3380</stp>
        <tr r="B207" s="1"/>
      </tp>
      <tp t="s">
        <v>SPX 100 (Weeklys) 7 OCT 20 3385 PUT</v>
        <stp/>
        <stp>DESCRIPTION</stp>
        <stp>.SPXW201007P3385</stp>
        <tr r="B208" s="1"/>
      </tp>
      <tp>
        <v>436.4</v>
        <stp/>
        <stp>BID</stp>
        <stp>.SPXW201007C2910</stp>
        <tr r="G4" s="1"/>
      </tp>
      <tp t="s">
        <v>SPX 100 (Weeklys) 7 OCT 20 3380 CALL</v>
        <stp/>
        <stp>DESCRIPTION</stp>
        <stp>.SPXW201007C3380</stp>
        <tr r="B93" s="1"/>
      </tp>
      <tp t="s">
        <v>SPX 100 (Weeklys) 7 OCT 20 3385 CALL</v>
        <stp/>
        <stp>DESCRIPTION</stp>
        <stp>.SPXW201007C3385</stp>
        <tr r="B94" s="1"/>
      </tp>
      <tp>
        <v>0.1</v>
        <stp/>
        <stp>BID</stp>
        <stp>.SPXW201007P2910</stp>
        <tr r="G118" s="1"/>
      </tp>
      <tp>
        <v>386.4</v>
        <stp/>
        <stp>BID</stp>
        <stp>.SPXW201007C2960</stp>
        <tr r="G10" s="1"/>
      </tp>
      <tp>
        <v>0.15</v>
        <stp/>
        <stp>BID</stp>
        <stp>.SPXW201007P2960</stp>
        <tr r="G124" s="1"/>
      </tp>
      <tp>
        <v>371.3</v>
        <stp/>
        <stp>BID</stp>
        <stp>.SPXW201007C2975</stp>
        <tr r="G12" s="1"/>
      </tp>
      <tp>
        <v>376.4</v>
        <stp/>
        <stp>BID</stp>
        <stp>.SPXW201007C2970</stp>
        <tr r="G11" s="1"/>
      </tp>
      <tp>
        <v>0.15</v>
        <stp/>
        <stp>BID</stp>
        <stp>.SPXW201007P2975</stp>
        <tr r="G126" s="1"/>
      </tp>
      <tp>
        <v>0.15</v>
        <stp/>
        <stp>BID</stp>
        <stp>.SPXW201007P2970</stp>
        <tr r="G125" s="1"/>
      </tp>
      <tp>
        <v>406.3</v>
        <stp/>
        <stp>BID</stp>
        <stp>.SPXW201007C2940</stp>
        <tr r="G8" s="1"/>
      </tp>
      <tp>
        <v>0.1</v>
        <stp/>
        <stp>BID</stp>
        <stp>.SPXW201007P2940</stp>
        <tr r="G122" s="1"/>
      </tp>
      <tp>
        <v>396.9</v>
        <stp/>
        <stp>BID</stp>
        <stp>.SPXW201007C2950</stp>
        <tr r="G9" s="1"/>
      </tp>
      <tp>
        <v>0.1</v>
        <stp/>
        <stp>BID</stp>
        <stp>.SPXW201007P2950</stp>
        <tr r="G123" s="1"/>
      </tp>
      <tp>
        <v>-0.44</v>
        <stp/>
        <stp>THETA</stp>
        <stp>.SPXW201007P3095</stp>
        <tr r="N150" s="1"/>
      </tp>
      <tp>
        <v>-0.43</v>
        <stp/>
        <stp>THETA</stp>
        <stp>.SPXW201007P3090</stp>
        <tr r="N149" s="1"/>
      </tp>
      <tp>
        <v>-0.56000000000000005</v>
        <stp/>
        <stp>THETA</stp>
        <stp>.SPXW201007C3095</stp>
        <tr r="N36" s="1"/>
      </tp>
      <tp>
        <v>-0.56000000000000005</v>
        <stp/>
        <stp>THETA</stp>
        <stp>.SPXW201007C3090</stp>
        <tr r="N35" s="1"/>
      </tp>
      <tp>
        <v>-0.4</v>
        <stp/>
        <stp>THETA</stp>
        <stp>.SPXW201007P3085</stp>
        <tr r="N148" s="1"/>
      </tp>
      <tp>
        <v>-0.38</v>
        <stp/>
        <stp>THETA</stp>
        <stp>.SPXW201007P3080</stp>
        <tr r="N147" s="1"/>
      </tp>
      <tp>
        <v>-0.82</v>
        <stp/>
        <stp>THETA</stp>
        <stp>.SPXW201007C3085</stp>
        <tr r="N34" s="1"/>
      </tp>
      <tp>
        <v>-0.54</v>
        <stp/>
        <stp>THETA</stp>
        <stp>.SPXW201007C3080</stp>
        <tr r="N33" s="1"/>
      </tp>
      <tp>
        <v>-0.22</v>
        <stp/>
        <stp>THETA</stp>
        <stp>.SPXW201007P3015</stp>
        <tr r="N134" s="1"/>
      </tp>
      <tp>
        <v>-0.21</v>
        <stp/>
        <stp>THETA</stp>
        <stp>.SPXW201007P3010</stp>
        <tr r="N133" s="1"/>
      </tp>
      <tp>
        <v>-0.52</v>
        <stp/>
        <stp>THETA</stp>
        <stp>.SPXW201007C3015</stp>
        <tr r="N20" s="1"/>
      </tp>
      <tp>
        <v>-0.33</v>
        <stp/>
        <stp>THETA</stp>
        <stp>.SPXW201007C3010</stp>
        <tr r="N19" s="1"/>
      </tp>
      <tp>
        <v>-0.21</v>
        <stp/>
        <stp>THETA</stp>
        <stp>.SPXW201007P3005</stp>
        <tr r="N132" s="1"/>
      </tp>
      <tp>
        <v>-0.21</v>
        <stp/>
        <stp>THETA</stp>
        <stp>.SPXW201007P3000</stp>
        <tr r="N131" s="1"/>
      </tp>
      <tp>
        <v>-0.33</v>
        <stp/>
        <stp>THETA</stp>
        <stp>.SPXW201007C3005</stp>
        <tr r="N18" s="1"/>
      </tp>
      <tp>
        <v>-0.3</v>
        <stp/>
        <stp>THETA</stp>
        <stp>.SPXW201007C3000</stp>
        <tr r="N17" s="1"/>
      </tp>
      <tp>
        <v>-0.26</v>
        <stp/>
        <stp>THETA</stp>
        <stp>.SPXW201007P3035</stp>
        <tr r="N138" s="1"/>
      </tp>
      <tp>
        <v>-0.24</v>
        <stp/>
        <stp>THETA</stp>
        <stp>.SPXW201007P3030</stp>
        <tr r="N137" s="1"/>
      </tp>
      <tp>
        <v>-0.45</v>
        <stp/>
        <stp>THETA</stp>
        <stp>.SPXW201007C3035</stp>
        <tr r="N24" s="1"/>
      </tp>
      <tp>
        <v>-0.39</v>
        <stp/>
        <stp>THETA</stp>
        <stp>.SPXW201007C3030</stp>
        <tr r="N23" s="1"/>
      </tp>
      <tp>
        <v>-0.24</v>
        <stp/>
        <stp>THETA</stp>
        <stp>.SPXW201007P3025</stp>
        <tr r="N136" s="1"/>
      </tp>
      <tp>
        <v>-0.24</v>
        <stp/>
        <stp>THETA</stp>
        <stp>.SPXW201007P3020</stp>
        <tr r="N135" s="1"/>
      </tp>
      <tp>
        <v>-0.39</v>
        <stp/>
        <stp>THETA</stp>
        <stp>.SPXW201007C3025</stp>
        <tr r="N22" s="1"/>
      </tp>
      <tp>
        <v>-0.36</v>
        <stp/>
        <stp>THETA</stp>
        <stp>.SPXW201007C3020</stp>
        <tr r="N21" s="1"/>
      </tp>
      <tp>
        <v>-0.3</v>
        <stp/>
        <stp>THETA</stp>
        <stp>.SPXW201007P3055</stp>
        <tr r="N142" s="1"/>
      </tp>
      <tp>
        <v>-0.31</v>
        <stp/>
        <stp>THETA</stp>
        <stp>.SPXW201007P3050</stp>
        <tr r="N141" s="1"/>
      </tp>
      <tp>
        <v>-0.54</v>
        <stp/>
        <stp>THETA</stp>
        <stp>.SPXW201007C3055</stp>
        <tr r="N28" s="1"/>
      </tp>
      <tp>
        <v>-0.39</v>
        <stp/>
        <stp>THETA</stp>
        <stp>.SPXW201007C3050</stp>
        <tr r="N27" s="1"/>
      </tp>
      <tp>
        <v>-0.27</v>
        <stp/>
        <stp>THETA</stp>
        <stp>.SPXW201007P3045</stp>
        <tr r="N140" s="1"/>
      </tp>
      <tp>
        <v>-0.27</v>
        <stp/>
        <stp>THETA</stp>
        <stp>.SPXW201007P3040</stp>
        <tr r="N139" s="1"/>
      </tp>
      <tp>
        <v>-0.72</v>
        <stp/>
        <stp>THETA</stp>
        <stp>.SPXW201007C3045</stp>
        <tr r="N26" s="1"/>
      </tp>
      <tp>
        <v>-0.39</v>
        <stp/>
        <stp>THETA</stp>
        <stp>.SPXW201007C3040</stp>
        <tr r="N25" s="1"/>
      </tp>
      <tp>
        <v>-0.37</v>
        <stp/>
        <stp>THETA</stp>
        <stp>.SPXW201007P3075</stp>
        <tr r="N146" s="1"/>
      </tp>
      <tp>
        <v>-0.34</v>
        <stp/>
        <stp>THETA</stp>
        <stp>.SPXW201007P3070</stp>
        <tr r="N145" s="1"/>
      </tp>
      <tp>
        <v>-0.51</v>
        <stp/>
        <stp>THETA</stp>
        <stp>.SPXW201007C3075</stp>
        <tr r="N32" s="1"/>
      </tp>
      <tp>
        <v>-0.74</v>
        <stp/>
        <stp>THETA</stp>
        <stp>.SPXW201007C3070</stp>
        <tr r="N31" s="1"/>
      </tp>
      <tp>
        <v>-0.34</v>
        <stp/>
        <stp>THETA</stp>
        <stp>.SPXW201007P3065</stp>
        <tr r="N144" s="1"/>
      </tp>
      <tp>
        <v>-0.3</v>
        <stp/>
        <stp>THETA</stp>
        <stp>.SPXW201007P3060</stp>
        <tr r="N143" s="1"/>
      </tp>
      <tp>
        <v>-0.63</v>
        <stp/>
        <stp>THETA</stp>
        <stp>.SPXW201007C3065</stp>
        <tr r="N30" s="1"/>
      </tp>
      <tp>
        <v>-0.69</v>
        <stp/>
        <stp>THETA</stp>
        <stp>.SPXW201007C3060</stp>
        <tr r="N29" s="1"/>
      </tp>
      <tp>
        <v>-0.01</v>
        <stp/>
        <stp>DELTA</stp>
        <stp>.SPXW201007P3090</stp>
        <tr r="L149" s="1"/>
      </tp>
      <tp>
        <v>-0.01</v>
        <stp/>
        <stp>DELTA</stp>
        <stp>.SPXW201007P3095</stp>
        <tr r="L150" s="1"/>
      </tp>
      <tp>
        <v>0.98</v>
        <stp/>
        <stp>DELTA</stp>
        <stp>.SPXW201007C3090</stp>
        <tr r="L35" s="1"/>
      </tp>
      <tp>
        <v>0.98</v>
        <stp/>
        <stp>DELTA</stp>
        <stp>.SPXW201007C3095</stp>
        <tr r="L36" s="1"/>
      </tp>
      <tp>
        <v>-0.01</v>
        <stp/>
        <stp>DELTA</stp>
        <stp>.SPXW201007P3080</stp>
        <tr r="L147" s="1"/>
      </tp>
      <tp>
        <v>-0.01</v>
        <stp/>
        <stp>DELTA</stp>
        <stp>.SPXW201007P3085</stp>
        <tr r="L148" s="1"/>
      </tp>
      <tp>
        <v>0.98</v>
        <stp/>
        <stp>DELTA</stp>
        <stp>.SPXW201007C3080</stp>
        <tr r="L33" s="1"/>
      </tp>
      <tp>
        <v>0.98</v>
        <stp/>
        <stp>DELTA</stp>
        <stp>.SPXW201007C3085</stp>
        <tr r="L34" s="1"/>
      </tp>
      <tp>
        <v>-0.01</v>
        <stp/>
        <stp>DELTA</stp>
        <stp>.SPXW201007P3010</stp>
        <tr r="L133" s="1"/>
      </tp>
      <tp>
        <v>-0.01</v>
        <stp/>
        <stp>DELTA</stp>
        <stp>.SPXW201007P3015</stp>
        <tr r="L134" s="1"/>
      </tp>
      <tp>
        <v>0.99</v>
        <stp/>
        <stp>DELTA</stp>
        <stp>.SPXW201007C3010</stp>
        <tr r="L19" s="1"/>
      </tp>
      <tp>
        <v>0.99</v>
        <stp/>
        <stp>DELTA</stp>
        <stp>.SPXW201007C3015</stp>
        <tr r="L20" s="1"/>
      </tp>
      <tp>
        <v>-0.01</v>
        <stp/>
        <stp>DELTA</stp>
        <stp>.SPXW201007P3000</stp>
        <tr r="L131" s="1"/>
      </tp>
      <tp>
        <v>-0.01</v>
        <stp/>
        <stp>DELTA</stp>
        <stp>.SPXW201007P3005</stp>
        <tr r="L132" s="1"/>
      </tp>
      <tp>
        <v>0.99</v>
        <stp/>
        <stp>DELTA</stp>
        <stp>.SPXW201007C3000</stp>
        <tr r="L17" s="1"/>
      </tp>
      <tp>
        <v>0.99</v>
        <stp/>
        <stp>DELTA</stp>
        <stp>.SPXW201007C3005</stp>
        <tr r="L18" s="1"/>
      </tp>
      <tp>
        <v>-0.01</v>
        <stp/>
        <stp>DELTA</stp>
        <stp>.SPXW201007P3030</stp>
        <tr r="L137" s="1"/>
      </tp>
      <tp>
        <v>-0.01</v>
        <stp/>
        <stp>DELTA</stp>
        <stp>.SPXW201007P3035</stp>
        <tr r="L138" s="1"/>
      </tp>
      <tp>
        <v>0.99</v>
        <stp/>
        <stp>DELTA</stp>
        <stp>.SPXW201007C3030</stp>
        <tr r="L23" s="1"/>
      </tp>
      <tp>
        <v>0.99</v>
        <stp/>
        <stp>DELTA</stp>
        <stp>.SPXW201007C3035</stp>
        <tr r="L24" s="1"/>
      </tp>
      <tp>
        <v>-0.01</v>
        <stp/>
        <stp>DELTA</stp>
        <stp>.SPXW201007P3020</stp>
        <tr r="L135" s="1"/>
      </tp>
      <tp>
        <v>-0.01</v>
        <stp/>
        <stp>DELTA</stp>
        <stp>.SPXW201007P3025</stp>
        <tr r="L136" s="1"/>
      </tp>
      <tp>
        <v>0.99</v>
        <stp/>
        <stp>DELTA</stp>
        <stp>.SPXW201007C3020</stp>
        <tr r="L21" s="1"/>
      </tp>
      <tp>
        <v>0.99</v>
        <stp/>
        <stp>DELTA</stp>
        <stp>.SPXW201007C3025</stp>
        <tr r="L22" s="1"/>
      </tp>
      <tp>
        <v>-0.01</v>
        <stp/>
        <stp>DELTA</stp>
        <stp>.SPXW201007P3050</stp>
        <tr r="L141" s="1"/>
      </tp>
      <tp>
        <v>-0.01</v>
        <stp/>
        <stp>DELTA</stp>
        <stp>.SPXW201007P3055</stp>
        <tr r="L142" s="1"/>
      </tp>
      <tp>
        <v>0.99</v>
        <stp/>
        <stp>DELTA</stp>
        <stp>.SPXW201007C3050</stp>
        <tr r="L27" s="1"/>
      </tp>
      <tp>
        <v>0.98</v>
        <stp/>
        <stp>DELTA</stp>
        <stp>.SPXW201007C3055</stp>
        <tr r="L28" s="1"/>
      </tp>
      <tp>
        <v>-0.01</v>
        <stp/>
        <stp>DELTA</stp>
        <stp>.SPXW201007P3040</stp>
        <tr r="L139" s="1"/>
      </tp>
      <tp>
        <v>-0.01</v>
        <stp/>
        <stp>DELTA</stp>
        <stp>.SPXW201007P3045</stp>
        <tr r="L140" s="1"/>
      </tp>
      <tp>
        <v>0.99</v>
        <stp/>
        <stp>DELTA</stp>
        <stp>.SPXW201007C3040</stp>
        <tr r="L25" s="1"/>
      </tp>
      <tp>
        <v>0.98</v>
        <stp/>
        <stp>DELTA</stp>
        <stp>.SPXW201007C3045</stp>
        <tr r="L26" s="1"/>
      </tp>
      <tp>
        <v>-0.01</v>
        <stp/>
        <stp>DELTA</stp>
        <stp>.SPXW201007P3070</stp>
        <tr r="L145" s="1"/>
      </tp>
      <tp>
        <v>-0.01</v>
        <stp/>
        <stp>DELTA</stp>
        <stp>.SPXW201007P3075</stp>
        <tr r="L146" s="1"/>
      </tp>
      <tp>
        <v>0.98</v>
        <stp/>
        <stp>DELTA</stp>
        <stp>.SPXW201007C3070</stp>
        <tr r="L31" s="1"/>
      </tp>
      <tp>
        <v>0.98</v>
        <stp/>
        <stp>DELTA</stp>
        <stp>.SPXW201007C3075</stp>
        <tr r="L32" s="1"/>
      </tp>
      <tp>
        <v>-0.01</v>
        <stp/>
        <stp>DELTA</stp>
        <stp>.SPXW201007P3060</stp>
        <tr r="L143" s="1"/>
      </tp>
      <tp>
        <v>-0.01</v>
        <stp/>
        <stp>DELTA</stp>
        <stp>.SPXW201007P3065</stp>
        <tr r="L144" s="1"/>
      </tp>
      <tp>
        <v>0.98</v>
        <stp/>
        <stp>DELTA</stp>
        <stp>.SPXW201007C3060</stp>
        <tr r="L29" s="1"/>
      </tp>
      <tp>
        <v>0.98</v>
        <stp/>
        <stp>DELTA</stp>
        <stp>.SPXW201007C3065</stp>
        <tr r="L30" s="1"/>
      </tp>
      <tp t="s">
        <v>SPX 100 (Weeklys) 7 OCT 20 3230 PUT</v>
        <stp/>
        <stp>DESCRIPTION</stp>
        <stp>.SPXW201007P3230</stp>
        <tr r="B177" s="1"/>
      </tp>
      <tp t="s">
        <v>SPX 100 (Weeklys) 7 OCT 20 3235 PUT</v>
        <stp/>
        <stp>DESCRIPTION</stp>
        <stp>.SPXW201007P3235</stp>
        <tr r="B178" s="1"/>
      </tp>
      <tp>
        <v>0.31</v>
        <stp/>
        <stp>RHO</stp>
        <stp>.SPXW201007C2910</stp>
        <tr r="P4" s="1"/>
      </tp>
      <tp t="s">
        <v>SPX 100 (Weeklys) 7 OCT 20 3230 CALL</v>
        <stp/>
        <stp>DESCRIPTION</stp>
        <stp>.SPXW201007C3230</stp>
        <tr r="B63" s="1"/>
      </tp>
      <tp t="s">
        <v>SPX 100 (Weeklys) 7 OCT 20 3235 CALL</v>
        <stp/>
        <stp>DESCRIPTION</stp>
        <stp>.SPXW201007C3235</stp>
        <tr r="B64" s="1"/>
      </tp>
      <tp>
        <v>0</v>
        <stp/>
        <stp>RHO</stp>
        <stp>.SPXW201007P2910</stp>
        <tr r="P118" s="1"/>
      </tp>
      <tp t="s">
        <v>SPX 100 (Weeklys) 7 OCT 20 3220 PUT</v>
        <stp/>
        <stp>DESCRIPTION</stp>
        <stp>.SPXW201007P3220</stp>
        <tr r="B175" s="1"/>
      </tp>
      <tp t="s">
        <v>SPX 100 (Weeklys) 7 OCT 20 3225 PUT</v>
        <stp/>
        <stp>DESCRIPTION</stp>
        <stp>.SPXW201007P3225</stp>
        <tr r="B176" s="1"/>
      </tp>
      <tp>
        <v>0.31</v>
        <stp/>
        <stp>RHO</stp>
        <stp>.SPXW201007C2900</stp>
        <tr r="P3" s="1"/>
      </tp>
      <tp t="s">
        <v>SPX 100 (Weeklys) 7 OCT 20 3220 CALL</v>
        <stp/>
        <stp>DESCRIPTION</stp>
        <stp>.SPXW201007C3220</stp>
        <tr r="B61" s="1"/>
      </tp>
      <tp t="s">
        <v>SPX 100 (Weeklys) 7 OCT 20 3225 CALL</v>
        <stp/>
        <stp>DESCRIPTION</stp>
        <stp>.SPXW201007C3225</stp>
        <tr r="B62" s="1"/>
      </tp>
      <tp>
        <v>0</v>
        <stp/>
        <stp>RHO</stp>
        <stp>.SPXW201007P2900</stp>
        <tr r="P117" s="1"/>
      </tp>
      <tp t="s">
        <v>SPX 100 (Weeklys) 7 OCT 20 3210 PUT</v>
        <stp/>
        <stp>DESCRIPTION</stp>
        <stp>.SPXW201007P3210</stp>
        <tr r="B173" s="1"/>
      </tp>
      <tp t="s">
        <v>SPX 100 (Weeklys) 7 OCT 20 3215 PUT</v>
        <stp/>
        <stp>DESCRIPTION</stp>
        <stp>.SPXW201007P3215</stp>
        <tr r="B174" s="1"/>
      </tp>
      <tp>
        <v>0.32</v>
        <stp/>
        <stp>RHO</stp>
        <stp>.SPXW201007C2930</stp>
        <tr r="P7" s="1"/>
      </tp>
      <tp t="s">
        <v>SPX 100 (Weeklys) 7 OCT 20 3210 CALL</v>
        <stp/>
        <stp>DESCRIPTION</stp>
        <stp>.SPXW201007C3210</stp>
        <tr r="B59" s="1"/>
      </tp>
      <tp t="s">
        <v>SPX 100 (Weeklys) 7 OCT 20 3215 CALL</v>
        <stp/>
        <stp>DESCRIPTION</stp>
        <stp>.SPXW201007C3215</stp>
        <tr r="B60" s="1"/>
      </tp>
      <tp>
        <v>0</v>
        <stp/>
        <stp>RHO</stp>
        <stp>.SPXW201007P2930</stp>
        <tr r="P121" s="1"/>
      </tp>
      <tp t="s">
        <v>SPX 100 (Weeklys) 7 OCT 20 3200 PUT</v>
        <stp/>
        <stp>DESCRIPTION</stp>
        <stp>.SPXW201007P3200</stp>
        <tr r="B171" s="1"/>
      </tp>
      <tp t="s">
        <v>SPX 100 (Weeklys) 7 OCT 20 3205 PUT</v>
        <stp/>
        <stp>DESCRIPTION</stp>
        <stp>.SPXW201007P3205</stp>
        <tr r="B172" s="1"/>
      </tp>
      <tp>
        <v>0.32</v>
        <stp/>
        <stp>RHO</stp>
        <stp>.SPXW201007C2925</stp>
        <tr r="P6" s="1"/>
      </tp>
      <tp>
        <v>0.32</v>
        <stp/>
        <stp>RHO</stp>
        <stp>.SPXW201007C2920</stp>
        <tr r="P5" s="1"/>
      </tp>
      <tp t="s">
        <v>SPX 100 (Weeklys) 7 OCT 20 3200 CALL</v>
        <stp/>
        <stp>DESCRIPTION</stp>
        <stp>.SPXW201007C3200</stp>
        <tr r="B57" s="1"/>
      </tp>
      <tp t="s">
        <v>SPX 100 (Weeklys) 7 OCT 20 3205 CALL</v>
        <stp/>
        <stp>DESCRIPTION</stp>
        <stp>.SPXW201007C3205</stp>
        <tr r="B58" s="1"/>
      </tp>
      <tp>
        <v>0</v>
        <stp/>
        <stp>RHO</stp>
        <stp>.SPXW201007P2925</stp>
        <tr r="P120" s="1"/>
      </tp>
      <tp>
        <v>0</v>
        <stp/>
        <stp>RHO</stp>
        <stp>.SPXW201007P2920</stp>
        <tr r="P119" s="1"/>
      </tp>
      <tp t="s">
        <v>SPX 100 (Weeklys) 7 OCT 20 3270 PUT</v>
        <stp/>
        <stp>DESCRIPTION</stp>
        <stp>.SPXW201007P3270</stp>
        <tr r="B185" s="1"/>
      </tp>
      <tp t="s">
        <v>SPX 100 (Weeklys) 7 OCT 20 3275 PUT</v>
        <stp/>
        <stp>DESCRIPTION</stp>
        <stp>.SPXW201007P3275</stp>
        <tr r="B186" s="1"/>
      </tp>
      <tp>
        <v>0.32</v>
        <stp/>
        <stp>RHO</stp>
        <stp>.SPXW201007C2950</stp>
        <tr r="P9" s="1"/>
      </tp>
      <tp t="s">
        <v>SPX 100 (Weeklys) 7 OCT 20 3270 CALL</v>
        <stp/>
        <stp>DESCRIPTION</stp>
        <stp>.SPXW201007C3270</stp>
        <tr r="B71" s="1"/>
      </tp>
      <tp t="s">
        <v>SPX 100 (Weeklys) 7 OCT 20 3275 CALL</v>
        <stp/>
        <stp>DESCRIPTION</stp>
        <stp>.SPXW201007C3275</stp>
        <tr r="B72" s="1"/>
      </tp>
      <tp>
        <v>0</v>
        <stp/>
        <stp>RHO</stp>
        <stp>.SPXW201007P2950</stp>
        <tr r="P123" s="1"/>
      </tp>
      <tp t="s">
        <v>SPX 100 (Weeklys) 7 OCT 20 3260 PUT</v>
        <stp/>
        <stp>DESCRIPTION</stp>
        <stp>.SPXW201007P3260</stp>
        <tr r="B183" s="1"/>
      </tp>
      <tp t="s">
        <v>SPX 100 (Weeklys) 7 OCT 20 3265 PUT</v>
        <stp/>
        <stp>DESCRIPTION</stp>
        <stp>.SPXW201007P3265</stp>
        <tr r="B184" s="1"/>
      </tp>
      <tp>
        <v>0.32</v>
        <stp/>
        <stp>RHO</stp>
        <stp>.SPXW201007C2940</stp>
        <tr r="P8" s="1"/>
      </tp>
      <tp t="s">
        <v>SPX 100 (Weeklys) 7 OCT 20 3260 CALL</v>
        <stp/>
        <stp>DESCRIPTION</stp>
        <stp>.SPXW201007C3260</stp>
        <tr r="B69" s="1"/>
      </tp>
      <tp t="s">
        <v>SPX 100 (Weeklys) 7 OCT 20 3265 CALL</v>
        <stp/>
        <stp>DESCRIPTION</stp>
        <stp>.SPXW201007C3265</stp>
        <tr r="B70" s="1"/>
      </tp>
      <tp>
        <v>0</v>
        <stp/>
        <stp>RHO</stp>
        <stp>.SPXW201007P2940</stp>
        <tr r="P122" s="1"/>
      </tp>
      <tp t="s">
        <v>SPX 100 (Weeklys) 7 OCT 20 3250 PUT</v>
        <stp/>
        <stp>DESCRIPTION</stp>
        <stp>.SPXW201007P3250</stp>
        <tr r="B181" s="1"/>
      </tp>
      <tp t="s">
        <v>SPX 100 (Weeklys) 7 OCT 20 3255 PUT</v>
        <stp/>
        <stp>DESCRIPTION</stp>
        <stp>.SPXW201007P3255</stp>
        <tr r="B182" s="1"/>
      </tp>
      <tp>
        <v>0.32</v>
        <stp/>
        <stp>RHO</stp>
        <stp>.SPXW201007C2975</stp>
        <tr r="P12" s="1"/>
      </tp>
      <tp>
        <v>0.32</v>
        <stp/>
        <stp>RHO</stp>
        <stp>.SPXW201007C2970</stp>
        <tr r="P11" s="1"/>
      </tp>
      <tp t="s">
        <v>SPX 100 (Weeklys) 7 OCT 20 3250 CALL</v>
        <stp/>
        <stp>DESCRIPTION</stp>
        <stp>.SPXW201007C3250</stp>
        <tr r="B67" s="1"/>
      </tp>
      <tp t="s">
        <v>SPX 100 (Weeklys) 7 OCT 20 3255 CALL</v>
        <stp/>
        <stp>DESCRIPTION</stp>
        <stp>.SPXW201007C3255</stp>
        <tr r="B68" s="1"/>
      </tp>
      <tp>
        <v>0</v>
        <stp/>
        <stp>RHO</stp>
        <stp>.SPXW201007P2975</stp>
        <tr r="P126" s="1"/>
      </tp>
      <tp>
        <v>0</v>
        <stp/>
        <stp>RHO</stp>
        <stp>.SPXW201007P2970</stp>
        <tr r="P125" s="1"/>
      </tp>
      <tp t="s">
        <v>SPX 100 (Weeklys) 7 OCT 20 3240 PUT</v>
        <stp/>
        <stp>DESCRIPTION</stp>
        <stp>.SPXW201007P3240</stp>
        <tr r="B179" s="1"/>
      </tp>
      <tp t="s">
        <v>SPX 100 (Weeklys) 7 OCT 20 3245 PUT</v>
        <stp/>
        <stp>DESCRIPTION</stp>
        <stp>.SPXW201007P3245</stp>
        <tr r="B180" s="1"/>
      </tp>
      <tp>
        <v>0.32</v>
        <stp/>
        <stp>RHO</stp>
        <stp>.SPXW201007C2960</stp>
        <tr r="P10" s="1"/>
      </tp>
      <tp t="s">
        <v>SPX 100 (Weeklys) 7 OCT 20 3240 CALL</v>
        <stp/>
        <stp>DESCRIPTION</stp>
        <stp>.SPXW201007C3240</stp>
        <tr r="B65" s="1"/>
      </tp>
      <tp t="s">
        <v>SPX 100 (Weeklys) 7 OCT 20 3245 CALL</v>
        <stp/>
        <stp>DESCRIPTION</stp>
        <stp>.SPXW201007C3245</stp>
        <tr r="B66" s="1"/>
      </tp>
      <tp>
        <v>0</v>
        <stp/>
        <stp>RHO</stp>
        <stp>.SPXW201007P2960</stp>
        <tr r="P124" s="1"/>
      </tp>
      <tp>
        <v>0.33</v>
        <stp/>
        <stp>RHO</stp>
        <stp>.SPXW201007C2995</stp>
        <tr r="P16" s="1"/>
      </tp>
      <tp>
        <v>0.32</v>
        <stp/>
        <stp>RHO</stp>
        <stp>.SPXW201007C2990</stp>
        <tr r="P15" s="1"/>
      </tp>
      <tp>
        <v>0</v>
        <stp/>
        <stp>RHO</stp>
        <stp>.SPXW201007P2995</stp>
        <tr r="P130" s="1"/>
      </tp>
      <tp>
        <v>0</v>
        <stp/>
        <stp>RHO</stp>
        <stp>.SPXW201007P2990</stp>
        <tr r="P129" s="1"/>
      </tp>
      <tp>
        <v>0.32</v>
        <stp/>
        <stp>RHO</stp>
        <stp>.SPXW201007C2985</stp>
        <tr r="P14" s="1"/>
      </tp>
      <tp>
        <v>0.32</v>
        <stp/>
        <stp>RHO</stp>
        <stp>.SPXW201007C2980</stp>
        <tr r="P13" s="1"/>
      </tp>
      <tp>
        <v>0</v>
        <stp/>
        <stp>RHO</stp>
        <stp>.SPXW201007P2985</stp>
        <tr r="P128" s="1"/>
      </tp>
      <tp>
        <v>0</v>
        <stp/>
        <stp>RHO</stp>
        <stp>.SPXW201007P2980</stp>
        <tr r="P127" s="1"/>
      </tp>
      <tp t="s">
        <v>SPX 100 (Weeklys) 7 OCT 20 3290 PUT</v>
        <stp/>
        <stp>DESCRIPTION</stp>
        <stp>.SPXW201007P3290</stp>
        <tr r="B189" s="1"/>
      </tp>
      <tp t="s">
        <v>SPX 100 (Weeklys) 7 OCT 20 3295 PUT</v>
        <stp/>
        <stp>DESCRIPTION</stp>
        <stp>.SPXW201007P3295</stp>
        <tr r="B190" s="1"/>
      </tp>
      <tp t="s">
        <v>SPX 100 (Weeklys) 7 OCT 20 3290 CALL</v>
        <stp/>
        <stp>DESCRIPTION</stp>
        <stp>.SPXW201007C3290</stp>
        <tr r="B75" s="1"/>
      </tp>
      <tp t="s">
        <v>SPX 100 (Weeklys) 7 OCT 20 3295 CALL</v>
        <stp/>
        <stp>DESCRIPTION</stp>
        <stp>.SPXW201007C3295</stp>
        <tr r="B76" s="1"/>
      </tp>
      <tp t="s">
        <v>SPX 100 (Weeklys) 7 OCT 20 3280 PUT</v>
        <stp/>
        <stp>DESCRIPTION</stp>
        <stp>.SPXW201007P3280</stp>
        <tr r="B187" s="1"/>
      </tp>
      <tp t="s">
        <v>SPX 100 (Weeklys) 7 OCT 20 3285 PUT</v>
        <stp/>
        <stp>DESCRIPTION</stp>
        <stp>.SPXW201007P3285</stp>
        <tr r="B188" s="1"/>
      </tp>
      <tp t="s">
        <v>SPX 100 (Weeklys) 7 OCT 20 3280 CALL</v>
        <stp/>
        <stp>DESCRIPTION</stp>
        <stp>.SPXW201007C3280</stp>
        <tr r="B73" s="1"/>
      </tp>
      <tp t="s">
        <v>SPX 100 (Weeklys) 7 OCT 20 3285 CALL</v>
        <stp/>
        <stp>DESCRIPTION</stp>
        <stp>.SPXW201007C3285</stp>
        <tr r="B74" s="1"/>
      </tp>
      <tp>
        <v>0</v>
        <stp/>
        <stp>GAMMA</stp>
        <stp>SPX</stp>
        <tr r="M2" s="1"/>
      </tp>
      <tp>
        <v>-1.52</v>
        <stp/>
        <stp>THETA</stp>
        <stp>.SPXW201007P3195</stp>
        <tr r="N170" s="1"/>
      </tp>
      <tp>
        <v>-1.41</v>
        <stp/>
        <stp>THETA</stp>
        <stp>.SPXW201007P3190</stp>
        <tr r="N169" s="1"/>
      </tp>
      <tp>
        <v>-1.84</v>
        <stp/>
        <stp>THETA</stp>
        <stp>.SPXW201007C3195</stp>
        <tr r="N56" s="1"/>
      </tp>
      <tp>
        <v>-1.61</v>
        <stp/>
        <stp>THETA</stp>
        <stp>.SPXW201007C3190</stp>
        <tr r="N55" s="1"/>
      </tp>
      <tp>
        <v>-1.32</v>
        <stp/>
        <stp>THETA</stp>
        <stp>.SPXW201007P3185</stp>
        <tr r="N168" s="1"/>
      </tp>
      <tp>
        <v>-1.23</v>
        <stp/>
        <stp>THETA</stp>
        <stp>.SPXW201007P3180</stp>
        <tr r="N167" s="1"/>
      </tp>
      <tp>
        <v>-1.54</v>
        <stp/>
        <stp>THETA</stp>
        <stp>.SPXW201007C3185</stp>
        <tr r="N54" s="1"/>
      </tp>
      <tp>
        <v>-1.43</v>
        <stp/>
        <stp>THETA</stp>
        <stp>.SPXW201007C3180</stp>
        <tr r="N53" s="1"/>
      </tp>
      <tp>
        <v>-0.55000000000000004</v>
        <stp/>
        <stp>THETA</stp>
        <stp>.SPXW201007P3115</stp>
        <tr r="N154" s="1"/>
      </tp>
      <tp>
        <v>-0.52</v>
        <stp/>
        <stp>THETA</stp>
        <stp>.SPXW201007P3110</stp>
        <tr r="N153" s="1"/>
      </tp>
      <tp>
        <v>-0.96</v>
        <stp/>
        <stp>THETA</stp>
        <stp>.SPXW201007C3115</stp>
        <tr r="N40" s="1"/>
      </tp>
      <tp>
        <v>-0.61</v>
        <stp/>
        <stp>THETA</stp>
        <stp>.SPXW201007C3110</stp>
        <tr r="N39" s="1"/>
      </tp>
      <tp>
        <v>-0.5</v>
        <stp/>
        <stp>THETA</stp>
        <stp>.SPXW201007P3105</stp>
        <tr r="N152" s="1"/>
      </tp>
      <tp>
        <v>-0.47</v>
        <stp/>
        <stp>THETA</stp>
        <stp>.SPXW201007P3100</stp>
        <tr r="N151" s="1"/>
      </tp>
      <tp>
        <v>-0.83</v>
        <stp/>
        <stp>THETA</stp>
        <stp>.SPXW201007C3105</stp>
        <tr r="N38" s="1"/>
      </tp>
      <tp>
        <v>-0.76</v>
        <stp/>
        <stp>THETA</stp>
        <stp>.SPXW201007C3100</stp>
        <tr r="N37" s="1"/>
      </tp>
      <tp>
        <v>-0.68</v>
        <stp/>
        <stp>THETA</stp>
        <stp>.SPXW201007P3135</stp>
        <tr r="N158" s="1"/>
      </tp>
      <tp>
        <v>-0.66</v>
        <stp/>
        <stp>THETA</stp>
        <stp>.SPXW201007P3130</stp>
        <tr r="N157" s="1"/>
      </tp>
      <tp>
        <v>-0.95</v>
        <stp/>
        <stp>THETA</stp>
        <stp>.SPXW201007C3135</stp>
        <tr r="N44" s="1"/>
      </tp>
      <tp>
        <v>-0.9</v>
        <stp/>
        <stp>THETA</stp>
        <stp>.SPXW201007C3130</stp>
        <tr r="N43" s="1"/>
      </tp>
      <tp>
        <v>-0.6</v>
        <stp/>
        <stp>THETA</stp>
        <stp>.SPXW201007P3125</stp>
        <tr r="N156" s="1"/>
      </tp>
      <tp>
        <v>-0.57999999999999996</v>
        <stp/>
        <stp>THETA</stp>
        <stp>.SPXW201007P3120</stp>
        <tr r="N155" s="1"/>
      </tp>
      <tp>
        <v>-0.9</v>
        <stp/>
        <stp>THETA</stp>
        <stp>.SPXW201007C3125</stp>
        <tr r="N42" s="1"/>
      </tp>
      <tp>
        <v>-0.64</v>
        <stp/>
        <stp>THETA</stp>
        <stp>.SPXW201007C3120</stp>
        <tr r="N41" s="1"/>
      </tp>
      <tp>
        <v>-0.88</v>
        <stp/>
        <stp>THETA</stp>
        <stp>.SPXW201007P3155</stp>
        <tr r="N162" s="1"/>
      </tp>
      <tp>
        <v>-0.83</v>
        <stp/>
        <stp>THETA</stp>
        <stp>.SPXW201007P3150</stp>
        <tr r="N161" s="1"/>
      </tp>
      <tp>
        <v>-1.22</v>
        <stp/>
        <stp>THETA</stp>
        <stp>.SPXW201007C3155</stp>
        <tr r="N48" s="1"/>
      </tp>
      <tp>
        <v>-1.31</v>
        <stp/>
        <stp>THETA</stp>
        <stp>.SPXW201007C3150</stp>
        <tr r="N47" s="1"/>
      </tp>
      <tp>
        <v>-0.77</v>
        <stp/>
        <stp>THETA</stp>
        <stp>.SPXW201007P3145</stp>
        <tr r="N160" s="1"/>
      </tp>
      <tp>
        <v>-0.73</v>
        <stp/>
        <stp>THETA</stp>
        <stp>.SPXW201007P3140</stp>
        <tr r="N159" s="1"/>
      </tp>
      <tp>
        <v>-1.0900000000000001</v>
        <stp/>
        <stp>THETA</stp>
        <stp>.SPXW201007C3145</stp>
        <tr r="N46" s="1"/>
      </tp>
      <tp>
        <v>-1.21</v>
        <stp/>
        <stp>THETA</stp>
        <stp>.SPXW201007C3140</stp>
        <tr r="N45" s="1"/>
      </tp>
      <tp>
        <v>-1.1499999999999999</v>
        <stp/>
        <stp>THETA</stp>
        <stp>.SPXW201007P3175</stp>
        <tr r="N166" s="1"/>
      </tp>
      <tp>
        <v>-1.07</v>
        <stp/>
        <stp>THETA</stp>
        <stp>.SPXW201007P3170</stp>
        <tr r="N165" s="1"/>
      </tp>
      <tp>
        <v>-1.58</v>
        <stp/>
        <stp>THETA</stp>
        <stp>.SPXW201007C3175</stp>
        <tr r="N52" s="1"/>
      </tp>
      <tp>
        <v>-1.22</v>
        <stp/>
        <stp>THETA</stp>
        <stp>.SPXW201007C3170</stp>
        <tr r="N51" s="1"/>
      </tp>
      <tp>
        <v>-0.99</v>
        <stp/>
        <stp>THETA</stp>
        <stp>.SPXW201007P3165</stp>
        <tr r="N164" s="1"/>
      </tp>
      <tp>
        <v>-0.94</v>
        <stp/>
        <stp>THETA</stp>
        <stp>.SPXW201007P3160</stp>
        <tr r="N163" s="1"/>
      </tp>
      <tp>
        <v>-1.23</v>
        <stp/>
        <stp>THETA</stp>
        <stp>.SPXW201007C3165</stp>
        <tr r="N50" s="1"/>
      </tp>
      <tp>
        <v>-1.26</v>
        <stp/>
        <stp>THETA</stp>
        <stp>.SPXW201007C3160</stp>
        <tr r="N49" s="1"/>
      </tp>
      <tp>
        <v>-0.06</v>
        <stp/>
        <stp>DELTA</stp>
        <stp>.SPXW201007P3190</stp>
        <tr r="L169" s="1"/>
      </tp>
      <tp>
        <v>-7.0000000000000007E-2</v>
        <stp/>
        <stp>DELTA</stp>
        <stp>.SPXW201007P3195</stp>
        <tr r="L170" s="1"/>
      </tp>
      <tp>
        <v>0.93</v>
        <stp/>
        <stp>DELTA</stp>
        <stp>.SPXW201007C3190</stp>
        <tr r="L55" s="1"/>
      </tp>
      <tp>
        <v>0.92</v>
        <stp/>
        <stp>DELTA</stp>
        <stp>.SPXW201007C3195</stp>
        <tr r="L56" s="1"/>
      </tp>
      <tp>
        <v>-0.05</v>
        <stp/>
        <stp>DELTA</stp>
        <stp>.SPXW201007P3180</stp>
        <tr r="L167" s="1"/>
      </tp>
      <tp>
        <v>-0.06</v>
        <stp/>
        <stp>DELTA</stp>
        <stp>.SPXW201007P3185</stp>
        <tr r="L168" s="1"/>
      </tp>
      <tp>
        <v>0.94</v>
        <stp/>
        <stp>DELTA</stp>
        <stp>.SPXW201007C3180</stp>
        <tr r="L53" s="1"/>
      </tp>
      <tp>
        <v>0.94</v>
        <stp/>
        <stp>DELTA</stp>
        <stp>.SPXW201007C3185</stp>
        <tr r="L54" s="1"/>
      </tp>
      <tp>
        <v>-0.02</v>
        <stp/>
        <stp>DELTA</stp>
        <stp>.SPXW201007P3110</stp>
        <tr r="L153" s="1"/>
      </tp>
      <tp>
        <v>-0.02</v>
        <stp/>
        <stp>DELTA</stp>
        <stp>.SPXW201007P3115</stp>
        <tr r="L154" s="1"/>
      </tp>
      <tp>
        <v>0.98</v>
        <stp/>
        <stp>DELTA</stp>
        <stp>.SPXW201007C3110</stp>
        <tr r="L39" s="1"/>
      </tp>
      <tp>
        <v>0.97</v>
        <stp/>
        <stp>DELTA</stp>
        <stp>.SPXW201007C3115</stp>
        <tr r="L40" s="1"/>
      </tp>
      <tp>
        <v>-0.02</v>
        <stp/>
        <stp>DELTA</stp>
        <stp>.SPXW201007P3100</stp>
        <tr r="L151" s="1"/>
      </tp>
      <tp>
        <v>-0.02</v>
        <stp/>
        <stp>DELTA</stp>
        <stp>.SPXW201007P3105</stp>
        <tr r="L152" s="1"/>
      </tp>
      <tp>
        <v>0.98</v>
        <stp/>
        <stp>DELTA</stp>
        <stp>.SPXW201007C3100</stp>
        <tr r="L37" s="1"/>
      </tp>
      <tp>
        <v>0.97</v>
        <stp/>
        <stp>DELTA</stp>
        <stp>.SPXW201007C3105</stp>
        <tr r="L38" s="1"/>
      </tp>
      <tp>
        <v>-0.02</v>
        <stp/>
        <stp>DELTA</stp>
        <stp>.SPXW201007P3130</stp>
        <tr r="L157" s="1"/>
      </tp>
      <tp>
        <v>-0.03</v>
        <stp/>
        <stp>DELTA</stp>
        <stp>.SPXW201007P3135</stp>
        <tr r="L158" s="1"/>
      </tp>
      <tp>
        <v>0.97</v>
        <stp/>
        <stp>DELTA</stp>
        <stp>.SPXW201007C3130</stp>
        <tr r="L43" s="1"/>
      </tp>
      <tp>
        <v>0.97</v>
        <stp/>
        <stp>DELTA</stp>
        <stp>.SPXW201007C3135</stp>
        <tr r="L44" s="1"/>
      </tp>
      <tp>
        <v>-0.02</v>
        <stp/>
        <stp>DELTA</stp>
        <stp>.SPXW201007P3120</stp>
        <tr r="L155" s="1"/>
      </tp>
      <tp>
        <v>-0.02</v>
        <stp/>
        <stp>DELTA</stp>
        <stp>.SPXW201007P3125</stp>
        <tr r="L156" s="1"/>
      </tp>
      <tp>
        <v>0.98</v>
        <stp/>
        <stp>DELTA</stp>
        <stp>.SPXW201007C3120</stp>
        <tr r="L41" s="1"/>
      </tp>
      <tp>
        <v>0.97</v>
        <stp/>
        <stp>DELTA</stp>
        <stp>.SPXW201007C3125</stp>
        <tr r="L42" s="1"/>
      </tp>
      <tp>
        <v>-0.03</v>
        <stp/>
        <stp>DELTA</stp>
        <stp>.SPXW201007P3150</stp>
        <tr r="L161" s="1"/>
      </tp>
      <tp>
        <v>-0.03</v>
        <stp/>
        <stp>DELTA</stp>
        <stp>.SPXW201007P3155</stp>
        <tr r="L162" s="1"/>
      </tp>
      <tp>
        <v>0.95</v>
        <stp/>
        <stp>DELTA</stp>
        <stp>.SPXW201007C3150</stp>
        <tr r="L47" s="1"/>
      </tp>
      <tp>
        <v>0.96</v>
        <stp/>
        <stp>DELTA</stp>
        <stp>.SPXW201007C3155</stp>
        <tr r="L48" s="1"/>
      </tp>
      <tp>
        <v>-0.03</v>
        <stp/>
        <stp>DELTA</stp>
        <stp>.SPXW201007P3140</stp>
        <tr r="L159" s="1"/>
      </tp>
      <tp>
        <v>-0.03</v>
        <stp/>
        <stp>DELTA</stp>
        <stp>.SPXW201007P3145</stp>
        <tr r="L160" s="1"/>
      </tp>
      <tp>
        <v>0.96</v>
        <stp/>
        <stp>DELTA</stp>
        <stp>.SPXW201007C3140</stp>
        <tr r="L45" s="1"/>
      </tp>
      <tp>
        <v>0.96</v>
        <stp/>
        <stp>DELTA</stp>
        <stp>.SPXW201007C3145</stp>
        <tr r="L46" s="1"/>
      </tp>
      <tp>
        <v>-0.04</v>
        <stp/>
        <stp>DELTA</stp>
        <stp>.SPXW201007P3170</stp>
        <tr r="L165" s="1"/>
      </tp>
      <tp>
        <v>-0.05</v>
        <stp/>
        <stp>DELTA</stp>
        <stp>.SPXW201007P3175</stp>
        <tr r="L166" s="1"/>
      </tp>
      <tp>
        <v>0.95</v>
        <stp/>
        <stp>DELTA</stp>
        <stp>.SPXW201007C3170</stp>
        <tr r="L51" s="1"/>
      </tp>
      <tp>
        <v>0.94</v>
        <stp/>
        <stp>DELTA</stp>
        <stp>.SPXW201007C3175</stp>
        <tr r="L52" s="1"/>
      </tp>
      <tp>
        <v>-0.04</v>
        <stp/>
        <stp>DELTA</stp>
        <stp>.SPXW201007P3160</stp>
        <tr r="L163" s="1"/>
      </tp>
      <tp>
        <v>-0.04</v>
        <stp/>
        <stp>DELTA</stp>
        <stp>.SPXW201007P3165</stp>
        <tr r="L164" s="1"/>
      </tp>
      <tp>
        <v>0.95</v>
        <stp/>
        <stp>DELTA</stp>
        <stp>.SPXW201007C3160</stp>
        <tr r="L49" s="1"/>
      </tp>
      <tp>
        <v>0.95</v>
        <stp/>
        <stp>DELTA</stp>
        <stp>.SPXW201007C3165</stp>
        <tr r="L50" s="1"/>
      </tp>
      <tp>
        <v>160.59</v>
        <stp/>
        <stp>LOW</stp>
        <stp>.SPXW201007C3195</stp>
        <tr r="J56" s="1"/>
      </tp>
      <tp>
        <v>172.6</v>
        <stp/>
        <stp>LOW</stp>
        <stp>.SPXW201007C3190</stp>
        <tr r="J55" s="1"/>
      </tp>
      <tp>
        <v>2</v>
        <stp/>
        <stp>LOW</stp>
        <stp>.SPXW201007P3195</stp>
        <tr r="J170" s="1"/>
      </tp>
      <tp>
        <v>2.08</v>
        <stp/>
        <stp>LOW</stp>
        <stp>.SPXW201007P3190</stp>
        <tr r="J169" s="1"/>
      </tp>
      <tp>
        <v>0</v>
        <stp/>
        <stp>LOW</stp>
        <stp>.SPXW201007C3185</stp>
        <tr r="J54" s="1"/>
      </tp>
      <tp>
        <v>186.63</v>
        <stp/>
        <stp>LOW</stp>
        <stp>.SPXW201007C3180</stp>
        <tr r="J53" s="1"/>
      </tp>
      <tp>
        <v>2.13</v>
        <stp/>
        <stp>LOW</stp>
        <stp>.SPXW201007P3185</stp>
        <tr r="J168" s="1"/>
      </tp>
      <tp>
        <v>1.57</v>
        <stp/>
        <stp>LOW</stp>
        <stp>.SPXW201007P3180</stp>
        <tr r="J167" s="1"/>
      </tp>
      <tp>
        <v>0</v>
        <stp/>
        <stp>LOW</stp>
        <stp>.SPXW201007C3115</stp>
        <tr r="J40" s="1"/>
      </tp>
      <tp>
        <v>0</v>
        <stp/>
        <stp>LOW</stp>
        <stp>.SPXW201007C3110</stp>
        <tr r="J39" s="1"/>
      </tp>
      <tp>
        <v>1</v>
        <stp/>
        <stp>LOW</stp>
        <stp>.SPXW201007P3115</stp>
        <tr r="J154" s="1"/>
      </tp>
      <tp>
        <v>0.9</v>
        <stp/>
        <stp>LOW</stp>
        <stp>.SPXW201007P3110</stp>
        <tr r="J153" s="1"/>
      </tp>
      <tp>
        <v>0</v>
        <stp/>
        <stp>LOW</stp>
        <stp>.SPXW201007C3105</stp>
        <tr r="J38" s="1"/>
      </tp>
      <tp>
        <v>227.96</v>
        <stp/>
        <stp>LOW</stp>
        <stp>.SPXW201007C3100</stp>
        <tr r="J37" s="1"/>
      </tp>
      <tp>
        <v>0.75</v>
        <stp/>
        <stp>LOW</stp>
        <stp>.SPXW201007P3105</stp>
        <tr r="J152" s="1"/>
      </tp>
      <tp>
        <v>0.52</v>
        <stp/>
        <stp>LOW</stp>
        <stp>.SPXW201007P3100</stp>
        <tr r="J151" s="1"/>
      </tp>
      <tp>
        <v>0</v>
        <stp/>
        <stp>LOW</stp>
        <stp>.SPXW201007C3135</stp>
        <tr r="J44" s="1"/>
      </tp>
      <tp>
        <v>0</v>
        <stp/>
        <stp>LOW</stp>
        <stp>.SPXW201007C3130</stp>
        <tr r="J43" s="1"/>
      </tp>
      <tp>
        <v>0.97</v>
        <stp/>
        <stp>LOW</stp>
        <stp>.SPXW201007P3135</stp>
        <tr r="J158" s="1"/>
      </tp>
      <tp>
        <v>0.82</v>
        <stp/>
        <stp>LOW</stp>
        <stp>.SPXW201007P3130</stp>
        <tr r="J157" s="1"/>
      </tp>
      <tp>
        <v>0</v>
        <stp/>
        <stp>LOW</stp>
        <stp>.SPXW201007C3125</stp>
        <tr r="J42" s="1"/>
      </tp>
      <tp>
        <v>0</v>
        <stp/>
        <stp>LOW</stp>
        <stp>.SPXW201007C3120</stp>
        <tr r="J41" s="1"/>
      </tp>
      <tp>
        <v>0.8</v>
        <stp/>
        <stp>LOW</stp>
        <stp>.SPXW201007P3125</stp>
        <tr r="J156" s="1"/>
      </tp>
      <tp>
        <v>0.69</v>
        <stp/>
        <stp>LOW</stp>
        <stp>.SPXW201007P3120</stp>
        <tr r="J155" s="1"/>
      </tp>
      <tp>
        <v>0</v>
        <stp/>
        <stp>LOW</stp>
        <stp>.SPXW201007C3155</stp>
        <tr r="J48" s="1"/>
      </tp>
      <tp>
        <v>0</v>
        <stp/>
        <stp>LOW</stp>
        <stp>.SPXW201007C3150</stp>
        <tr r="J47" s="1"/>
      </tp>
      <tp>
        <v>1.1000000000000001</v>
        <stp/>
        <stp>LOW</stp>
        <stp>.SPXW201007P3155</stp>
        <tr r="J162" s="1"/>
      </tp>
      <tp>
        <v>1.01</v>
        <stp/>
        <stp>LOW</stp>
        <stp>.SPXW201007P3150</stp>
        <tr r="J161" s="1"/>
      </tp>
      <tp>
        <v>0</v>
        <stp/>
        <stp>LOW</stp>
        <stp>.SPXW201007C3145</stp>
        <tr r="J46" s="1"/>
      </tp>
      <tp>
        <v>0</v>
        <stp/>
        <stp>LOW</stp>
        <stp>.SPXW201007C3140</stp>
        <tr r="J45" s="1"/>
      </tp>
      <tp>
        <v>1.29</v>
        <stp/>
        <stp>LOW</stp>
        <stp>.SPXW201007P3145</stp>
        <tr r="J160" s="1"/>
      </tp>
      <tp>
        <v>0.87</v>
        <stp/>
        <stp>LOW</stp>
        <stp>.SPXW201007P3140</stp>
        <tr r="J159" s="1"/>
      </tp>
      <tp>
        <v>191.1</v>
        <stp/>
        <stp>LOW</stp>
        <stp>.SPXW201007C3175</stp>
        <tr r="J52" s="1"/>
      </tp>
      <tp>
        <v>195.95</v>
        <stp/>
        <stp>LOW</stp>
        <stp>.SPXW201007C3170</stp>
        <tr r="J51" s="1"/>
      </tp>
      <tp>
        <v>1.6</v>
        <stp/>
        <stp>LOW</stp>
        <stp>.SPXW201007P3175</stp>
        <tr r="J166" s="1"/>
      </tp>
      <tp>
        <v>1.32</v>
        <stp/>
        <stp>LOW</stp>
        <stp>.SPXW201007P3170</stp>
        <tr r="J165" s="1"/>
      </tp>
      <tp>
        <v>0</v>
        <stp/>
        <stp>LOW</stp>
        <stp>.SPXW201007C3165</stp>
        <tr r="J50" s="1"/>
      </tp>
      <tp>
        <v>0</v>
        <stp/>
        <stp>LOW</stp>
        <stp>.SPXW201007C3160</stp>
        <tr r="J49" s="1"/>
      </tp>
      <tp>
        <v>1.29</v>
        <stp/>
        <stp>LOW</stp>
        <stp>.SPXW201007P3165</stp>
        <tr r="J164" s="1"/>
      </tp>
      <tp>
        <v>1.22</v>
        <stp/>
        <stp>LOW</stp>
        <stp>.SPXW201007P3160</stp>
        <tr r="J163" s="1"/>
      </tp>
      <tp>
        <v>0</v>
        <stp/>
        <stp>LOW</stp>
        <stp>.SPXW201007C3095</stp>
        <tr r="J36" s="1"/>
      </tp>
      <tp>
        <v>0</v>
        <stp/>
        <stp>LOW</stp>
        <stp>.SPXW201007C3090</stp>
        <tr r="J35" s="1"/>
      </tp>
      <tp>
        <v>0.57999999999999996</v>
        <stp/>
        <stp>LOW</stp>
        <stp>.SPXW201007P3095</stp>
        <tr r="J150" s="1"/>
      </tp>
      <tp>
        <v>0.45</v>
        <stp/>
        <stp>LOW</stp>
        <stp>.SPXW201007P3090</stp>
        <tr r="J149" s="1"/>
      </tp>
      <tp>
        <v>0</v>
        <stp/>
        <stp>LOW</stp>
        <stp>.SPXW201007C3085</stp>
        <tr r="J34" s="1"/>
      </tp>
      <tp>
        <v>0</v>
        <stp/>
        <stp>LOW</stp>
        <stp>.SPXW201007C3080</stp>
        <tr r="J33" s="1"/>
      </tp>
      <tp>
        <v>0.4</v>
        <stp/>
        <stp>LOW</stp>
        <stp>.SPXW201007P3085</stp>
        <tr r="J148" s="1"/>
      </tp>
      <tp>
        <v>0.4</v>
        <stp/>
        <stp>LOW</stp>
        <stp>.SPXW201007P3080</stp>
        <tr r="J147" s="1"/>
      </tp>
      <tp>
        <v>0</v>
        <stp/>
        <stp>LOW</stp>
        <stp>.SPXW201007C3015</stp>
        <tr r="J20" s="1"/>
      </tp>
      <tp>
        <v>355.56</v>
        <stp/>
        <stp>LOW</stp>
        <stp>.SPXW201007C3010</stp>
        <tr r="J19" s="1"/>
      </tp>
      <tp>
        <v>0</v>
        <stp/>
        <stp>LOW</stp>
        <stp>.SPXW201007P3015</stp>
        <tr r="J134" s="1"/>
      </tp>
      <tp>
        <v>0</v>
        <stp/>
        <stp>LOW</stp>
        <stp>.SPXW201007P3010</stp>
        <tr r="J133" s="1"/>
      </tp>
      <tp>
        <v>0</v>
        <stp/>
        <stp>LOW</stp>
        <stp>.SPXW201007C3005</stp>
        <tr r="J18" s="1"/>
      </tp>
      <tp>
        <v>0</v>
        <stp/>
        <stp>LOW</stp>
        <stp>.SPXW201007C3000</stp>
        <tr r="J17" s="1"/>
      </tp>
      <tp>
        <v>0.25</v>
        <stp/>
        <stp>LOW</stp>
        <stp>.SPXW201007P3005</stp>
        <tr r="J132" s="1"/>
      </tp>
      <tp>
        <v>0.25</v>
        <stp/>
        <stp>LOW</stp>
        <stp>.SPXW201007P3000</stp>
        <tr r="J131" s="1"/>
      </tp>
      <tp>
        <v>0</v>
        <stp/>
        <stp>LOW</stp>
        <stp>.SPXW201007C3035</stp>
        <tr r="J24" s="1"/>
      </tp>
      <tp>
        <v>0</v>
        <stp/>
        <stp>LOW</stp>
        <stp>.SPXW201007C3030</stp>
        <tr r="J23" s="1"/>
      </tp>
      <tp>
        <v>0</v>
        <stp/>
        <stp>LOW</stp>
        <stp>.SPXW201007P3035</stp>
        <tr r="J138" s="1"/>
      </tp>
      <tp>
        <v>0.93</v>
        <stp/>
        <stp>LOW</stp>
        <stp>.SPXW201007P3030</stp>
        <tr r="J137" s="1"/>
      </tp>
      <tp>
        <v>0</v>
        <stp/>
        <stp>LOW</stp>
        <stp>.SPXW201007C3025</stp>
        <tr r="J22" s="1"/>
      </tp>
      <tp>
        <v>345.59</v>
        <stp/>
        <stp>LOW</stp>
        <stp>.SPXW201007C3020</stp>
        <tr r="J21" s="1"/>
      </tp>
      <tp>
        <v>0.28999999999999998</v>
        <stp/>
        <stp>LOW</stp>
        <stp>.SPXW201007P3025</stp>
        <tr r="J136" s="1"/>
      </tp>
      <tp>
        <v>0</v>
        <stp/>
        <stp>LOW</stp>
        <stp>.SPXW201007P3020</stp>
        <tr r="J135" s="1"/>
      </tp>
      <tp>
        <v>0</v>
        <stp/>
        <stp>LOW</stp>
        <stp>.SPXW201007C3055</stp>
        <tr r="J28" s="1"/>
      </tp>
      <tp>
        <v>313.49</v>
        <stp/>
        <stp>LOW</stp>
        <stp>.SPXW201007C3050</stp>
        <tr r="J27" s="1"/>
      </tp>
      <tp>
        <v>0.35</v>
        <stp/>
        <stp>LOW</stp>
        <stp>.SPXW201007P3055</stp>
        <tr r="J142" s="1"/>
      </tp>
      <tp>
        <v>0.3</v>
        <stp/>
        <stp>LOW</stp>
        <stp>.SPXW201007P3050</stp>
        <tr r="J141" s="1"/>
      </tp>
      <tp>
        <v>0</v>
        <stp/>
        <stp>LOW</stp>
        <stp>.SPXW201007C3045</stp>
        <tr r="J26" s="1"/>
      </tp>
      <tp>
        <v>0</v>
        <stp/>
        <stp>LOW</stp>
        <stp>.SPXW201007C3040</stp>
        <tr r="J25" s="1"/>
      </tp>
      <tp>
        <v>0.35</v>
        <stp/>
        <stp>LOW</stp>
        <stp>.SPXW201007P3045</stp>
        <tr r="J140" s="1"/>
      </tp>
      <tp>
        <v>0.52</v>
        <stp/>
        <stp>LOW</stp>
        <stp>.SPXW201007P3040</stp>
        <tr r="J139" s="1"/>
      </tp>
      <tp>
        <v>0</v>
        <stp/>
        <stp>LOW</stp>
        <stp>.SPXW201007C3075</stp>
        <tr r="J32" s="1"/>
      </tp>
      <tp>
        <v>293.61</v>
        <stp/>
        <stp>LOW</stp>
        <stp>.SPXW201007C3070</stp>
        <tr r="J31" s="1"/>
      </tp>
      <tp>
        <v>0.36</v>
        <stp/>
        <stp>LOW</stp>
        <stp>.SPXW201007P3075</stp>
        <tr r="J146" s="1"/>
      </tp>
      <tp>
        <v>0.42</v>
        <stp/>
        <stp>LOW</stp>
        <stp>.SPXW201007P3070</stp>
        <tr r="J145" s="1"/>
      </tp>
      <tp>
        <v>0</v>
        <stp/>
        <stp>LOW</stp>
        <stp>.SPXW201007C3065</stp>
        <tr r="J30" s="1"/>
      </tp>
      <tp>
        <v>0</v>
        <stp/>
        <stp>LOW</stp>
        <stp>.SPXW201007C3060</stp>
        <tr r="J29" s="1"/>
      </tp>
      <tp>
        <v>0.48</v>
        <stp/>
        <stp>LOW</stp>
        <stp>.SPXW201007P3065</stp>
        <tr r="J144" s="1"/>
      </tp>
      <tp>
        <v>0.4</v>
        <stp/>
        <stp>LOW</stp>
        <stp>.SPXW201007P3060</stp>
        <tr r="J143" s="1"/>
      </tp>
      <tp>
        <v>7.0000000000000007E-2</v>
        <stp/>
        <stp>RHO</stp>
        <stp>.SPXW201007C3415</stp>
        <tr r="P100" s="1"/>
      </tp>
      <tp>
        <v>0.08</v>
        <stp/>
        <stp>RHO</stp>
        <stp>.SPXW201007C3410</stp>
        <tr r="P99" s="1"/>
      </tp>
      <tp>
        <v>-0.3</v>
        <stp/>
        <stp>RHO</stp>
        <stp>.SPXW201007P3415</stp>
        <tr r="P214" s="1"/>
      </tp>
      <tp>
        <v>-0.3</v>
        <stp/>
        <stp>RHO</stp>
        <stp>.SPXW201007P3410</stp>
        <tr r="P213" s="1"/>
      </tp>
      <tp>
        <v>0.09</v>
        <stp/>
        <stp>RHO</stp>
        <stp>.SPXW201007C3405</stp>
        <tr r="P98" s="1"/>
      </tp>
      <tp>
        <v>0.1</v>
        <stp/>
        <stp>RHO</stp>
        <stp>.SPXW201007C3400</stp>
        <tr r="P97" s="1"/>
      </tp>
      <tp>
        <v>-0.28999999999999998</v>
        <stp/>
        <stp>RHO</stp>
        <stp>.SPXW201007P3405</stp>
        <tr r="P212" s="1"/>
      </tp>
      <tp>
        <v>-0.28000000000000003</v>
        <stp/>
        <stp>RHO</stp>
        <stp>.SPXW201007P3400</stp>
        <tr r="P211" s="1"/>
      </tp>
      <tp>
        <v>0.05</v>
        <stp/>
        <stp>RHO</stp>
        <stp>.SPXW201007C3435</stp>
        <tr r="P104" s="1"/>
      </tp>
      <tp>
        <v>0.06</v>
        <stp/>
        <stp>RHO</stp>
        <stp>.SPXW201007C3430</stp>
        <tr r="P103" s="1"/>
      </tp>
      <tp>
        <v>-0.33</v>
        <stp/>
        <stp>RHO</stp>
        <stp>.SPXW201007P3435</stp>
        <tr r="P218" s="1"/>
      </tp>
      <tp>
        <v>-0.33</v>
        <stp/>
        <stp>RHO</stp>
        <stp>.SPXW201007P3430</stp>
        <tr r="P217" s="1"/>
      </tp>
      <tp>
        <v>0.06</v>
        <stp/>
        <stp>RHO</stp>
        <stp>.SPXW201007C3425</stp>
        <tr r="P102" s="1"/>
      </tp>
      <tp>
        <v>7.0000000000000007E-2</v>
        <stp/>
        <stp>RHO</stp>
        <stp>.SPXW201007C3420</stp>
        <tr r="P101" s="1"/>
      </tp>
      <tp>
        <v>-0.32</v>
        <stp/>
        <stp>RHO</stp>
        <stp>.SPXW201007P3425</stp>
        <tr r="P216" s="1"/>
      </tp>
      <tp>
        <v>-0.31</v>
        <stp/>
        <stp>RHO</stp>
        <stp>.SPXW201007P3420</stp>
        <tr r="P215" s="1"/>
      </tp>
      <tp>
        <v>0.03</v>
        <stp/>
        <stp>RHO</stp>
        <stp>.SPXW201007C3455</stp>
        <tr r="P108" s="1"/>
      </tp>
      <tp>
        <v>0.04</v>
        <stp/>
        <stp>RHO</stp>
        <stp>.SPXW201007C3450</stp>
        <tr r="P107" s="1"/>
      </tp>
      <tp>
        <v>-0.35</v>
        <stp/>
        <stp>RHO</stp>
        <stp>.SPXW201007P3455</stp>
        <tr r="P222" s="1"/>
      </tp>
      <tp>
        <v>-0.34</v>
        <stp/>
        <stp>RHO</stp>
        <stp>.SPXW201007P3450</stp>
        <tr r="P221" s="1"/>
      </tp>
      <tp>
        <v>0.04</v>
        <stp/>
        <stp>RHO</stp>
        <stp>.SPXW201007C3445</stp>
        <tr r="P106" s="1"/>
      </tp>
      <tp>
        <v>0.04</v>
        <stp/>
        <stp>RHO</stp>
        <stp>.SPXW201007C3440</stp>
        <tr r="P105" s="1"/>
      </tp>
      <tp>
        <v>-0.34</v>
        <stp/>
        <stp>RHO</stp>
        <stp>.SPXW201007P3445</stp>
        <tr r="P220" s="1"/>
      </tp>
      <tp>
        <v>-0.34</v>
        <stp/>
        <stp>RHO</stp>
        <stp>.SPXW201007P3440</stp>
        <tr r="P219" s="1"/>
      </tp>
      <tp>
        <v>0.02</v>
        <stp/>
        <stp>RHO</stp>
        <stp>.SPXW201007C3475</stp>
        <tr r="P112" s="1"/>
      </tp>
      <tp>
        <v>0.02</v>
        <stp/>
        <stp>RHO</stp>
        <stp>.SPXW201007C3470</stp>
        <tr r="P111" s="1"/>
      </tp>
      <tp>
        <v>-0.37</v>
        <stp/>
        <stp>RHO</stp>
        <stp>.SPXW201007P3475</stp>
        <tr r="P226" s="1"/>
      </tp>
      <tp>
        <v>-0.36</v>
        <stp/>
        <stp>RHO</stp>
        <stp>.SPXW201007P3470</stp>
        <tr r="P225" s="1"/>
      </tp>
      <tp>
        <v>0.03</v>
        <stp/>
        <stp>RHO</stp>
        <stp>.SPXW201007C3465</stp>
        <tr r="P110" s="1"/>
      </tp>
      <tp>
        <v>0.03</v>
        <stp/>
        <stp>RHO</stp>
        <stp>.SPXW201007C3460</stp>
        <tr r="P109" s="1"/>
      </tp>
      <tp>
        <v>-0.36</v>
        <stp/>
        <stp>RHO</stp>
        <stp>.SPXW201007P3465</stp>
        <tr r="P224" s="1"/>
      </tp>
      <tp>
        <v>-0.36</v>
        <stp/>
        <stp>RHO</stp>
        <stp>.SPXW201007P3460</stp>
        <tr r="P223" s="1"/>
      </tp>
      <tp>
        <v>0.01</v>
        <stp/>
        <stp>RHO</stp>
        <stp>.SPXW201007C3490</stp>
        <tr r="P115" s="1"/>
      </tp>
      <tp>
        <v>-0.38</v>
        <stp/>
        <stp>RHO</stp>
        <stp>.SPXW201007P3490</stp>
        <tr r="P229" s="1"/>
      </tp>
      <tp>
        <v>0.02</v>
        <stp/>
        <stp>RHO</stp>
        <stp>.SPXW201007C3485</stp>
        <tr r="P114" s="1"/>
      </tp>
      <tp>
        <v>0.02</v>
        <stp/>
        <stp>RHO</stp>
        <stp>.SPXW201007C3480</stp>
        <tr r="P113" s="1"/>
      </tp>
      <tp>
        <v>-0.37</v>
        <stp/>
        <stp>RHO</stp>
        <stp>.SPXW201007P3485</stp>
        <tr r="P228" s="1"/>
      </tp>
      <tp>
        <v>-0.37</v>
        <stp/>
        <stp>RHO</stp>
        <stp>.SPXW201007P3480</stp>
        <tr r="P227" s="1"/>
      </tp>
      <tp>
        <v>0.75</v>
        <stp/>
        <stp>BID</stp>
        <stp>.SPXW201007C3500</stp>
        <tr r="G116" s="1"/>
      </tp>
      <tp>
        <v>148.69999999999999</v>
        <stp/>
        <stp>BID</stp>
        <stp>.SPXW201007P3500</stp>
        <tr r="G230" s="1"/>
      </tp>
      <tp>
        <v>13.82</v>
        <stp/>
        <stp>LOW</stp>
        <stp>.SPXW201007C3395</stp>
        <tr r="J96" s="1"/>
      </tp>
      <tp>
        <v>13.72</v>
        <stp/>
        <stp>LOW</stp>
        <stp>.SPXW201007C3390</stp>
        <tr r="J95" s="1"/>
      </tp>
      <tp>
        <v>64.510000000000005</v>
        <stp/>
        <stp>LOW</stp>
        <stp>.SPXW201007P3395</stp>
        <tr r="J210" s="1"/>
      </tp>
      <tp>
        <v>48.5</v>
        <stp/>
        <stp>LOW</stp>
        <stp>.SPXW201007P3390</stp>
        <tr r="J209" s="1"/>
      </tp>
      <tp>
        <v>17.25</v>
        <stp/>
        <stp>LOW</stp>
        <stp>.SPXW201007C3385</stp>
        <tr r="J94" s="1"/>
      </tp>
      <tp>
        <v>17.2</v>
        <stp/>
        <stp>LOW</stp>
        <stp>.SPXW201007C3380</stp>
        <tr r="J93" s="1"/>
      </tp>
      <tp>
        <v>44.26</v>
        <stp/>
        <stp>LOW</stp>
        <stp>.SPXW201007P3385</stp>
        <tr r="J208" s="1"/>
      </tp>
      <tp>
        <v>40.799999999999997</v>
        <stp/>
        <stp>LOW</stp>
        <stp>.SPXW201007P3380</stp>
        <tr r="J207" s="1"/>
      </tp>
      <tp>
        <v>48.45</v>
        <stp/>
        <stp>LOW</stp>
        <stp>.SPXW201007C3315</stp>
        <tr r="J80" s="1"/>
      </tp>
      <tp>
        <v>53.7</v>
        <stp/>
        <stp>LOW</stp>
        <stp>.SPXW201007C3310</stp>
        <tr r="J79" s="1"/>
      </tp>
      <tp>
        <v>16.8</v>
        <stp/>
        <stp>LOW</stp>
        <stp>.SPXW201007P3315</stp>
        <tr r="J194" s="1"/>
      </tp>
      <tp>
        <v>16.78</v>
        <stp/>
        <stp>LOW</stp>
        <stp>.SPXW201007P3310</stp>
        <tr r="J193" s="1"/>
      </tp>
      <tp>
        <v>66.650000000000006</v>
        <stp/>
        <stp>LOW</stp>
        <stp>.SPXW201007C3305</stp>
        <tr r="J78" s="1"/>
      </tp>
      <tp>
        <v>65.900000000000006</v>
        <stp/>
        <stp>LOW</stp>
        <stp>.SPXW201007C3300</stp>
        <tr r="J77" s="1"/>
      </tp>
      <tp>
        <v>14.6</v>
        <stp/>
        <stp>LOW</stp>
        <stp>.SPXW201007P3305</stp>
        <tr r="J192" s="1"/>
      </tp>
      <tp>
        <v>13.44</v>
        <stp/>
        <stp>LOW</stp>
        <stp>.SPXW201007P3300</stp>
        <tr r="J191" s="1"/>
      </tp>
      <tp>
        <v>38.700000000000003</v>
        <stp/>
        <stp>LOW</stp>
        <stp>.SPXW201007C3335</stp>
        <tr r="J84" s="1"/>
      </tp>
      <tp>
        <v>38.68</v>
        <stp/>
        <stp>LOW</stp>
        <stp>.SPXW201007C3330</stp>
        <tr r="J83" s="1"/>
      </tp>
      <tp>
        <v>22.6</v>
        <stp/>
        <stp>LOW</stp>
        <stp>.SPXW201007P3335</stp>
        <tr r="J198" s="1"/>
      </tp>
      <tp>
        <v>20.8</v>
        <stp/>
        <stp>LOW</stp>
        <stp>.SPXW201007P3330</stp>
        <tr r="J197" s="1"/>
      </tp>
      <tp>
        <v>45.5</v>
        <stp/>
        <stp>LOW</stp>
        <stp>.SPXW201007C3325</stp>
        <tr r="J82" s="1"/>
      </tp>
      <tp>
        <v>50.41</v>
        <stp/>
        <stp>LOW</stp>
        <stp>.SPXW201007C3320</stp>
        <tr r="J81" s="1"/>
      </tp>
      <tp>
        <v>19.57</v>
        <stp/>
        <stp>LOW</stp>
        <stp>.SPXW201007P3325</stp>
        <tr r="J196" s="1"/>
      </tp>
      <tp>
        <v>18.100000000000001</v>
        <stp/>
        <stp>LOW</stp>
        <stp>.SPXW201007P3320</stp>
        <tr r="J195" s="1"/>
      </tp>
      <tp>
        <v>29.5</v>
        <stp/>
        <stp>LOW</stp>
        <stp>.SPXW201007C3355</stp>
        <tr r="J88" s="1"/>
      </tp>
      <tp>
        <v>32.5</v>
        <stp/>
        <stp>LOW</stp>
        <stp>.SPXW201007C3350</stp>
        <tr r="J87" s="1"/>
      </tp>
      <tp>
        <v>31.04</v>
        <stp/>
        <stp>LOW</stp>
        <stp>.SPXW201007P3355</stp>
        <tr r="J202" s="1"/>
      </tp>
      <tp>
        <v>27.89</v>
        <stp/>
        <stp>LOW</stp>
        <stp>.SPXW201007P3350</stp>
        <tr r="J201" s="1"/>
      </tp>
      <tp>
        <v>30.75</v>
        <stp/>
        <stp>LOW</stp>
        <stp>.SPXW201007C3345</stp>
        <tr r="J86" s="1"/>
      </tp>
      <tp>
        <v>33.96</v>
        <stp/>
        <stp>LOW</stp>
        <stp>.SPXW201007C3340</stp>
        <tr r="J85" s="1"/>
      </tp>
      <tp>
        <v>26.09</v>
        <stp/>
        <stp>LOW</stp>
        <stp>.SPXW201007P3345</stp>
        <tr r="J200" s="1"/>
      </tp>
      <tp>
        <v>25.3</v>
        <stp/>
        <stp>LOW</stp>
        <stp>.SPXW201007P3340</stp>
        <tr r="J199" s="1"/>
      </tp>
      <tp>
        <v>18.5</v>
        <stp/>
        <stp>LOW</stp>
        <stp>.SPXW201007C3375</stp>
        <tr r="J92" s="1"/>
      </tp>
      <tp>
        <v>22.07</v>
        <stp/>
        <stp>LOW</stp>
        <stp>.SPXW201007C3370</stp>
        <tr r="J91" s="1"/>
      </tp>
      <tp>
        <v>38.4</v>
        <stp/>
        <stp>LOW</stp>
        <stp>.SPXW201007P3375</stp>
        <tr r="J206" s="1"/>
      </tp>
      <tp>
        <v>36.5</v>
        <stp/>
        <stp>LOW</stp>
        <stp>.SPXW201007P3370</stp>
        <tr r="J205" s="1"/>
      </tp>
      <tp>
        <v>25.38</v>
        <stp/>
        <stp>LOW</stp>
        <stp>.SPXW201007C3365</stp>
        <tr r="J90" s="1"/>
      </tp>
      <tp>
        <v>27.25</v>
        <stp/>
        <stp>LOW</stp>
        <stp>.SPXW201007C3360</stp>
        <tr r="J89" s="1"/>
      </tp>
      <tp>
        <v>34.33</v>
        <stp/>
        <stp>LOW</stp>
        <stp>.SPXW201007P3365</stp>
        <tr r="J204" s="1"/>
      </tp>
      <tp>
        <v>32.47</v>
        <stp/>
        <stp>LOW</stp>
        <stp>.SPXW201007P3360</stp>
        <tr r="J203" s="1"/>
      </tp>
      <tp>
        <v>0.01</v>
        <stp/>
        <stp>RHO</stp>
        <stp>.SPXW201007C3500</stp>
        <tr r="P116" s="1"/>
      </tp>
      <tp>
        <v>-0.38</v>
        <stp/>
        <stp>RHO</stp>
        <stp>.SPXW201007P3500</stp>
        <tr r="P230" s="1"/>
      </tp>
      <tp>
        <v>1.2</v>
        <stp/>
        <stp>BID</stp>
        <stp>.SPXW201007C3485</stp>
        <tr r="G114" s="1"/>
      </tp>
      <tp>
        <v>1.4</v>
        <stp/>
        <stp>BID</stp>
        <stp>.SPXW201007C3480</stp>
        <tr r="G113" s="1"/>
      </tp>
      <tp>
        <v>135</v>
        <stp/>
        <stp>BID</stp>
        <stp>.SPXW201007P3485</stp>
        <tr r="G228" s="1"/>
      </tp>
      <tp>
        <v>130.19999999999999</v>
        <stp/>
        <stp>BID</stp>
        <stp>.SPXW201007P3480</stp>
        <tr r="G227" s="1"/>
      </tp>
      <tp>
        <v>1.05</v>
        <stp/>
        <stp>BID</stp>
        <stp>.SPXW201007C3490</stp>
        <tr r="G115" s="1"/>
      </tp>
      <tp>
        <v>139.1</v>
        <stp/>
        <stp>BID</stp>
        <stp>.SPXW201007P3490</stp>
        <tr r="G229" s="1"/>
      </tp>
      <tp>
        <v>6.8</v>
        <stp/>
        <stp>BID</stp>
        <stp>.SPXW201007C3425</stp>
        <tr r="G102" s="1"/>
      </tp>
      <tp>
        <v>7.8</v>
        <stp/>
        <stp>BID</stp>
        <stp>.SPXW201007C3420</stp>
        <tr r="G101" s="1"/>
      </tp>
      <tp>
        <v>81.2</v>
        <stp/>
        <stp>BID</stp>
        <stp>.SPXW201007P3425</stp>
        <tr r="G216" s="1"/>
      </tp>
      <tp>
        <v>77</v>
        <stp/>
        <stp>BID</stp>
        <stp>.SPXW201007P3420</stp>
        <tr r="G215" s="1"/>
      </tp>
      <tp>
        <v>5.2</v>
        <stp/>
        <stp>BID</stp>
        <stp>.SPXW201007C3435</stp>
        <tr r="G104" s="1"/>
      </tp>
      <tp>
        <v>6</v>
        <stp/>
        <stp>BID</stp>
        <stp>.SPXW201007C3430</stp>
        <tr r="G103" s="1"/>
      </tp>
      <tp>
        <v>88.6</v>
        <stp/>
        <stp>BID</stp>
        <stp>.SPXW201007P3435</stp>
        <tr r="G218" s="1"/>
      </tp>
      <tp>
        <v>84.8</v>
        <stp/>
        <stp>BID</stp>
        <stp>.SPXW201007P3430</stp>
        <tr r="G217" s="1"/>
      </tp>
      <tp>
        <v>11.4</v>
        <stp/>
        <stp>BID</stp>
        <stp>.SPXW201007C3405</stp>
        <tr r="G98" s="1"/>
      </tp>
      <tp>
        <v>12.8</v>
        <stp/>
        <stp>BID</stp>
        <stp>.SPXW201007C3400</stp>
        <tr r="G97" s="1"/>
      </tp>
      <tp>
        <v>66.8</v>
        <stp/>
        <stp>BID</stp>
        <stp>.SPXW201007P3405</stp>
        <tr r="G212" s="1"/>
      </tp>
      <tp>
        <v>63.2</v>
        <stp/>
        <stp>BID</stp>
        <stp>.SPXW201007P3400</stp>
        <tr r="G211" s="1"/>
      </tp>
      <tp>
        <v>8.9</v>
        <stp/>
        <stp>BID</stp>
        <stp>.SPXW201007C3415</stp>
        <tr r="G100" s="1"/>
      </tp>
      <tp>
        <v>10.1</v>
        <stp/>
        <stp>BID</stp>
        <stp>.SPXW201007C3410</stp>
        <tr r="G99" s="1"/>
      </tp>
      <tp>
        <v>74.3</v>
        <stp/>
        <stp>BID</stp>
        <stp>.SPXW201007P3415</stp>
        <tr r="G214" s="1"/>
      </tp>
      <tp>
        <v>70.5</v>
        <stp/>
        <stp>BID</stp>
        <stp>.SPXW201007P3410</stp>
        <tr r="G213" s="1"/>
      </tp>
      <tp>
        <v>2.2000000000000002</v>
        <stp/>
        <stp>BID</stp>
        <stp>.SPXW201007C3465</stp>
        <tr r="G110" s="1"/>
      </tp>
      <tp>
        <v>2.5499999999999998</v>
        <stp/>
        <stp>BID</stp>
        <stp>.SPXW201007C3460</stp>
        <tr r="G109" s="1"/>
      </tp>
      <tp>
        <v>115.8</v>
        <stp/>
        <stp>BID</stp>
        <stp>.SPXW201007P3465</stp>
        <tr r="G224" s="1"/>
      </tp>
      <tp>
        <v>111.1</v>
        <stp/>
        <stp>BID</stp>
        <stp>.SPXW201007P3460</stp>
        <tr r="G223" s="1"/>
      </tp>
      <tp>
        <v>1.65</v>
        <stp/>
        <stp>BID</stp>
        <stp>.SPXW201007C3475</stp>
        <tr r="G112" s="1"/>
      </tp>
      <tp>
        <v>1.9</v>
        <stp/>
        <stp>BID</stp>
        <stp>.SPXW201007C3470</stp>
        <tr r="G111" s="1"/>
      </tp>
      <tp>
        <v>125.3</v>
        <stp/>
        <stp>BID</stp>
        <stp>.SPXW201007P3475</stp>
        <tr r="G226" s="1"/>
      </tp>
      <tp>
        <v>120.5</v>
        <stp/>
        <stp>BID</stp>
        <stp>.SPXW201007P3470</stp>
        <tr r="G225" s="1"/>
      </tp>
      <tp>
        <v>3.9</v>
        <stp/>
        <stp>BID</stp>
        <stp>.SPXW201007C3445</stp>
        <tr r="G106" s="1"/>
      </tp>
      <tp>
        <v>4.5</v>
        <stp/>
        <stp>BID</stp>
        <stp>.SPXW201007C3440</stp>
        <tr r="G105" s="1"/>
      </tp>
      <tp>
        <v>97.7</v>
        <stp/>
        <stp>BID</stp>
        <stp>.SPXW201007P3445</stp>
        <tr r="G220" s="1"/>
      </tp>
      <tp>
        <v>93.4</v>
        <stp/>
        <stp>BID</stp>
        <stp>.SPXW201007P3440</stp>
        <tr r="G219" s="1"/>
      </tp>
      <tp>
        <v>2.95</v>
        <stp/>
        <stp>BID</stp>
        <stp>.SPXW201007C3455</stp>
        <tr r="G108" s="1"/>
      </tp>
      <tp>
        <v>3.4</v>
        <stp/>
        <stp>BID</stp>
        <stp>.SPXW201007C3450</stp>
        <tr r="G107" s="1"/>
      </tp>
      <tp>
        <v>106.4</v>
        <stp/>
        <stp>BID</stp>
        <stp>.SPXW201007P3455</stp>
        <tr r="G222" s="1"/>
      </tp>
      <tp>
        <v>102.6</v>
        <stp/>
        <stp>BID</stp>
        <stp>.SPXW201007P3450</stp>
        <tr r="G221" s="1"/>
      </tp>
      <tp>
        <v>81.239999999999995</v>
        <stp/>
        <stp>LOW</stp>
        <stp>.SPXW201007C3295</stp>
        <tr r="J76" s="1"/>
      </tp>
      <tp>
        <v>72.67</v>
        <stp/>
        <stp>LOW</stp>
        <stp>.SPXW201007C3290</stp>
        <tr r="J75" s="1"/>
      </tp>
      <tp>
        <v>13.38</v>
        <stp/>
        <stp>LOW</stp>
        <stp>.SPXW201007P3295</stp>
        <tr r="J190" s="1"/>
      </tp>
      <tp>
        <v>12.1</v>
        <stp/>
        <stp>LOW</stp>
        <stp>.SPXW201007P3290</stp>
        <tr r="J189" s="1"/>
      </tp>
      <tp>
        <v>79.03</v>
        <stp/>
        <stp>LOW</stp>
        <stp>.SPXW201007C3285</stp>
        <tr r="J74" s="1"/>
      </tp>
      <tp>
        <v>70.91</v>
        <stp/>
        <stp>LOW</stp>
        <stp>.SPXW201007C3280</stp>
        <tr r="J73" s="1"/>
      </tp>
      <tp>
        <v>11.23</v>
        <stp/>
        <stp>LOW</stp>
        <stp>.SPXW201007P3285</stp>
        <tr r="J188" s="1"/>
      </tp>
      <tp>
        <v>10.4</v>
        <stp/>
        <stp>LOW</stp>
        <stp>.SPXW201007P3280</stp>
        <tr r="J187" s="1"/>
      </tp>
      <tp>
        <v>0</v>
        <stp/>
        <stp>LOW</stp>
        <stp>.SPXW201007C3215</stp>
        <tr r="J60" s="1"/>
      </tp>
      <tp>
        <v>0</v>
        <stp/>
        <stp>LOW</stp>
        <stp>.SPXW201007C3210</stp>
        <tr r="J59" s="1"/>
      </tp>
      <tp>
        <v>3.5</v>
        <stp/>
        <stp>LOW</stp>
        <stp>.SPXW201007P3215</stp>
        <tr r="J174" s="1"/>
      </tp>
      <tp>
        <v>2.83</v>
        <stp/>
        <stp>LOW</stp>
        <stp>.SPXW201007P3210</stp>
        <tr r="J173" s="1"/>
      </tp>
      <tp>
        <v>0</v>
        <stp/>
        <stp>LOW</stp>
        <stp>.SPXW201007C3205</stp>
        <tr r="J58" s="1"/>
      </tp>
      <tp>
        <v>0</v>
        <stp/>
        <stp>LOW</stp>
        <stp>.SPXW201007C3200</stp>
        <tr r="J57" s="1"/>
      </tp>
      <tp>
        <v>2.75</v>
        <stp/>
        <stp>LOW</stp>
        <stp>.SPXW201007P3205</stp>
        <tr r="J172" s="1"/>
      </tp>
      <tp>
        <v>2.4</v>
        <stp/>
        <stp>LOW</stp>
        <stp>.SPXW201007P3200</stp>
        <tr r="J171" s="1"/>
      </tp>
      <tp>
        <v>0</v>
        <stp/>
        <stp>LOW</stp>
        <stp>.SPXW201007C3235</stp>
        <tr r="J64" s="1"/>
      </tp>
      <tp>
        <v>133.93</v>
        <stp/>
        <stp>LOW</stp>
        <stp>.SPXW201007C3230</stp>
        <tr r="J63" s="1"/>
      </tp>
      <tp>
        <v>5.41</v>
        <stp/>
        <stp>LOW</stp>
        <stp>.SPXW201007P3235</stp>
        <tr r="J178" s="1"/>
      </tp>
      <tp>
        <v>4.4000000000000004</v>
        <stp/>
        <stp>LOW</stp>
        <stp>.SPXW201007P3230</stp>
        <tr r="J177" s="1"/>
      </tp>
      <tp>
        <v>122.5</v>
        <stp/>
        <stp>LOW</stp>
        <stp>.SPXW201007C3225</stp>
        <tr r="J62" s="1"/>
      </tp>
      <tp>
        <v>141.44999999999999</v>
        <stp/>
        <stp>LOW</stp>
        <stp>.SPXW201007C3220</stp>
        <tr r="J61" s="1"/>
      </tp>
      <tp>
        <v>3.9</v>
        <stp/>
        <stp>LOW</stp>
        <stp>.SPXW201007P3225</stp>
        <tr r="J176" s="1"/>
      </tp>
      <tp>
        <v>3.71</v>
        <stp/>
        <stp>LOW</stp>
        <stp>.SPXW201007P3220</stp>
        <tr r="J175" s="1"/>
      </tp>
      <tp>
        <v>0</v>
        <stp/>
        <stp>LOW</stp>
        <stp>.SPXW201007C3255</stp>
        <tr r="J68" s="1"/>
      </tp>
      <tp>
        <v>108.68</v>
        <stp/>
        <stp>LOW</stp>
        <stp>.SPXW201007C3250</stp>
        <tr r="J67" s="1"/>
      </tp>
      <tp>
        <v>7.2</v>
        <stp/>
        <stp>LOW</stp>
        <stp>.SPXW201007P3255</stp>
        <tr r="J182" s="1"/>
      </tp>
      <tp>
        <v>5.85</v>
        <stp/>
        <stp>LOW</stp>
        <stp>.SPXW201007P3250</stp>
        <tr r="J181" s="1"/>
      </tp>
      <tp>
        <v>114.76</v>
        <stp/>
        <stp>LOW</stp>
        <stp>.SPXW201007C3245</stp>
        <tr r="J66" s="1"/>
      </tp>
      <tp>
        <v>0</v>
        <stp/>
        <stp>LOW</stp>
        <stp>.SPXW201007C3240</stp>
        <tr r="J65" s="1"/>
      </tp>
      <tp>
        <v>5.92</v>
        <stp/>
        <stp>LOW</stp>
        <stp>.SPXW201007P3245</stp>
        <tr r="J180" s="1"/>
      </tp>
      <tp>
        <v>4.9000000000000004</v>
        <stp/>
        <stp>LOW</stp>
        <stp>.SPXW201007P3240</stp>
        <tr r="J179" s="1"/>
      </tp>
      <tp>
        <v>74.56</v>
        <stp/>
        <stp>LOW</stp>
        <stp>.SPXW201007C3275</stp>
        <tr r="J72" s="1"/>
      </tp>
      <tp>
        <v>102.16</v>
        <stp/>
        <stp>LOW</stp>
        <stp>.SPXW201007C3270</stp>
        <tr r="J71" s="1"/>
      </tp>
      <tp>
        <v>9.01</v>
        <stp/>
        <stp>LOW</stp>
        <stp>.SPXW201007P3275</stp>
        <tr r="J186" s="1"/>
      </tp>
      <tp>
        <v>8.8000000000000007</v>
        <stp/>
        <stp>LOW</stp>
        <stp>.SPXW201007P3270</stp>
        <tr r="J185" s="1"/>
      </tp>
      <tp>
        <v>106.34</v>
        <stp/>
        <stp>LOW</stp>
        <stp>.SPXW201007C3265</stp>
        <tr r="J70" s="1"/>
      </tp>
      <tp>
        <v>105.34</v>
        <stp/>
        <stp>LOW</stp>
        <stp>.SPXW201007C3260</stp>
        <tr r="J69" s="1"/>
      </tp>
      <tp>
        <v>8</v>
        <stp/>
        <stp>LOW</stp>
        <stp>.SPXW201007P3265</stp>
        <tr r="J184" s="1"/>
      </tp>
      <tp>
        <v>6.8</v>
        <stp/>
        <stp>LOW</stp>
        <stp>.SPXW201007P3260</stp>
        <tr r="J183" s="1"/>
      </tp>
      <tp t="s">
        <v>SPX 100 (Weeklys) 7 OCT 20 2930 PUT</v>
        <stp/>
        <stp>DESCRIPTION</stp>
        <stp>.SPXW201007P2930</stp>
        <tr r="B121" s="1"/>
      </tp>
      <tp>
        <v>0.32</v>
        <stp/>
        <stp>RHO</stp>
        <stp>.SPXW201007C3215</stp>
        <tr r="P60" s="1"/>
      </tp>
      <tp>
        <v>0.32</v>
        <stp/>
        <stp>RHO</stp>
        <stp>.SPXW201007C3210</stp>
        <tr r="P59" s="1"/>
      </tp>
      <tp t="s">
        <v>SPX 100 (Weeklys) 7 OCT 20 2930 CALL</v>
        <stp/>
        <stp>DESCRIPTION</stp>
        <stp>.SPXW201007C2930</stp>
        <tr r="B7" s="1"/>
      </tp>
      <tp>
        <v>-0.03</v>
        <stp/>
        <stp>RHO</stp>
        <stp>.SPXW201007P3215</stp>
        <tr r="P174" s="1"/>
      </tp>
      <tp>
        <v>-0.03</v>
        <stp/>
        <stp>RHO</stp>
        <stp>.SPXW201007P3210</stp>
        <tr r="P173" s="1"/>
      </tp>
      <tp t="s">
        <v>SPX 100 (Weeklys) 7 OCT 20 2920 PUT</v>
        <stp/>
        <stp>DESCRIPTION</stp>
        <stp>.SPXW201007P2920</stp>
        <tr r="B119" s="1"/>
      </tp>
      <tp t="s">
        <v>SPX 100 (Weeklys) 7 OCT 20 2925 PUT</v>
        <stp/>
        <stp>DESCRIPTION</stp>
        <stp>.SPXW201007P2925</stp>
        <tr r="B120" s="1"/>
      </tp>
      <tp>
        <v>0.32</v>
        <stp/>
        <stp>RHO</stp>
        <stp>.SPXW201007C3205</stp>
        <tr r="P58" s="1"/>
      </tp>
      <tp>
        <v>0.32</v>
        <stp/>
        <stp>RHO</stp>
        <stp>.SPXW201007C3200</stp>
        <tr r="P57" s="1"/>
      </tp>
      <tp t="s">
        <v>SPX 100 (Weeklys) 7 OCT 20 2920 CALL</v>
        <stp/>
        <stp>DESCRIPTION</stp>
        <stp>.SPXW201007C2920</stp>
        <tr r="B5" s="1"/>
      </tp>
      <tp t="s">
        <v>SPX 100 (Weeklys) 7 OCT 20 2925 CALL</v>
        <stp/>
        <stp>DESCRIPTION</stp>
        <stp>.SPXW201007C2925</stp>
        <tr r="B6" s="1"/>
      </tp>
      <tp>
        <v>-0.03</v>
        <stp/>
        <stp>RHO</stp>
        <stp>.SPXW201007P3205</stp>
        <tr r="P172" s="1"/>
      </tp>
      <tp>
        <v>-0.03</v>
        <stp/>
        <stp>RHO</stp>
        <stp>.SPXW201007P3200</stp>
        <tr r="P171" s="1"/>
      </tp>
      <tp t="s">
        <v>SPX 100 (Weeklys) 7 OCT 20 2910 PUT</v>
        <stp/>
        <stp>DESCRIPTION</stp>
        <stp>.SPXW201007P2910</stp>
        <tr r="B118" s="1"/>
      </tp>
      <tp>
        <v>17.899999999999999</v>
        <stp/>
        <stp>BID</stp>
        <stp>.SPXW201007C3385</stp>
        <tr r="G94" s="1"/>
      </tp>
      <tp>
        <v>0.3</v>
        <stp/>
        <stp>RHO</stp>
        <stp>.SPXW201007C3235</stp>
        <tr r="P64" s="1"/>
      </tp>
      <tp>
        <v>19.899999999999999</v>
        <stp/>
        <stp>BID</stp>
        <stp>.SPXW201007C3380</stp>
        <tr r="G93" s="1"/>
      </tp>
      <tp>
        <v>0.31</v>
        <stp/>
        <stp>RHO</stp>
        <stp>.SPXW201007C3230</stp>
        <tr r="P63" s="1"/>
      </tp>
      <tp t="s">
        <v>SPX 100 (Weeklys) 7 OCT 20 2910 CALL</v>
        <stp/>
        <stp>DESCRIPTION</stp>
        <stp>.SPXW201007C2910</stp>
        <tr r="B4" s="1"/>
      </tp>
      <tp>
        <v>53.3</v>
        <stp/>
        <stp>BID</stp>
        <stp>.SPXW201007P3385</stp>
        <tr r="G208" s="1"/>
      </tp>
      <tp>
        <v>-0.05</v>
        <stp/>
        <stp>RHO</stp>
        <stp>.SPXW201007P3235</stp>
        <tr r="P178" s="1"/>
      </tp>
      <tp>
        <v>50.3</v>
        <stp/>
        <stp>BID</stp>
        <stp>.SPXW201007P3380</stp>
        <tr r="G207" s="1"/>
      </tp>
      <tp>
        <v>-0.04</v>
        <stp/>
        <stp>RHO</stp>
        <stp>.SPXW201007P3230</stp>
        <tr r="P177" s="1"/>
      </tp>
      <tp t="s">
        <v>SPX 100 (Weeklys) 7 OCT 20 2900 PUT</v>
        <stp/>
        <stp>DESCRIPTION</stp>
        <stp>.SPXW201007P2900</stp>
        <tr r="B117" s="1"/>
      </tp>
      <tp>
        <v>14.4</v>
        <stp/>
        <stp>BID</stp>
        <stp>.SPXW201007C3395</stp>
        <tr r="G96" s="1"/>
      </tp>
      <tp>
        <v>0.31</v>
        <stp/>
        <stp>RHO</stp>
        <stp>.SPXW201007C3225</stp>
        <tr r="P62" s="1"/>
      </tp>
      <tp>
        <v>16.100000000000001</v>
        <stp/>
        <stp>BID</stp>
        <stp>.SPXW201007C3390</stp>
        <tr r="G95" s="1"/>
      </tp>
      <tp>
        <v>0.31</v>
        <stp/>
        <stp>RHO</stp>
        <stp>.SPXW201007C3220</stp>
        <tr r="P61" s="1"/>
      </tp>
      <tp t="s">
        <v>SPX 100 (Weeklys) 7 OCT 20 2900 CALL</v>
        <stp/>
        <stp>DESCRIPTION</stp>
        <stp>.SPXW201007C2900</stp>
        <tr r="B3" s="1"/>
      </tp>
      <tp>
        <v>59.8</v>
        <stp/>
        <stp>BID</stp>
        <stp>.SPXW201007P3395</stp>
        <tr r="G210" s="1"/>
      </tp>
      <tp>
        <v>-0.04</v>
        <stp/>
        <stp>RHO</stp>
        <stp>.SPXW201007P3225</stp>
        <tr r="P176" s="1"/>
      </tp>
      <tp>
        <v>56.5</v>
        <stp/>
        <stp>BID</stp>
        <stp>.SPXW201007P3390</stp>
        <tr r="G209" s="1"/>
      </tp>
      <tp>
        <v>-0.04</v>
        <stp/>
        <stp>RHO</stp>
        <stp>.SPXW201007P3220</stp>
        <tr r="P175" s="1"/>
      </tp>
      <tp t="s">
        <v>SPX 100 (Weeklys) 7 OCT 20 2970 PUT</v>
        <stp/>
        <stp>DESCRIPTION</stp>
        <stp>.SPXW201007P2970</stp>
        <tr r="B125" s="1"/>
      </tp>
      <tp t="s">
        <v>SPX 100 (Weeklys) 7 OCT 20 2975 PUT</v>
        <stp/>
        <stp>DESCRIPTION</stp>
        <stp>.SPXW201007P2975</stp>
        <tr r="B126" s="1"/>
      </tp>
      <tp>
        <v>0.28999999999999998</v>
        <stp/>
        <stp>RHO</stp>
        <stp>.SPXW201007C3255</stp>
        <tr r="P68" s="1"/>
      </tp>
      <tp>
        <v>0.3</v>
        <stp/>
        <stp>RHO</stp>
        <stp>.SPXW201007C3250</stp>
        <tr r="P67" s="1"/>
      </tp>
      <tp t="s">
        <v>SPX 100 (Weeklys) 7 OCT 20 2970 CALL</v>
        <stp/>
        <stp>DESCRIPTION</stp>
        <stp>.SPXW201007C2970</stp>
        <tr r="B11" s="1"/>
      </tp>
      <tp t="s">
        <v>SPX 100 (Weeklys) 7 OCT 20 2975 CALL</v>
        <stp/>
        <stp>DESCRIPTION</stp>
        <stp>.SPXW201007C2975</stp>
        <tr r="B12" s="1"/>
      </tp>
      <tp>
        <v>-0.06</v>
        <stp/>
        <stp>RHO</stp>
        <stp>.SPXW201007P3255</stp>
        <tr r="P182" s="1"/>
      </tp>
      <tp>
        <v>-0.06</v>
        <stp/>
        <stp>RHO</stp>
        <stp>.SPXW201007P3250</stp>
        <tr r="P181" s="1"/>
      </tp>
      <tp t="s">
        <v>SPX 100 (Weeklys) 7 OCT 20 2960 PUT</v>
        <stp/>
        <stp>DESCRIPTION</stp>
        <stp>.SPXW201007P2960</stp>
        <tr r="B124" s="1"/>
      </tp>
      <tp>
        <v>0.3</v>
        <stp/>
        <stp>RHO</stp>
        <stp>.SPXW201007C3245</stp>
        <tr r="P66" s="1"/>
      </tp>
      <tp>
        <v>0.3</v>
        <stp/>
        <stp>RHO</stp>
        <stp>.SPXW201007C3240</stp>
        <tr r="P65" s="1"/>
      </tp>
      <tp t="s">
        <v>SPX 100 (Weeklys) 7 OCT 20 2960 CALL</v>
        <stp/>
        <stp>DESCRIPTION</stp>
        <stp>.SPXW201007C2960</stp>
        <tr r="B10" s="1"/>
      </tp>
      <tp>
        <v>-0.05</v>
        <stp/>
        <stp>RHO</stp>
        <stp>.SPXW201007P3245</stp>
        <tr r="P180" s="1"/>
      </tp>
      <tp>
        <v>-0.05</v>
        <stp/>
        <stp>RHO</stp>
        <stp>.SPXW201007P3240</stp>
        <tr r="P179" s="1"/>
      </tp>
      <tp t="s">
        <v>SPX 100 (Weeklys) 7 OCT 20 2950 PUT</v>
        <stp/>
        <stp>DESCRIPTION</stp>
        <stp>.SPXW201007P2950</stp>
        <tr r="B123" s="1"/>
      </tp>
      <tp>
        <v>0.27</v>
        <stp/>
        <stp>RHO</stp>
        <stp>.SPXW201007C3275</stp>
        <tr r="P72" s="1"/>
      </tp>
      <tp>
        <v>0.28000000000000003</v>
        <stp/>
        <stp>RHO</stp>
        <stp>.SPXW201007C3270</stp>
        <tr r="P71" s="1"/>
      </tp>
      <tp t="s">
        <v>SPX 100 (Weeklys) 7 OCT 20 2950 CALL</v>
        <stp/>
        <stp>DESCRIPTION</stp>
        <stp>.SPXW201007C2950</stp>
        <tr r="B9" s="1"/>
      </tp>
      <tp>
        <v>-0.08</v>
        <stp/>
        <stp>RHO</stp>
        <stp>.SPXW201007P3275</stp>
        <tr r="P186" s="1"/>
      </tp>
      <tp>
        <v>-0.08</v>
        <stp/>
        <stp>RHO</stp>
        <stp>.SPXW201007P3270</stp>
        <tr r="P185" s="1"/>
      </tp>
      <tp t="s">
        <v>SPX 100 (Weeklys) 7 OCT 20 2940 PUT</v>
        <stp/>
        <stp>DESCRIPTION</stp>
        <stp>.SPXW201007P2940</stp>
        <tr r="B122" s="1"/>
      </tp>
      <tp>
        <v>0.28000000000000003</v>
        <stp/>
        <stp>RHO</stp>
        <stp>.SPXW201007C3265</stp>
        <tr r="P70" s="1"/>
      </tp>
      <tp>
        <v>0.28999999999999998</v>
        <stp/>
        <stp>RHO</stp>
        <stp>.SPXW201007C3260</stp>
        <tr r="P69" s="1"/>
      </tp>
      <tp t="s">
        <v>SPX 100 (Weeklys) 7 OCT 20 2940 CALL</v>
        <stp/>
        <stp>DESCRIPTION</stp>
        <stp>.SPXW201007C2940</stp>
        <tr r="B8" s="1"/>
      </tp>
      <tp>
        <v>-7.0000000000000007E-2</v>
        <stp/>
        <stp>RHO</stp>
        <stp>.SPXW201007P3265</stp>
        <tr r="P184" s="1"/>
      </tp>
      <tp>
        <v>-7.0000000000000007E-2</v>
        <stp/>
        <stp>RHO</stp>
        <stp>.SPXW201007P3260</stp>
        <tr r="P183" s="1"/>
      </tp>
      <tp>
        <v>49.3</v>
        <stp/>
        <stp>BID</stp>
        <stp>.SPXW201007C3325</stp>
        <tr r="G82" s="1"/>
      </tp>
      <tp>
        <v>0.25</v>
        <stp/>
        <stp>RHO</stp>
        <stp>.SPXW201007C3295</stp>
        <tr r="P76" s="1"/>
      </tp>
      <tp>
        <v>52.6</v>
        <stp/>
        <stp>BID</stp>
        <stp>.SPXW201007C3320</stp>
        <tr r="G81" s="1"/>
      </tp>
      <tp>
        <v>0.26</v>
        <stp/>
        <stp>RHO</stp>
        <stp>.SPXW201007C3290</stp>
        <tr r="P75" s="1"/>
      </tp>
      <tp>
        <v>25</v>
        <stp/>
        <stp>BID</stp>
        <stp>.SPXW201007P3325</stp>
        <tr r="G196" s="1"/>
      </tp>
      <tp>
        <v>-0.1</v>
        <stp/>
        <stp>RHO</stp>
        <stp>.SPXW201007P3295</stp>
        <tr r="P190" s="1"/>
      </tp>
      <tp>
        <v>23.3</v>
        <stp/>
        <stp>BID</stp>
        <stp>.SPXW201007P3320</stp>
        <tr r="G195" s="1"/>
      </tp>
      <tp>
        <v>-0.1</v>
        <stp/>
        <stp>RHO</stp>
        <stp>.SPXW201007P3290</stp>
        <tr r="P189" s="1"/>
      </tp>
      <tp>
        <v>43</v>
        <stp/>
        <stp>BID</stp>
        <stp>.SPXW201007C3335</stp>
        <tr r="G84" s="1"/>
      </tp>
      <tp>
        <v>0.26</v>
        <stp/>
        <stp>RHO</stp>
        <stp>.SPXW201007C3285</stp>
        <tr r="P74" s="1"/>
      </tp>
      <tp>
        <v>46.1</v>
        <stp/>
        <stp>BID</stp>
        <stp>.SPXW201007C3330</stp>
        <tr r="G83" s="1"/>
      </tp>
      <tp>
        <v>0.27</v>
        <stp/>
        <stp>RHO</stp>
        <stp>.SPXW201007C3280</stp>
        <tr r="P73" s="1"/>
      </tp>
      <tp>
        <v>28.6</v>
        <stp/>
        <stp>BID</stp>
        <stp>.SPXW201007P3335</stp>
        <tr r="G198" s="1"/>
      </tp>
      <tp>
        <v>-0.09</v>
        <stp/>
        <stp>RHO</stp>
        <stp>.SPXW201007P3285</stp>
        <tr r="P188" s="1"/>
      </tp>
      <tp>
        <v>26.7</v>
        <stp/>
        <stp>BID</stp>
        <stp>.SPXW201007P3330</stp>
        <tr r="G197" s="1"/>
      </tp>
      <tp>
        <v>-0.09</v>
        <stp/>
        <stp>RHO</stp>
        <stp>.SPXW201007P3280</stp>
        <tr r="P187" s="1"/>
      </tp>
      <tp t="s">
        <v>SPX 100 (Weeklys) 7 OCT 20 2990 PUT</v>
        <stp/>
        <stp>DESCRIPTION</stp>
        <stp>.SPXW201007P2990</stp>
        <tr r="B129" s="1"/>
      </tp>
      <tp t="s">
        <v>SPX 100 (Weeklys) 7 OCT 20 2995 PUT</v>
        <stp/>
        <stp>DESCRIPTION</stp>
        <stp>.SPXW201007P2995</stp>
        <tr r="B130" s="1"/>
      </tp>
      <tp>
        <v>63.1</v>
        <stp/>
        <stp>BID</stp>
        <stp>.SPXW201007C3305</stp>
        <tr r="G78" s="1"/>
      </tp>
      <tp>
        <v>66.8</v>
        <stp/>
        <stp>BID</stp>
        <stp>.SPXW201007C3300</stp>
        <tr r="G77" s="1"/>
      </tp>
      <tp t="s">
        <v>SPX 100 (Weeklys) 7 OCT 20 2990 CALL</v>
        <stp/>
        <stp>DESCRIPTION</stp>
        <stp>.SPXW201007C2990</stp>
        <tr r="B15" s="1"/>
      </tp>
      <tp t="s">
        <v>SPX 100 (Weeklys) 7 OCT 20 2995 CALL</v>
        <stp/>
        <stp>DESCRIPTION</stp>
        <stp>.SPXW201007C2995</stp>
        <tr r="B16" s="1"/>
      </tp>
      <tp>
        <v>18.8</v>
        <stp/>
        <stp>BID</stp>
        <stp>.SPXW201007P3305</stp>
        <tr r="G192" s="1"/>
      </tp>
      <tp>
        <v>17.5</v>
        <stp/>
        <stp>BID</stp>
        <stp>.SPXW201007P3300</stp>
        <tr r="G191" s="1"/>
      </tp>
      <tp t="s">
        <v>SPX 100 (Weeklys) 7 OCT 20 2980 PUT</v>
        <stp/>
        <stp>DESCRIPTION</stp>
        <stp>.SPXW201007P2980</stp>
        <tr r="B127" s="1"/>
      </tp>
      <tp t="s">
        <v>SPX 100 (Weeklys) 7 OCT 20 2985 PUT</v>
        <stp/>
        <stp>DESCRIPTION</stp>
        <stp>.SPXW201007P2985</stp>
        <tr r="B128" s="1"/>
      </tp>
      <tp>
        <v>56.1</v>
        <stp/>
        <stp>BID</stp>
        <stp>.SPXW201007C3315</stp>
        <tr r="G80" s="1"/>
      </tp>
      <tp>
        <v>59.6</v>
        <stp/>
        <stp>BID</stp>
        <stp>.SPXW201007C3310</stp>
        <tr r="G79" s="1"/>
      </tp>
      <tp t="s">
        <v>SPX 100 (Weeklys) 7 OCT 20 2980 CALL</v>
        <stp/>
        <stp>DESCRIPTION</stp>
        <stp>.SPXW201007C2980</stp>
        <tr r="B13" s="1"/>
      </tp>
      <tp t="s">
        <v>SPX 100 (Weeklys) 7 OCT 20 2985 CALL</v>
        <stp/>
        <stp>DESCRIPTION</stp>
        <stp>.SPXW201007C2985</stp>
        <tr r="B14" s="1"/>
      </tp>
      <tp>
        <v>21.7</v>
        <stp/>
        <stp>BID</stp>
        <stp>.SPXW201007P3315</stp>
        <tr r="G194" s="1"/>
      </tp>
      <tp>
        <v>20.2</v>
        <stp/>
        <stp>BID</stp>
        <stp>.SPXW201007P3310</stp>
        <tr r="G193" s="1"/>
      </tp>
      <tp>
        <v>26.6</v>
        <stp/>
        <stp>BID</stp>
        <stp>.SPXW201007C3365</stp>
        <tr r="G90" s="1"/>
      </tp>
      <tp>
        <v>29.1</v>
        <stp/>
        <stp>BID</stp>
        <stp>.SPXW201007C3360</stp>
        <tr r="G89" s="1"/>
      </tp>
      <tp>
        <v>42</v>
        <stp/>
        <stp>BID</stp>
        <stp>.SPXW201007P3365</stp>
        <tr r="G204" s="1"/>
      </tp>
      <tp>
        <v>39.5</v>
        <stp/>
        <stp>BID</stp>
        <stp>.SPXW201007P3360</stp>
        <tr r="G203" s="1"/>
      </tp>
      <tp>
        <v>22</v>
        <stp/>
        <stp>BID</stp>
        <stp>.SPXW201007C3375</stp>
        <tr r="G92" s="1"/>
      </tp>
      <tp>
        <v>24.2</v>
        <stp/>
        <stp>BID</stp>
        <stp>.SPXW201007C3370</stp>
        <tr r="G91" s="1"/>
      </tp>
      <tp>
        <v>47.4</v>
        <stp/>
        <stp>BID</stp>
        <stp>.SPXW201007P3375</stp>
        <tr r="G206" s="1"/>
      </tp>
      <tp>
        <v>44.6</v>
        <stp/>
        <stp>BID</stp>
        <stp>.SPXW201007P3370</stp>
        <tr r="G205" s="1"/>
      </tp>
      <tp>
        <v>37.200000000000003</v>
        <stp/>
        <stp>BID</stp>
        <stp>.SPXW201007C3345</stp>
        <tr r="G86" s="1"/>
      </tp>
      <tp>
        <v>40</v>
        <stp/>
        <stp>BID</stp>
        <stp>.SPXW201007C3340</stp>
        <tr r="G85" s="1"/>
      </tp>
      <tp>
        <v>32.700000000000003</v>
        <stp/>
        <stp>BID</stp>
        <stp>.SPXW201007P3345</stp>
        <tr r="G200" s="1"/>
      </tp>
      <tp>
        <v>30.6</v>
        <stp/>
        <stp>BID</stp>
        <stp>.SPXW201007P3340</stp>
        <tr r="G199" s="1"/>
      </tp>
      <tp>
        <v>31.7</v>
        <stp/>
        <stp>BID</stp>
        <stp>.SPXW201007C3355</stp>
        <tr r="G88" s="1"/>
      </tp>
      <tp>
        <v>34.4</v>
        <stp/>
        <stp>BID</stp>
        <stp>.SPXW201007C3350</stp>
        <tr r="G87" s="1"/>
      </tp>
      <tp>
        <v>37.1</v>
        <stp/>
        <stp>BID</stp>
        <stp>.SPXW201007P3355</stp>
        <tr r="G202" s="1"/>
      </tp>
      <tp>
        <v>34.799999999999997</v>
        <stp/>
        <stp>BID</stp>
        <stp>.SPXW201007P3350</stp>
        <tr r="G201" s="1"/>
      </tp>
      <tp>
        <v>0.75</v>
        <stp/>
        <stp>LOW</stp>
        <stp>.SPXW201007C3500</stp>
        <tr r="J116" s="1"/>
      </tp>
      <tp>
        <v>0</v>
        <stp/>
        <stp>LOW</stp>
        <stp>.SPXW201007P3500</stp>
        <tr r="J230" s="1"/>
      </tp>
      <tp>
        <v>0.23</v>
        <stp/>
        <stp>RHO</stp>
        <stp>.SPXW201007C3315</stp>
        <tr r="P80" s="1"/>
      </tp>
      <tp>
        <v>0.24</v>
        <stp/>
        <stp>RHO</stp>
        <stp>.SPXW201007C3310</stp>
        <tr r="P79" s="1"/>
      </tp>
      <tp>
        <v>-0.13</v>
        <stp/>
        <stp>RHO</stp>
        <stp>.SPXW201007P3315</stp>
        <tr r="P194" s="1"/>
      </tp>
      <tp>
        <v>-0.12</v>
        <stp/>
        <stp>RHO</stp>
        <stp>.SPXW201007P3310</stp>
        <tr r="P193" s="1"/>
      </tp>
      <tp>
        <v>0.24</v>
        <stp/>
        <stp>RHO</stp>
        <stp>.SPXW201007C3305</stp>
        <tr r="P78" s="1"/>
      </tp>
      <tp>
        <v>0.25</v>
        <stp/>
        <stp>RHO</stp>
        <stp>.SPXW201007C3300</stp>
        <tr r="P77" s="1"/>
      </tp>
      <tp>
        <v>-0.12</v>
        <stp/>
        <stp>RHO</stp>
        <stp>.SPXW201007P3305</stp>
        <tr r="P192" s="1"/>
      </tp>
      <tp>
        <v>-0.11</v>
        <stp/>
        <stp>RHO</stp>
        <stp>.SPXW201007P3300</stp>
        <tr r="P191" s="1"/>
      </tp>
      <tp>
        <v>78.3</v>
        <stp/>
        <stp>BID</stp>
        <stp>.SPXW201007C3285</stp>
        <tr r="G74" s="1"/>
      </tp>
      <tp>
        <v>0.2</v>
        <stp/>
        <stp>RHO</stp>
        <stp>.SPXW201007C3335</stp>
        <tr r="P84" s="1"/>
      </tp>
      <tp>
        <v>82.2</v>
        <stp/>
        <stp>BID</stp>
        <stp>.SPXW201007C3280</stp>
        <tr r="G73" s="1"/>
      </tp>
      <tp>
        <v>0.21</v>
        <stp/>
        <stp>RHO</stp>
        <stp>.SPXW201007C3330</stp>
        <tr r="P83" s="1"/>
      </tp>
      <tp>
        <v>14</v>
        <stp/>
        <stp>BID</stp>
        <stp>.SPXW201007P3285</stp>
        <tr r="G188" s="1"/>
      </tp>
      <tp>
        <v>-0.16</v>
        <stp/>
        <stp>RHO</stp>
        <stp>.SPXW201007P3335</stp>
        <tr r="P198" s="1"/>
      </tp>
      <tp>
        <v>12.9</v>
        <stp/>
        <stp>BID</stp>
        <stp>.SPXW201007P3280</stp>
        <tr r="G187" s="1"/>
      </tp>
      <tp>
        <v>-0.15</v>
        <stp/>
        <stp>RHO</stp>
        <stp>.SPXW201007P3330</stp>
        <tr r="P197" s="1"/>
      </tp>
      <tp>
        <v>70.599999999999994</v>
        <stp/>
        <stp>BID</stp>
        <stp>.SPXW201007C3295</stp>
        <tr r="G76" s="1"/>
      </tp>
      <tp>
        <v>0.22</v>
        <stp/>
        <stp>RHO</stp>
        <stp>.SPXW201007C3325</stp>
        <tr r="P82" s="1"/>
      </tp>
      <tp>
        <v>74.400000000000006</v>
        <stp/>
        <stp>BID</stp>
        <stp>.SPXW201007C3290</stp>
        <tr r="G75" s="1"/>
      </tp>
      <tp>
        <v>0.22</v>
        <stp/>
        <stp>RHO</stp>
        <stp>.SPXW201007C3320</stp>
        <tr r="P81" s="1"/>
      </tp>
      <tp>
        <v>16.3</v>
        <stp/>
        <stp>BID</stp>
        <stp>.SPXW201007P3295</stp>
        <tr r="G190" s="1"/>
      </tp>
      <tp>
        <v>-0.15</v>
        <stp/>
        <stp>RHO</stp>
        <stp>.SPXW201007P3325</stp>
        <tr r="P196" s="1"/>
      </tp>
      <tp>
        <v>15.1</v>
        <stp/>
        <stp>BID</stp>
        <stp>.SPXW201007P3290</stp>
        <tr r="G189" s="1"/>
      </tp>
      <tp>
        <v>-0.14000000000000001</v>
        <stp/>
        <stp>RHO</stp>
        <stp>.SPXW201007P3320</stp>
        <tr r="P195" s="1"/>
      </tp>
      <tp>
        <v>0.17</v>
        <stp/>
        <stp>RHO</stp>
        <stp>.SPXW201007C3355</stp>
        <tr r="P88" s="1"/>
      </tp>
      <tp>
        <v>0.18</v>
        <stp/>
        <stp>RHO</stp>
        <stp>.SPXW201007C3350</stp>
        <tr r="P87" s="1"/>
      </tp>
      <tp>
        <v>-0.2</v>
        <stp/>
        <stp>RHO</stp>
        <stp>.SPXW201007P3355</stp>
        <tr r="P202" s="1"/>
      </tp>
      <tp>
        <v>-0.19</v>
        <stp/>
        <stp>RHO</stp>
        <stp>.SPXW201007P3350</stp>
        <tr r="P201" s="1"/>
      </tp>
      <tp>
        <v>0.19</v>
        <stp/>
        <stp>RHO</stp>
        <stp>.SPXW201007C3345</stp>
        <tr r="P86" s="1"/>
      </tp>
      <tp>
        <v>0.19</v>
        <stp/>
        <stp>RHO</stp>
        <stp>.SPXW201007C3340</stp>
        <tr r="P85" s="1"/>
      </tp>
      <tp>
        <v>-0.18</v>
        <stp/>
        <stp>RHO</stp>
        <stp>.SPXW201007P3345</stp>
        <tr r="P200" s="1"/>
      </tp>
      <tp>
        <v>-0.17</v>
        <stp/>
        <stp>RHO</stp>
        <stp>.SPXW201007P3340</stp>
        <tr r="P199" s="1"/>
      </tp>
      <tp>
        <v>0.14000000000000001</v>
        <stp/>
        <stp>RHO</stp>
        <stp>.SPXW201007C3375</stp>
        <tr r="P92" s="1"/>
      </tp>
      <tp>
        <v>0.15</v>
        <stp/>
        <stp>RHO</stp>
        <stp>.SPXW201007C3370</stp>
        <tr r="P91" s="1"/>
      </tp>
      <tp>
        <v>-0.23</v>
        <stp/>
        <stp>RHO</stp>
        <stp>.SPXW201007P3375</stp>
        <tr r="P206" s="1"/>
      </tp>
      <tp>
        <v>-0.22</v>
        <stp/>
        <stp>RHO</stp>
        <stp>.SPXW201007P3370</stp>
        <tr r="P205" s="1"/>
      </tp>
      <tp>
        <v>0.15</v>
        <stp/>
        <stp>RHO</stp>
        <stp>.SPXW201007C3365</stp>
        <tr r="P90" s="1"/>
      </tp>
      <tp>
        <v>0.16</v>
        <stp/>
        <stp>RHO</stp>
        <stp>.SPXW201007C3360</stp>
        <tr r="P89" s="1"/>
      </tp>
      <tp>
        <v>-0.21</v>
        <stp/>
        <stp>RHO</stp>
        <stp>.SPXW201007P3365</stp>
        <tr r="P204" s="1"/>
      </tp>
      <tp>
        <v>-0.21</v>
        <stp/>
        <stp>RHO</stp>
        <stp>.SPXW201007P3360</stp>
        <tr r="P203" s="1"/>
      </tp>
      <tp>
        <v>127.7</v>
        <stp/>
        <stp>BID</stp>
        <stp>.SPXW201007C3225</stp>
        <tr r="G62" s="1"/>
      </tp>
      <tp>
        <v>0.1</v>
        <stp/>
        <stp>RHO</stp>
        <stp>.SPXW201007C3395</stp>
        <tr r="P96" s="1"/>
      </tp>
      <tp>
        <v>131.19999999999999</v>
        <stp/>
        <stp>BID</stp>
        <stp>.SPXW201007C3220</stp>
        <tr r="G61" s="1"/>
      </tp>
      <tp>
        <v>0.11</v>
        <stp/>
        <stp>RHO</stp>
        <stp>.SPXW201007C3390</stp>
        <tr r="P95" s="1"/>
      </tp>
      <tp>
        <v>5.0999999999999996</v>
        <stp/>
        <stp>BID</stp>
        <stp>.SPXW201007P3225</stp>
        <tr r="G176" s="1"/>
      </tp>
      <tp>
        <v>-0.27</v>
        <stp/>
        <stp>RHO</stp>
        <stp>.SPXW201007P3395</stp>
        <tr r="P210" s="1"/>
      </tp>
      <tp>
        <v>4.7</v>
        <stp/>
        <stp>BID</stp>
        <stp>.SPXW201007P3220</stp>
        <tr r="G175" s="1"/>
      </tp>
      <tp>
        <v>-0.26</v>
        <stp/>
        <stp>RHO</stp>
        <stp>.SPXW201007P3390</stp>
        <tr r="P209" s="1"/>
      </tp>
      <tp>
        <v>119.1</v>
        <stp/>
        <stp>BID</stp>
        <stp>.SPXW201007C3235</stp>
        <tr r="G64" s="1"/>
      </tp>
      <tp>
        <v>0.12</v>
        <stp/>
        <stp>RHO</stp>
        <stp>.SPXW201007C3385</stp>
        <tr r="P94" s="1"/>
      </tp>
      <tp>
        <v>123.4</v>
        <stp/>
        <stp>BID</stp>
        <stp>.SPXW201007C3230</stp>
        <tr r="G63" s="1"/>
      </tp>
      <tp>
        <v>0.13</v>
        <stp/>
        <stp>RHO</stp>
        <stp>.SPXW201007C3380</stp>
        <tr r="P93" s="1"/>
      </tp>
      <tp>
        <v>6.1</v>
        <stp/>
        <stp>BID</stp>
        <stp>.SPXW201007P3235</stp>
        <tr r="G178" s="1"/>
      </tp>
      <tp>
        <v>-0.25</v>
        <stp/>
        <stp>RHO</stp>
        <stp>.SPXW201007P3385</stp>
        <tr r="P208" s="1"/>
      </tp>
      <tp>
        <v>5.6</v>
        <stp/>
        <stp>BID</stp>
        <stp>.SPXW201007P3230</stp>
        <tr r="G177" s="1"/>
      </tp>
      <tp>
        <v>-0.24</v>
        <stp/>
        <stp>RHO</stp>
        <stp>.SPXW201007P3380</stp>
        <tr r="P207" s="1"/>
      </tp>
      <tp>
        <v>145.6</v>
        <stp/>
        <stp>BID</stp>
        <stp>.SPXW201007C3205</stp>
        <tr r="G58" s="1"/>
      </tp>
      <tp>
        <v>150.9</v>
        <stp/>
        <stp>BID</stp>
        <stp>.SPXW201007C3200</stp>
        <tr r="G57" s="1"/>
      </tp>
      <tp>
        <v>3.5</v>
        <stp/>
        <stp>BID</stp>
        <stp>.SPXW201007P3205</stp>
        <tr r="G172" s="1"/>
      </tp>
      <tp>
        <v>3.2</v>
        <stp/>
        <stp>BID</stp>
        <stp>.SPXW201007P3200</stp>
        <tr r="G171" s="1"/>
      </tp>
      <tp>
        <v>135.69999999999999</v>
        <stp/>
        <stp>BID</stp>
        <stp>.SPXW201007C3215</stp>
        <tr r="G60" s="1"/>
      </tp>
      <tp>
        <v>140.5</v>
        <stp/>
        <stp>BID</stp>
        <stp>.SPXW201007C3210</stp>
        <tr r="G59" s="1"/>
      </tp>
      <tp>
        <v>4.2</v>
        <stp/>
        <stp>BID</stp>
        <stp>.SPXW201007P3215</stp>
        <tr r="G174" s="1"/>
      </tp>
      <tp>
        <v>3.9</v>
        <stp/>
        <stp>BID</stp>
        <stp>.SPXW201007P3210</stp>
        <tr r="G173" s="1"/>
      </tp>
      <tp>
        <v>93.1</v>
        <stp/>
        <stp>BID</stp>
        <stp>.SPXW201007C3265</stp>
        <tr r="G70" s="1"/>
      </tp>
      <tp>
        <v>97.3</v>
        <stp/>
        <stp>BID</stp>
        <stp>.SPXW201007C3260</stp>
        <tr r="G69" s="1"/>
      </tp>
      <tp>
        <v>10.199999999999999</v>
        <stp/>
        <stp>BID</stp>
        <stp>.SPXW201007P3265</stp>
        <tr r="G184" s="1"/>
      </tp>
      <tp>
        <v>9.4</v>
        <stp/>
        <stp>BID</stp>
        <stp>.SPXW201007P3260</stp>
        <tr r="G183" s="1"/>
      </tp>
      <tp>
        <v>86.3</v>
        <stp/>
        <stp>BID</stp>
        <stp>.SPXW201007C3275</stp>
        <tr r="G72" s="1"/>
      </tp>
      <tp>
        <v>90.3</v>
        <stp/>
        <stp>BID</stp>
        <stp>.SPXW201007C3270</stp>
        <tr r="G71" s="1"/>
      </tp>
      <tp>
        <v>12</v>
        <stp/>
        <stp>BID</stp>
        <stp>.SPXW201007P3275</stp>
        <tr r="G186" s="1"/>
      </tp>
      <tp>
        <v>11</v>
        <stp/>
        <stp>BID</stp>
        <stp>.SPXW201007P3270</stp>
        <tr r="G185" s="1"/>
      </tp>
      <tp>
        <v>109.8</v>
        <stp/>
        <stp>BID</stp>
        <stp>.SPXW201007C3245</stp>
        <tr r="G66" s="1"/>
      </tp>
      <tp>
        <v>114.5</v>
        <stp/>
        <stp>BID</stp>
        <stp>.SPXW201007C3240</stp>
        <tr r="G65" s="1"/>
      </tp>
      <tp>
        <v>7.3</v>
        <stp/>
        <stp>BID</stp>
        <stp>.SPXW201007P3245</stp>
        <tr r="G180" s="1"/>
      </tp>
      <tp>
        <v>6.7</v>
        <stp/>
        <stp>BID</stp>
        <stp>.SPXW201007P3240</stp>
        <tr r="G179" s="1"/>
      </tp>
      <tp>
        <v>101.4</v>
        <stp/>
        <stp>BID</stp>
        <stp>.SPXW201007C3255</stp>
        <tr r="G68" s="1"/>
      </tp>
      <tp>
        <v>105.1</v>
        <stp/>
        <stp>BID</stp>
        <stp>.SPXW201007C3250</stp>
        <tr r="G67" s="1"/>
      </tp>
      <tp>
        <v>8.6</v>
        <stp/>
        <stp>BID</stp>
        <stp>.SPXW201007P3255</stp>
        <tr r="G182" s="1"/>
      </tp>
      <tp>
        <v>7.9</v>
        <stp/>
        <stp>BID</stp>
        <stp>.SPXW201007P3250</stp>
        <tr r="G181" s="1"/>
      </tp>
      <tp>
        <v>1.07</v>
        <stp/>
        <stp>LOW</stp>
        <stp>.SPXW201007C3490</stp>
        <tr r="J115" s="1"/>
      </tp>
      <tp>
        <v>135.02000000000001</v>
        <stp/>
        <stp>LOW</stp>
        <stp>.SPXW201007P3490</stp>
        <tr r="J229" s="1"/>
      </tp>
      <tp>
        <v>1.85</v>
        <stp/>
        <stp>LOW</stp>
        <stp>.SPXW201007C3485</stp>
        <tr r="J114" s="1"/>
      </tp>
      <tp>
        <v>1.47</v>
        <stp/>
        <stp>LOW</stp>
        <stp>.SPXW201007C3480</stp>
        <tr r="J113" s="1"/>
      </tp>
      <tp>
        <v>130.13999999999999</v>
        <stp/>
        <stp>LOW</stp>
        <stp>.SPXW201007P3485</stp>
        <tr r="J228" s="1"/>
      </tp>
      <tp>
        <v>119.33</v>
        <stp/>
        <stp>LOW</stp>
        <stp>.SPXW201007P3480</stp>
        <tr r="J227" s="1"/>
      </tp>
      <tp>
        <v>8.5299999999999994</v>
        <stp/>
        <stp>LOW</stp>
        <stp>.SPXW201007C3415</stp>
        <tr r="J100" s="1"/>
      </tp>
      <tp>
        <v>9.5</v>
        <stp/>
        <stp>LOW</stp>
        <stp>.SPXW201007C3410</stp>
        <tr r="J99" s="1"/>
      </tp>
      <tp>
        <v>61.7</v>
        <stp/>
        <stp>LOW</stp>
        <stp>.SPXW201007P3415</stp>
        <tr r="J214" s="1"/>
      </tp>
      <tp>
        <v>58.61</v>
        <stp/>
        <stp>LOW</stp>
        <stp>.SPXW201007P3410</stp>
        <tr r="J213" s="1"/>
      </tp>
      <tp>
        <v>12.7</v>
        <stp/>
        <stp>LOW</stp>
        <stp>.SPXW201007C3405</stp>
        <tr r="J98" s="1"/>
      </tp>
      <tp>
        <v>12.19</v>
        <stp/>
        <stp>LOW</stp>
        <stp>.SPXW201007C3400</stp>
        <tr r="J97" s="1"/>
      </tp>
      <tp>
        <v>58.5</v>
        <stp/>
        <stp>LOW</stp>
        <stp>.SPXW201007P3405</stp>
        <tr r="J212" s="1"/>
      </tp>
      <tp>
        <v>52.22</v>
        <stp/>
        <stp>LOW</stp>
        <stp>.SPXW201007P3400</stp>
        <tr r="J211" s="1"/>
      </tp>
      <tp>
        <v>6.07</v>
        <stp/>
        <stp>LOW</stp>
        <stp>.SPXW201007C3435</stp>
        <tr r="J104" s="1"/>
      </tp>
      <tp>
        <v>5.86</v>
        <stp/>
        <stp>LOW</stp>
        <stp>.SPXW201007C3430</stp>
        <tr r="J103" s="1"/>
      </tp>
      <tp>
        <v>0</v>
        <stp/>
        <stp>LOW</stp>
        <stp>.SPXW201007P3435</stp>
        <tr r="J218" s="1"/>
      </tp>
      <tp>
        <v>73.2</v>
        <stp/>
        <stp>LOW</stp>
        <stp>.SPXW201007P3430</stp>
        <tr r="J217" s="1"/>
      </tp>
      <tp>
        <v>6.64</v>
        <stp/>
        <stp>LOW</stp>
        <stp>.SPXW201007C3425</stp>
        <tr r="J102" s="1"/>
      </tp>
      <tp>
        <v>7.56</v>
        <stp/>
        <stp>LOW</stp>
        <stp>.SPXW201007C3420</stp>
        <tr r="J101" s="1"/>
      </tp>
      <tp>
        <v>82.97</v>
        <stp/>
        <stp>LOW</stp>
        <stp>.SPXW201007P3425</stp>
        <tr r="J216" s="1"/>
      </tp>
      <tp>
        <v>71.38</v>
        <stp/>
        <stp>LOW</stp>
        <stp>.SPXW201007P3420</stp>
        <tr r="J215" s="1"/>
      </tp>
      <tp>
        <v>3</v>
        <stp/>
        <stp>LOW</stp>
        <stp>.SPXW201007C3455</stp>
        <tr r="J108" s="1"/>
      </tp>
      <tp>
        <v>3.35</v>
        <stp/>
        <stp>LOW</stp>
        <stp>.SPXW201007C3450</stp>
        <tr r="J107" s="1"/>
      </tp>
      <tp>
        <v>0</v>
        <stp/>
        <stp>LOW</stp>
        <stp>.SPXW201007P3455</stp>
        <tr r="J222" s="1"/>
      </tp>
      <tp>
        <v>91.72</v>
        <stp/>
        <stp>LOW</stp>
        <stp>.SPXW201007P3450</stp>
        <tr r="J221" s="1"/>
      </tp>
      <tp>
        <v>4</v>
        <stp/>
        <stp>LOW</stp>
        <stp>.SPXW201007C3445</stp>
        <tr r="J106" s="1"/>
      </tp>
      <tp>
        <v>4.43</v>
        <stp/>
        <stp>LOW</stp>
        <stp>.SPXW201007C3440</stp>
        <tr r="J105" s="1"/>
      </tp>
      <tp>
        <v>113.7</v>
        <stp/>
        <stp>LOW</stp>
        <stp>.SPXW201007P3445</stp>
        <tr r="J220" s="1"/>
      </tp>
      <tp>
        <v>87.12</v>
        <stp/>
        <stp>LOW</stp>
        <stp>.SPXW201007P3440</stp>
        <tr r="J219" s="1"/>
      </tp>
      <tp>
        <v>1.72</v>
        <stp/>
        <stp>LOW</stp>
        <stp>.SPXW201007C3475</stp>
        <tr r="J112" s="1"/>
      </tp>
      <tp>
        <v>1.97</v>
        <stp/>
        <stp>LOW</stp>
        <stp>.SPXW201007C3470</stp>
        <tr r="J111" s="1"/>
      </tp>
      <tp>
        <v>127.72</v>
        <stp/>
        <stp>LOW</stp>
        <stp>.SPXW201007P3475</stp>
        <tr r="J226" s="1"/>
      </tp>
      <tp>
        <v>0</v>
        <stp/>
        <stp>LOW</stp>
        <stp>.SPXW201007P3470</stp>
        <tr r="J225" s="1"/>
      </tp>
      <tp>
        <v>2.14</v>
        <stp/>
        <stp>LOW</stp>
        <stp>.SPXW201007C3465</stp>
        <tr r="J110" s="1"/>
      </tp>
      <tp>
        <v>2.6</v>
        <stp/>
        <stp>LOW</stp>
        <stp>.SPXW201007C3460</stp>
        <tr r="J109" s="1"/>
      </tp>
      <tp>
        <v>108.49</v>
        <stp/>
        <stp>LOW</stp>
        <stp>.SPXW201007P3465</stp>
        <tr r="J224" s="1"/>
      </tp>
      <tp>
        <v>104.07</v>
        <stp/>
        <stp>LOW</stp>
        <stp>.SPXW201007P3460</stp>
        <tr r="J223" s="1"/>
      </tp>
      <tp>
        <v>0.33</v>
        <stp/>
        <stp>RHO</stp>
        <stp>.SPXW201007C3015</stp>
        <tr r="P20" s="1"/>
      </tp>
      <tp>
        <v>0.33</v>
        <stp/>
        <stp>RHO</stp>
        <stp>.SPXW201007C3010</stp>
        <tr r="P19" s="1"/>
      </tp>
      <tp>
        <v>0</v>
        <stp/>
        <stp>RHO</stp>
        <stp>.SPXW201007P3015</stp>
        <tr r="P134" s="1"/>
      </tp>
      <tp>
        <v>0</v>
        <stp/>
        <stp>RHO</stp>
        <stp>.SPXW201007P3010</stp>
        <tr r="P133" s="1"/>
      </tp>
      <tp>
        <v>0.33</v>
        <stp/>
        <stp>RHO</stp>
        <stp>.SPXW201007C3005</stp>
        <tr r="P18" s="1"/>
      </tp>
      <tp>
        <v>0.33</v>
        <stp/>
        <stp>RHO</stp>
        <stp>.SPXW201007C3000</stp>
        <tr r="P17" s="1"/>
      </tp>
      <tp>
        <v>0</v>
        <stp/>
        <stp>RHO</stp>
        <stp>.SPXW201007P3005</stp>
        <tr r="P132" s="1"/>
      </tp>
      <tp>
        <v>0</v>
        <stp/>
        <stp>RHO</stp>
        <stp>.SPXW201007P3000</stp>
        <tr r="P131" s="1"/>
      </tp>
      <tp>
        <v>164</v>
        <stp/>
        <stp>BID</stp>
        <stp>.SPXW201007C3185</stp>
        <tr r="G54" s="1"/>
      </tp>
      <tp>
        <v>0.33</v>
        <stp/>
        <stp>RHO</stp>
        <stp>.SPXW201007C3035</stp>
        <tr r="P24" s="1"/>
      </tp>
      <tp>
        <v>168.6</v>
        <stp/>
        <stp>BID</stp>
        <stp>.SPXW201007C3180</stp>
        <tr r="G53" s="1"/>
      </tp>
      <tp>
        <v>0.33</v>
        <stp/>
        <stp>RHO</stp>
        <stp>.SPXW201007C3030</stp>
        <tr r="P23" s="1"/>
      </tp>
      <tp>
        <v>2.4</v>
        <stp/>
        <stp>BID</stp>
        <stp>.SPXW201007P3185</stp>
        <tr r="G168" s="1"/>
      </tp>
      <tp>
        <v>0</v>
        <stp/>
        <stp>RHO</stp>
        <stp>.SPXW201007P3035</stp>
        <tr r="P138" s="1"/>
      </tp>
      <tp>
        <v>2.2000000000000002</v>
        <stp/>
        <stp>BID</stp>
        <stp>.SPXW201007P3180</stp>
        <tr r="G167" s="1"/>
      </tp>
      <tp>
        <v>0</v>
        <stp/>
        <stp>RHO</stp>
        <stp>.SPXW201007P3030</stp>
        <tr r="P137" s="1"/>
      </tp>
      <tp>
        <v>155.1</v>
        <stp/>
        <stp>BID</stp>
        <stp>.SPXW201007C3195</stp>
        <tr r="G56" s="1"/>
      </tp>
      <tp>
        <v>0.33</v>
        <stp/>
        <stp>RHO</stp>
        <stp>.SPXW201007C3025</stp>
        <tr r="P22" s="1"/>
      </tp>
      <tp>
        <v>159.19999999999999</v>
        <stp/>
        <stp>BID</stp>
        <stp>.SPXW201007C3190</stp>
        <tr r="G55" s="1"/>
      </tp>
      <tp>
        <v>0.33</v>
        <stp/>
        <stp>RHO</stp>
        <stp>.SPXW201007C3020</stp>
        <tr r="P21" s="1"/>
      </tp>
      <tp>
        <v>2.9</v>
        <stp/>
        <stp>BID</stp>
        <stp>.SPXW201007P3195</stp>
        <tr r="G170" s="1"/>
      </tp>
      <tp>
        <v>0</v>
        <stp/>
        <stp>RHO</stp>
        <stp>.SPXW201007P3025</stp>
        <tr r="P136" s="1"/>
      </tp>
      <tp>
        <v>2.65</v>
        <stp/>
        <stp>BID</stp>
        <stp>.SPXW201007P3190</stp>
        <tr r="G169" s="1"/>
      </tp>
      <tp>
        <v>0</v>
        <stp/>
        <stp>RHO</stp>
        <stp>.SPXW201007P3020</stp>
        <tr r="P135" s="1"/>
      </tp>
      <tp>
        <v>0.33</v>
        <stp/>
        <stp>RHO</stp>
        <stp>.SPXW201007C3055</stp>
        <tr r="P28" s="1"/>
      </tp>
      <tp>
        <v>0.33</v>
        <stp/>
        <stp>RHO</stp>
        <stp>.SPXW201007C3050</stp>
        <tr r="P27" s="1"/>
      </tp>
      <tp>
        <v>0</v>
        <stp/>
        <stp>RHO</stp>
        <stp>.SPXW201007P3055</stp>
        <tr r="P142" s="1"/>
      </tp>
      <tp>
        <v>0</v>
        <stp/>
        <stp>RHO</stp>
        <stp>.SPXW201007P3050</stp>
        <tr r="P141" s="1"/>
      </tp>
      <tp>
        <v>0.33</v>
        <stp/>
        <stp>RHO</stp>
        <stp>.SPXW201007C3045</stp>
        <tr r="P26" s="1"/>
      </tp>
      <tp>
        <v>0.33</v>
        <stp/>
        <stp>RHO</stp>
        <stp>.SPXW201007C3040</stp>
        <tr r="P25" s="1"/>
      </tp>
      <tp>
        <v>0</v>
        <stp/>
        <stp>RHO</stp>
        <stp>.SPXW201007P3045</stp>
        <tr r="P140" s="1"/>
      </tp>
      <tp>
        <v>0</v>
        <stp/>
        <stp>RHO</stp>
        <stp>.SPXW201007P3040</stp>
        <tr r="P139" s="1"/>
      </tp>
      <tp>
        <v>0.33</v>
        <stp/>
        <stp>RHO</stp>
        <stp>.SPXW201007C3075</stp>
        <tr r="P32" s="1"/>
      </tp>
      <tp>
        <v>0.33</v>
        <stp/>
        <stp>RHO</stp>
        <stp>.SPXW201007C3070</stp>
        <tr r="P31" s="1"/>
      </tp>
      <tp>
        <v>0</v>
        <stp/>
        <stp>RHO</stp>
        <stp>.SPXW201007P3075</stp>
        <tr r="P146" s="1"/>
      </tp>
      <tp>
        <v>0</v>
        <stp/>
        <stp>RHO</stp>
        <stp>.SPXW201007P3070</stp>
        <tr r="P145" s="1"/>
      </tp>
      <tp>
        <v>0.33</v>
        <stp/>
        <stp>RHO</stp>
        <stp>.SPXW201007C3065</stp>
        <tr r="P30" s="1"/>
      </tp>
      <tp>
        <v>0.33</v>
        <stp/>
        <stp>RHO</stp>
        <stp>.SPXW201007C3060</stp>
        <tr r="P29" s="1"/>
      </tp>
      <tp>
        <v>0</v>
        <stp/>
        <stp>RHO</stp>
        <stp>.SPXW201007P3065</stp>
        <tr r="P144" s="1"/>
      </tp>
      <tp>
        <v>0</v>
        <stp/>
        <stp>RHO</stp>
        <stp>.SPXW201007P3060</stp>
        <tr r="P143" s="1"/>
      </tp>
      <tp>
        <v>222.8</v>
        <stp/>
        <stp>BID</stp>
        <stp>.SPXW201007C3125</stp>
        <tr r="G42" s="1"/>
      </tp>
      <tp>
        <v>0.33</v>
        <stp/>
        <stp>RHO</stp>
        <stp>.SPXW201007C3095</stp>
        <tr r="P36" s="1"/>
      </tp>
      <tp>
        <v>226.9</v>
        <stp/>
        <stp>BID</stp>
        <stp>.SPXW201007C3120</stp>
        <tr r="G41" s="1"/>
      </tp>
      <tp>
        <v>0.33</v>
        <stp/>
        <stp>RHO</stp>
        <stp>.SPXW201007C3090</stp>
        <tr r="P35" s="1"/>
      </tp>
      <tp>
        <v>0.85</v>
        <stp/>
        <stp>BID</stp>
        <stp>.SPXW201007P3125</stp>
        <tr r="G156" s="1"/>
      </tp>
      <tp>
        <v>-0.01</v>
        <stp/>
        <stp>RHO</stp>
        <stp>.SPXW201007P3095</stp>
        <tr r="P150" s="1"/>
      </tp>
      <tp>
        <v>0.8</v>
        <stp/>
        <stp>BID</stp>
        <stp>.SPXW201007P3120</stp>
        <tr r="G155" s="1"/>
      </tp>
      <tp>
        <v>-0.01</v>
        <stp/>
        <stp>RHO</stp>
        <stp>.SPXW201007P3090</stp>
        <tr r="P149" s="1"/>
      </tp>
      <tp>
        <v>212.1</v>
        <stp/>
        <stp>BID</stp>
        <stp>.SPXW201007C3135</stp>
        <tr r="G44" s="1"/>
      </tp>
      <tp>
        <v>0.33</v>
        <stp/>
        <stp>RHO</stp>
        <stp>.SPXW201007C3085</stp>
        <tr r="P34" s="1"/>
      </tp>
      <tp>
        <v>217</v>
        <stp/>
        <stp>BID</stp>
        <stp>.SPXW201007C3130</stp>
        <tr r="G43" s="1"/>
      </tp>
      <tp>
        <v>0.33</v>
        <stp/>
        <stp>RHO</stp>
        <stp>.SPXW201007C3080</stp>
        <tr r="P33" s="1"/>
      </tp>
      <tp>
        <v>1</v>
        <stp/>
        <stp>BID</stp>
        <stp>.SPXW201007P3135</stp>
        <tr r="G158" s="1"/>
      </tp>
      <tp>
        <v>0</v>
        <stp/>
        <stp>RHO</stp>
        <stp>.SPXW201007P3085</stp>
        <tr r="P148" s="1"/>
      </tp>
      <tp>
        <v>0.95</v>
        <stp/>
        <stp>BID</stp>
        <stp>.SPXW201007P3130</stp>
        <tr r="G157" s="1"/>
      </tp>
      <tp>
        <v>0</v>
        <stp/>
        <stp>RHO</stp>
        <stp>.SPXW201007P3080</stp>
        <tr r="P147" s="1"/>
      </tp>
      <tp>
        <v>242.7</v>
        <stp/>
        <stp>BID</stp>
        <stp>.SPXW201007C3105</stp>
        <tr r="G38" s="1"/>
      </tp>
      <tp>
        <v>247.4</v>
        <stp/>
        <stp>BID</stp>
        <stp>.SPXW201007C3100</stp>
        <tr r="G37" s="1"/>
      </tp>
      <tp>
        <v>0.65</v>
        <stp/>
        <stp>BID</stp>
        <stp>.SPXW201007P3105</stp>
        <tr r="G152" s="1"/>
      </tp>
      <tp>
        <v>0.6</v>
        <stp/>
        <stp>BID</stp>
        <stp>.SPXW201007P3100</stp>
        <tr r="G151" s="1"/>
      </tp>
      <tp>
        <v>232.8</v>
        <stp/>
        <stp>BID</stp>
        <stp>.SPXW201007C3115</stp>
        <tr r="G40" s="1"/>
      </tp>
      <tp>
        <v>236.9</v>
        <stp/>
        <stp>BID</stp>
        <stp>.SPXW201007C3110</stp>
        <tr r="G39" s="1"/>
      </tp>
      <tp>
        <v>0.75</v>
        <stp/>
        <stp>BID</stp>
        <stp>.SPXW201007P3115</stp>
        <tr r="G154" s="1"/>
      </tp>
      <tp>
        <v>0.7</v>
        <stp/>
        <stp>BID</stp>
        <stp>.SPXW201007P3110</stp>
        <tr r="G153" s="1"/>
      </tp>
      <tp>
        <v>183.3</v>
        <stp/>
        <stp>BID</stp>
        <stp>.SPXW201007C3165</stp>
        <tr r="G50" s="1"/>
      </tp>
      <tp>
        <v>188.1</v>
        <stp/>
        <stp>BID</stp>
        <stp>.SPXW201007C3160</stp>
        <tr r="G49" s="1"/>
      </tp>
      <tp>
        <v>1.65</v>
        <stp/>
        <stp>BID</stp>
        <stp>.SPXW201007P3165</stp>
        <tr r="G164" s="1"/>
      </tp>
      <tp>
        <v>1.5</v>
        <stp/>
        <stp>BID</stp>
        <stp>.SPXW201007P3160</stp>
        <tr r="G163" s="1"/>
      </tp>
      <tp>
        <v>174.7</v>
        <stp/>
        <stp>BID</stp>
        <stp>.SPXW201007C3175</stp>
        <tr r="G52" s="1"/>
      </tp>
      <tp>
        <v>178</v>
        <stp/>
        <stp>BID</stp>
        <stp>.SPXW201007C3170</stp>
        <tr r="G51" s="1"/>
      </tp>
      <tp>
        <v>2</v>
        <stp/>
        <stp>BID</stp>
        <stp>.SPXW201007P3175</stp>
        <tr r="G166" s="1"/>
      </tp>
      <tp>
        <v>1.8</v>
        <stp/>
        <stp>BID</stp>
        <stp>.SPXW201007P3170</stp>
        <tr r="G165" s="1"/>
      </tp>
      <tp>
        <v>202.6</v>
        <stp/>
        <stp>BID</stp>
        <stp>.SPXW201007C3145</stp>
        <tr r="G46" s="1"/>
      </tp>
      <tp>
        <v>208.1</v>
        <stp/>
        <stp>BID</stp>
        <stp>.SPXW201007C3140</stp>
        <tr r="G45" s="1"/>
      </tp>
      <tp>
        <v>1.1499999999999999</v>
        <stp/>
        <stp>BID</stp>
        <stp>.SPXW201007P3145</stp>
        <tr r="G160" s="1"/>
      </tp>
      <tp>
        <v>1.1000000000000001</v>
        <stp/>
        <stp>BID</stp>
        <stp>.SPXW201007P3140</stp>
        <tr r="G159" s="1"/>
      </tp>
      <tp>
        <v>193</v>
        <stp/>
        <stp>BID</stp>
        <stp>.SPXW201007C3155</stp>
        <tr r="G48" s="1"/>
      </tp>
      <tp>
        <v>198.9</v>
        <stp/>
        <stp>BID</stp>
        <stp>.SPXW201007C3150</stp>
        <tr r="G47" s="1"/>
      </tp>
      <tp>
        <v>1.4</v>
        <stp/>
        <stp>BID</stp>
        <stp>.SPXW201007P3155</stp>
        <tr r="G162" s="1"/>
      </tp>
      <tp>
        <v>1.3</v>
        <stp/>
        <stp>BID</stp>
        <stp>.SPXW201007P3150</stp>
        <tr r="G161" s="1"/>
      </tp>
      <tp>
        <v>0.33</v>
        <stp/>
        <stp>RHO</stp>
        <stp>.SPXW201007C3115</stp>
        <tr r="P40" s="1"/>
      </tp>
      <tp>
        <v>0.33</v>
        <stp/>
        <stp>RHO</stp>
        <stp>.SPXW201007C3110</stp>
        <tr r="P39" s="1"/>
      </tp>
      <tp>
        <v>-0.01</v>
        <stp/>
        <stp>RHO</stp>
        <stp>.SPXW201007P3115</stp>
        <tr r="P154" s="1"/>
      </tp>
      <tp>
        <v>-0.01</v>
        <stp/>
        <stp>RHO</stp>
        <stp>.SPXW201007P3110</stp>
        <tr r="P153" s="1"/>
      </tp>
      <tp>
        <v>0.33</v>
        <stp/>
        <stp>RHO</stp>
        <stp>.SPXW201007C3105</stp>
        <tr r="P38" s="1"/>
      </tp>
      <tp>
        <v>0.33</v>
        <stp/>
        <stp>RHO</stp>
        <stp>.SPXW201007C3100</stp>
        <tr r="P37" s="1"/>
      </tp>
      <tp>
        <v>-0.01</v>
        <stp/>
        <stp>RHO</stp>
        <stp>.SPXW201007P3105</stp>
        <tr r="P152" s="1"/>
      </tp>
      <tp>
        <v>-0.01</v>
        <stp/>
        <stp>RHO</stp>
        <stp>.SPXW201007P3100</stp>
        <tr r="P151" s="1"/>
      </tp>
      <tp>
        <v>262.5</v>
        <stp/>
        <stp>BID</stp>
        <stp>.SPXW201007C3085</stp>
        <tr r="G34" s="1"/>
      </tp>
      <tp>
        <v>0.33</v>
        <stp/>
        <stp>RHO</stp>
        <stp>.SPXW201007C3135</stp>
        <tr r="P44" s="1"/>
      </tp>
      <tp>
        <v>266.7</v>
        <stp/>
        <stp>BID</stp>
        <stp>.SPXW201007C3080</stp>
        <tr r="G33" s="1"/>
      </tp>
      <tp>
        <v>0.33</v>
        <stp/>
        <stp>RHO</stp>
        <stp>.SPXW201007C3130</stp>
        <tr r="P43" s="1"/>
      </tp>
      <tp>
        <v>0.5</v>
        <stp/>
        <stp>BID</stp>
        <stp>.SPXW201007P3085</stp>
        <tr r="G148" s="1"/>
      </tp>
      <tp>
        <v>-0.01</v>
        <stp/>
        <stp>RHO</stp>
        <stp>.SPXW201007P3135</stp>
        <tr r="P158" s="1"/>
      </tp>
      <tp>
        <v>0.45</v>
        <stp/>
        <stp>BID</stp>
        <stp>.SPXW201007P3080</stp>
        <tr r="G147" s="1"/>
      </tp>
      <tp>
        <v>-0.01</v>
        <stp/>
        <stp>RHO</stp>
        <stp>.SPXW201007P3130</stp>
        <tr r="P157" s="1"/>
      </tp>
      <tp>
        <v>251.8</v>
        <stp/>
        <stp>BID</stp>
        <stp>.SPXW201007C3095</stp>
        <tr r="G36" s="1"/>
      </tp>
      <tp>
        <v>0.33</v>
        <stp/>
        <stp>RHO</stp>
        <stp>.SPXW201007C3125</stp>
        <tr r="P42" s="1"/>
      </tp>
      <tp>
        <v>256.7</v>
        <stp/>
        <stp>BID</stp>
        <stp>.SPXW201007C3090</stp>
        <tr r="G35" s="1"/>
      </tp>
      <tp>
        <v>0.33</v>
        <stp/>
        <stp>RHO</stp>
        <stp>.SPXW201007C3120</stp>
        <tr r="P41" s="1"/>
      </tp>
      <tp>
        <v>0.55000000000000004</v>
        <stp/>
        <stp>BID</stp>
        <stp>.SPXW201007P3095</stp>
        <tr r="G150" s="1"/>
      </tp>
      <tp>
        <v>-0.01</v>
        <stp/>
        <stp>RHO</stp>
        <stp>.SPXW201007P3125</stp>
        <tr r="P156" s="1"/>
      </tp>
      <tp>
        <v>0.55000000000000004</v>
        <stp/>
        <stp>BID</stp>
        <stp>.SPXW201007P3090</stp>
        <tr r="G149" s="1"/>
      </tp>
      <tp>
        <v>-0.01</v>
        <stp/>
        <stp>RHO</stp>
        <stp>.SPXW201007P3120</stp>
        <tr r="P155" s="1"/>
      </tp>
      <tp>
        <v>0.33</v>
        <stp/>
        <stp>RHO</stp>
        <stp>.SPXW201007C3155</stp>
        <tr r="P48" s="1"/>
      </tp>
      <tp>
        <v>0.33</v>
        <stp/>
        <stp>RHO</stp>
        <stp>.SPXW201007C3150</stp>
        <tr r="P47" s="1"/>
      </tp>
      <tp>
        <v>-0.01</v>
        <stp/>
        <stp>RHO</stp>
        <stp>.SPXW201007P3155</stp>
        <tr r="P162" s="1"/>
      </tp>
      <tp>
        <v>-0.01</v>
        <stp/>
        <stp>RHO</stp>
        <stp>.SPXW201007P3150</stp>
        <tr r="P161" s="1"/>
      </tp>
      <tp>
        <v>0.33</v>
        <stp/>
        <stp>RHO</stp>
        <stp>.SPXW201007C3145</stp>
        <tr r="P46" s="1"/>
      </tp>
      <tp>
        <v>0.33</v>
        <stp/>
        <stp>RHO</stp>
        <stp>.SPXW201007C3140</stp>
        <tr r="P45" s="1"/>
      </tp>
      <tp>
        <v>-0.01</v>
        <stp/>
        <stp>RHO</stp>
        <stp>.SPXW201007P3145</stp>
        <tr r="P160" s="1"/>
      </tp>
      <tp>
        <v>-0.01</v>
        <stp/>
        <stp>RHO</stp>
        <stp>.SPXW201007P3140</stp>
        <tr r="P159" s="1"/>
      </tp>
      <tp>
        <v>0.33</v>
        <stp/>
        <stp>RHO</stp>
        <stp>.SPXW201007C3175</stp>
        <tr r="P52" s="1"/>
      </tp>
      <tp>
        <v>0.33</v>
        <stp/>
        <stp>RHO</stp>
        <stp>.SPXW201007C3170</stp>
        <tr r="P51" s="1"/>
      </tp>
      <tp>
        <v>-0.02</v>
        <stp/>
        <stp>RHO</stp>
        <stp>.SPXW201007P3175</stp>
        <tr r="P166" s="1"/>
      </tp>
      <tp>
        <v>-0.02</v>
        <stp/>
        <stp>RHO</stp>
        <stp>.SPXW201007P3170</stp>
        <tr r="P165" s="1"/>
      </tp>
      <tp>
        <v>0.33</v>
        <stp/>
        <stp>RHO</stp>
        <stp>.SPXW201007C3165</stp>
        <tr r="P50" s="1"/>
      </tp>
      <tp>
        <v>0.33</v>
        <stp/>
        <stp>RHO</stp>
        <stp>.SPXW201007C3160</stp>
        <tr r="P49" s="1"/>
      </tp>
      <tp>
        <v>-0.01</v>
        <stp/>
        <stp>RHO</stp>
        <stp>.SPXW201007P3165</stp>
        <tr r="P164" s="1"/>
      </tp>
      <tp>
        <v>-0.01</v>
        <stp/>
        <stp>RHO</stp>
        <stp>.SPXW201007P3160</stp>
        <tr r="P163" s="1"/>
      </tp>
      <tp>
        <v>0</v>
        <stp/>
        <stp>THETA</stp>
        <stp>SPX</stp>
        <tr r="N2" s="1"/>
      </tp>
      <tp>
        <v>321.39999999999998</v>
        <stp/>
        <stp>BID</stp>
        <stp>.SPXW201007C3025</stp>
        <tr r="G22" s="1"/>
      </tp>
      <tp>
        <v>0.32</v>
        <stp/>
        <stp>RHO</stp>
        <stp>.SPXW201007C3195</stp>
        <tr r="P56" s="1"/>
      </tp>
      <tp>
        <v>326.5</v>
        <stp/>
        <stp>BID</stp>
        <stp>.SPXW201007C3020</stp>
        <tr r="G21" s="1"/>
      </tp>
      <tp>
        <v>0.32</v>
        <stp/>
        <stp>RHO</stp>
        <stp>.SPXW201007C3190</stp>
        <tr r="P55" s="1"/>
      </tp>
      <tp>
        <v>0.25</v>
        <stp/>
        <stp>BID</stp>
        <stp>.SPXW201007P3025</stp>
        <tr r="G136" s="1"/>
      </tp>
      <tp>
        <v>-0.02</v>
        <stp/>
        <stp>RHO</stp>
        <stp>.SPXW201007P3195</stp>
        <tr r="P170" s="1"/>
      </tp>
      <tp>
        <v>0.25</v>
        <stp/>
        <stp>BID</stp>
        <stp>.SPXW201007P3020</stp>
        <tr r="G135" s="1"/>
      </tp>
      <tp>
        <v>-0.02</v>
        <stp/>
        <stp>RHO</stp>
        <stp>.SPXW201007P3190</stp>
        <tr r="P169" s="1"/>
      </tp>
      <tp>
        <v>311.7</v>
        <stp/>
        <stp>BID</stp>
        <stp>.SPXW201007C3035</stp>
        <tr r="G24" s="1"/>
      </tp>
      <tp>
        <v>0.33</v>
        <stp/>
        <stp>RHO</stp>
        <stp>.SPXW201007C3185</stp>
        <tr r="P54" s="1"/>
      </tp>
      <tp>
        <v>316.39999999999998</v>
        <stp/>
        <stp>BID</stp>
        <stp>.SPXW201007C3030</stp>
        <tr r="G23" s="1"/>
      </tp>
      <tp>
        <v>0.33</v>
        <stp/>
        <stp>RHO</stp>
        <stp>.SPXW201007C3180</stp>
        <tr r="P53" s="1"/>
      </tp>
      <tp>
        <v>0.3</v>
        <stp/>
        <stp>BID</stp>
        <stp>.SPXW201007P3035</stp>
        <tr r="G138" s="1"/>
      </tp>
      <tp>
        <v>-0.02</v>
        <stp/>
        <stp>RHO</stp>
        <stp>.SPXW201007P3185</stp>
        <tr r="P168" s="1"/>
      </tp>
      <tp>
        <v>0.25</v>
        <stp/>
        <stp>BID</stp>
        <stp>.SPXW201007P3030</stp>
        <tr r="G137" s="1"/>
      </tp>
      <tp>
        <v>-0.02</v>
        <stp/>
        <stp>RHO</stp>
        <stp>.SPXW201007P3180</stp>
        <tr r="P167" s="1"/>
      </tp>
      <tp>
        <v>341.4</v>
        <stp/>
        <stp>BID</stp>
        <stp>.SPXW201007C3005</stp>
        <tr r="G18" s="1"/>
      </tp>
      <tp>
        <v>346.3</v>
        <stp/>
        <stp>BID</stp>
        <stp>.SPXW201007C3000</stp>
        <tr r="G17" s="1"/>
      </tp>
      <tp>
        <v>0.2</v>
        <stp/>
        <stp>BID</stp>
        <stp>.SPXW201007P3005</stp>
        <tr r="G132" s="1"/>
      </tp>
      <tp>
        <v>0.2</v>
        <stp/>
        <stp>BID</stp>
        <stp>.SPXW201007P3000</stp>
        <tr r="G131" s="1"/>
      </tp>
      <tp>
        <v>332</v>
        <stp/>
        <stp>BID</stp>
        <stp>.SPXW201007C3015</stp>
        <tr r="G20" s="1"/>
      </tp>
      <tp>
        <v>336.4</v>
        <stp/>
        <stp>BID</stp>
        <stp>.SPXW201007C3010</stp>
        <tr r="G19" s="1"/>
      </tp>
      <tp>
        <v>0.25</v>
        <stp/>
        <stp>BID</stp>
        <stp>.SPXW201007P3015</stp>
        <tr r="G134" s="1"/>
      </tp>
      <tp>
        <v>0.2</v>
        <stp/>
        <stp>BID</stp>
        <stp>.SPXW201007P3010</stp>
        <tr r="G133" s="1"/>
      </tp>
      <tp>
        <v>282.2</v>
        <stp/>
        <stp>BID</stp>
        <stp>.SPXW201007C3065</stp>
        <tr r="G30" s="1"/>
      </tp>
      <tp>
        <v>287.39999999999998</v>
        <stp/>
        <stp>BID</stp>
        <stp>.SPXW201007C3060</stp>
        <tr r="G29" s="1"/>
      </tp>
      <tp>
        <v>0.4</v>
        <stp/>
        <stp>BID</stp>
        <stp>.SPXW201007P3065</stp>
        <tr r="G144" s="1"/>
      </tp>
      <tp>
        <v>0.35</v>
        <stp/>
        <stp>BID</stp>
        <stp>.SPXW201007P3060</stp>
        <tr r="G143" s="1"/>
      </tp>
      <tp>
        <v>271.7</v>
        <stp/>
        <stp>BID</stp>
        <stp>.SPXW201007C3075</stp>
        <tr r="G32" s="1"/>
      </tp>
      <tp>
        <v>277.3</v>
        <stp/>
        <stp>BID</stp>
        <stp>.SPXW201007C3070</stp>
        <tr r="G31" s="1"/>
      </tp>
      <tp>
        <v>0.45</v>
        <stp/>
        <stp>BID</stp>
        <stp>.SPXW201007P3075</stp>
        <tr r="G146" s="1"/>
      </tp>
      <tp>
        <v>0.4</v>
        <stp/>
        <stp>BID</stp>
        <stp>.SPXW201007P3070</stp>
        <tr r="G145" s="1"/>
      </tp>
      <tp>
        <v>302.3</v>
        <stp/>
        <stp>BID</stp>
        <stp>.SPXW201007C3045</stp>
        <tr r="G26" s="1"/>
      </tp>
      <tp>
        <v>306.5</v>
        <stp/>
        <stp>BID</stp>
        <stp>.SPXW201007C3040</stp>
        <tr r="G25" s="1"/>
      </tp>
      <tp>
        <v>0.3</v>
        <stp/>
        <stp>BID</stp>
        <stp>.SPXW201007P3045</stp>
        <tr r="G140" s="1"/>
      </tp>
      <tp>
        <v>0.3</v>
        <stp/>
        <stp>BID</stp>
        <stp>.SPXW201007P3040</stp>
        <tr r="G139" s="1"/>
      </tp>
      <tp>
        <v>291.60000000000002</v>
        <stp/>
        <stp>BID</stp>
        <stp>.SPXW201007C3055</stp>
        <tr r="G28" s="1"/>
      </tp>
      <tp>
        <v>296.5</v>
        <stp/>
        <stp>BID</stp>
        <stp>.SPXW201007C3050</stp>
        <tr r="G27" s="1"/>
      </tp>
      <tp>
        <v>0.35</v>
        <stp/>
        <stp>BID</stp>
        <stp>.SPXW201007P3055</stp>
        <tr r="G142" s="1"/>
      </tp>
      <tp>
        <v>0.35</v>
        <stp/>
        <stp>BID</stp>
        <stp>.SPXW201007P3050</stp>
        <tr r="G141" s="1"/>
      </tp>
      <tp>
        <v>-0.19</v>
        <stp/>
        <stp>THETA</stp>
        <stp>.SPXW201007P2995</stp>
        <tr r="N130" s="1"/>
      </tp>
      <tp>
        <v>-0.19</v>
        <stp/>
        <stp>THETA</stp>
        <stp>.SPXW201007P2990</stp>
        <tr r="N129" s="1"/>
      </tp>
      <tp>
        <v>-0.3</v>
        <stp/>
        <stp>THETA</stp>
        <stp>.SPXW201007C2995</stp>
        <tr r="N16" s="1"/>
      </tp>
      <tp>
        <v>-0.3</v>
        <stp/>
        <stp>THETA</stp>
        <stp>.SPXW201007C2990</stp>
        <tr r="N15" s="1"/>
      </tp>
      <tp>
        <v>-0.17</v>
        <stp/>
        <stp>THETA</stp>
        <stp>.SPXW201007P2985</stp>
        <tr r="N128" s="1"/>
      </tp>
      <tp>
        <v>-0.17</v>
        <stp/>
        <stp>THETA</stp>
        <stp>.SPXW201007P2980</stp>
        <tr r="N127" s="1"/>
      </tp>
      <tp>
        <v>-0.3</v>
        <stp/>
        <stp>THETA</stp>
        <stp>.SPXW201007C2985</stp>
        <tr r="N14" s="1"/>
      </tp>
      <tp>
        <v>-0.4</v>
        <stp/>
        <stp>THETA</stp>
        <stp>.SPXW201007C2980</stp>
        <tr r="N13" s="1"/>
      </tp>
      <tp>
        <v>-0.12</v>
        <stp/>
        <stp>THETA</stp>
        <stp>.SPXW201007P2910</stp>
        <tr r="N118" s="1"/>
      </tp>
      <tp>
        <v>-0.6</v>
        <stp/>
        <stp>THETA</stp>
        <stp>.SPXW201007C2910</stp>
        <tr r="N4" s="1"/>
      </tp>
      <tp>
        <v>-0.12</v>
        <stp/>
        <stp>THETA</stp>
        <stp>.SPXW201007P2900</stp>
        <tr r="N117" s="1"/>
      </tp>
      <tp>
        <v>-0.5</v>
        <stp/>
        <stp>THETA</stp>
        <stp>.SPXW201007C2900</stp>
        <tr r="N3" s="1"/>
      </tp>
      <tp>
        <v>-0.14000000000000001</v>
        <stp/>
        <stp>THETA</stp>
        <stp>.SPXW201007P2930</stp>
        <tr r="N121" s="1"/>
      </tp>
      <tp>
        <v>-0.27</v>
        <stp/>
        <stp>THETA</stp>
        <stp>.SPXW201007C2930</stp>
        <tr r="N7" s="1"/>
      </tp>
      <tp>
        <v>-0.12</v>
        <stp/>
        <stp>THETA</stp>
        <stp>.SPXW201007P2925</stp>
        <tr r="N120" s="1"/>
      </tp>
      <tp>
        <v>-0.12</v>
        <stp/>
        <stp>THETA</stp>
        <stp>.SPXW201007P2920</stp>
        <tr r="N119" s="1"/>
      </tp>
      <tp>
        <v>-0.3</v>
        <stp/>
        <stp>THETA</stp>
        <stp>.SPXW201007C2925</stp>
        <tr r="N6" s="1"/>
      </tp>
      <tp>
        <v>-0.27</v>
        <stp/>
        <stp>THETA</stp>
        <stp>.SPXW201007C2920</stp>
        <tr r="N5" s="1"/>
      </tp>
      <tp>
        <v>-0.14000000000000001</v>
        <stp/>
        <stp>THETA</stp>
        <stp>.SPXW201007P2950</stp>
        <tr r="N123" s="1"/>
      </tp>
      <tp>
        <v>-0.43</v>
        <stp/>
        <stp>THETA</stp>
        <stp>.SPXW201007C2950</stp>
        <tr r="N9" s="1"/>
      </tp>
      <tp>
        <v>-0.14000000000000001</v>
        <stp/>
        <stp>THETA</stp>
        <stp>.SPXW201007P2940</stp>
        <tr r="N122" s="1"/>
      </tp>
      <tp>
        <v>-0.27</v>
        <stp/>
        <stp>THETA</stp>
        <stp>.SPXW201007C2940</stp>
        <tr r="N8" s="1"/>
      </tp>
      <tp>
        <v>-0.17</v>
        <stp/>
        <stp>THETA</stp>
        <stp>.SPXW201007P2975</stp>
        <tr r="N126" s="1"/>
      </tp>
      <tp>
        <v>-0.16</v>
        <stp/>
        <stp>THETA</stp>
        <stp>.SPXW201007P2970</stp>
        <tr r="N125" s="1"/>
      </tp>
      <tp>
        <v>-0.3</v>
        <stp/>
        <stp>THETA</stp>
        <stp>.SPXW201007C2975</stp>
        <tr r="N12" s="1"/>
      </tp>
      <tp>
        <v>-0.33</v>
        <stp/>
        <stp>THETA</stp>
        <stp>.SPXW201007C2970</stp>
        <tr r="N11" s="1"/>
      </tp>
      <tp>
        <v>-0.16</v>
        <stp/>
        <stp>THETA</stp>
        <stp>.SPXW201007P2960</stp>
        <tr r="N124" s="1"/>
      </tp>
      <tp>
        <v>-0.33</v>
        <stp/>
        <stp>THETA</stp>
        <stp>.SPXW201007C2960</stp>
        <tr r="N10" s="1"/>
      </tp>
      <tp>
        <v>-0.01</v>
        <stp/>
        <stp>DELTA</stp>
        <stp>.SPXW201007P2990</stp>
        <tr r="L129" s="1"/>
      </tp>
      <tp>
        <v>-0.01</v>
        <stp/>
        <stp>DELTA</stp>
        <stp>.SPXW201007P2995</stp>
        <tr r="L130" s="1"/>
      </tp>
      <tp>
        <v>0.99</v>
        <stp/>
        <stp>DELTA</stp>
        <stp>.SPXW201007C2990</stp>
        <tr r="L15" s="1"/>
      </tp>
      <tp>
        <v>0.99</v>
        <stp/>
        <stp>DELTA</stp>
        <stp>.SPXW201007C2995</stp>
        <tr r="L16" s="1"/>
      </tp>
      <tp>
        <v>0</v>
        <stp/>
        <stp>DELTA</stp>
        <stp>.SPXW201007P2980</stp>
        <tr r="L127" s="1"/>
      </tp>
      <tp>
        <v>0</v>
        <stp/>
        <stp>DELTA</stp>
        <stp>.SPXW201007P2985</stp>
        <tr r="L128" s="1"/>
      </tp>
      <tp>
        <v>0.99</v>
        <stp/>
        <stp>DELTA</stp>
        <stp>.SPXW201007C2980</stp>
        <tr r="L13" s="1"/>
      </tp>
      <tp>
        <v>0.99</v>
        <stp/>
        <stp>DELTA</stp>
        <stp>.SPXW201007C2985</stp>
        <tr r="L14" s="1"/>
      </tp>
      <tp>
        <v>0</v>
        <stp/>
        <stp>DELTA</stp>
        <stp>.SPXW201007P2910</stp>
        <tr r="L118" s="1"/>
      </tp>
      <tp>
        <v>0.99</v>
        <stp/>
        <stp>DELTA</stp>
        <stp>.SPXW201007C2910</stp>
        <tr r="L4" s="1"/>
      </tp>
      <tp>
        <v>0</v>
        <stp/>
        <stp>DELTA</stp>
        <stp>.SPXW201007P2900</stp>
        <tr r="L117" s="1"/>
      </tp>
      <tp>
        <v>0.99</v>
        <stp/>
        <stp>DELTA</stp>
        <stp>.SPXW201007C2900</stp>
        <tr r="L3" s="1"/>
      </tp>
      <tp>
        <v>0</v>
        <stp/>
        <stp>DELTA</stp>
        <stp>.SPXW201007P2930</stp>
        <tr r="L121" s="1"/>
      </tp>
      <tp>
        <v>0.99</v>
        <stp/>
        <stp>DELTA</stp>
        <stp>.SPXW201007C2930</stp>
        <tr r="L7" s="1"/>
      </tp>
      <tp>
        <v>0</v>
        <stp/>
        <stp>DELTA</stp>
        <stp>.SPXW201007P2920</stp>
        <tr r="L119" s="1"/>
      </tp>
      <tp>
        <v>0</v>
        <stp/>
        <stp>DELTA</stp>
        <stp>.SPXW201007P2925</stp>
        <tr r="L120" s="1"/>
      </tp>
      <tp>
        <v>0.99</v>
        <stp/>
        <stp>DELTA</stp>
        <stp>.SPXW201007C2920</stp>
        <tr r="L5" s="1"/>
      </tp>
      <tp>
        <v>0.99</v>
        <stp/>
        <stp>DELTA</stp>
        <stp>.SPXW201007C2925</stp>
        <tr r="L6" s="1"/>
      </tp>
      <tp>
        <v>0</v>
        <stp/>
        <stp>DELTA</stp>
        <stp>.SPXW201007P2950</stp>
        <tr r="L123" s="1"/>
      </tp>
      <tp>
        <v>0.99</v>
        <stp/>
        <stp>DELTA</stp>
        <stp>.SPXW201007C2950</stp>
        <tr r="L9" s="1"/>
      </tp>
      <tp>
        <v>0</v>
        <stp/>
        <stp>DELTA</stp>
        <stp>.SPXW201007P2940</stp>
        <tr r="L122" s="1"/>
      </tp>
      <tp>
        <v>0.99</v>
        <stp/>
        <stp>DELTA</stp>
        <stp>.SPXW201007C2940</stp>
        <tr r="L8" s="1"/>
      </tp>
      <tp>
        <v>0</v>
        <stp/>
        <stp>DELTA</stp>
        <stp>.SPXW201007P2970</stp>
        <tr r="L125" s="1"/>
      </tp>
      <tp>
        <v>0</v>
        <stp/>
        <stp>DELTA</stp>
        <stp>.SPXW201007P2975</stp>
        <tr r="L126" s="1"/>
      </tp>
      <tp>
        <v>0.99</v>
        <stp/>
        <stp>DELTA</stp>
        <stp>.SPXW201007C2970</stp>
        <tr r="L11" s="1"/>
      </tp>
      <tp>
        <v>0.99</v>
        <stp/>
        <stp>DELTA</stp>
        <stp>.SPXW201007C2975</stp>
        <tr r="L12" s="1"/>
      </tp>
      <tp>
        <v>0</v>
        <stp/>
        <stp>DELTA</stp>
        <stp>.SPXW201007P2960</stp>
        <tr r="L124" s="1"/>
      </tp>
      <tp>
        <v>0.99</v>
        <stp/>
        <stp>DELTA</stp>
        <stp>.SPXW201007C2960</stp>
        <tr r="L10" s="1"/>
      </tp>
      <tp>
        <v>48</v>
        <stp/>
        <stp>OPEN_INT</stp>
        <stp>.SPXW201007C3330</stp>
        <tr r="F83" s="1"/>
      </tp>
      <tp>
        <v>116</v>
        <stp/>
        <stp>OPEN_INT</stp>
        <stp>.SPXW201007C3335</stp>
        <tr r="F84" s="1"/>
      </tp>
      <tp>
        <v>388</v>
        <stp/>
        <stp>OPEN_INT</stp>
        <stp>.SPXW201007P3330</stp>
        <tr r="F197" s="1"/>
      </tp>
      <tp>
        <v>452</v>
        <stp/>
        <stp>OPEN_INT</stp>
        <stp>.SPXW201007P3335</stp>
        <tr r="F198" s="1"/>
      </tp>
      <tp>
        <v>76</v>
        <stp/>
        <stp>OPEN_INT</stp>
        <stp>.SPXW201007C3320</stp>
        <tr r="F81" s="1"/>
      </tp>
      <tp>
        <v>112</v>
        <stp/>
        <stp>OPEN_INT</stp>
        <stp>.SPXW201007C3325</stp>
        <tr r="F82" s="1"/>
      </tp>
      <tp>
        <v>392</v>
        <stp/>
        <stp>OPEN_INT</stp>
        <stp>.SPXW201007P3320</stp>
        <tr r="F195" s="1"/>
      </tp>
      <tp>
        <v>397</v>
        <stp/>
        <stp>OPEN_INT</stp>
        <stp>.SPXW201007P3325</stp>
        <tr r="F196" s="1"/>
      </tp>
      <tp>
        <v>456</v>
        <stp/>
        <stp>OPEN_INT</stp>
        <stp>.SPXW201007C3310</stp>
        <tr r="F79" s="1"/>
      </tp>
      <tp>
        <v>520</v>
        <stp/>
        <stp>OPEN_INT</stp>
        <stp>.SPXW201007C3315</stp>
        <tr r="F80" s="1"/>
      </tp>
      <tp>
        <v>260</v>
        <stp/>
        <stp>OPEN_INT</stp>
        <stp>.SPXW201007P3310</stp>
        <tr r="F193" s="1"/>
      </tp>
      <tp>
        <v>62</v>
        <stp/>
        <stp>OPEN_INT</stp>
        <stp>.SPXW201007P3315</stp>
        <tr r="F194" s="1"/>
      </tp>
      <tp>
        <v>180</v>
        <stp/>
        <stp>OPEN_INT</stp>
        <stp>.SPXW201007C3300</stp>
        <tr r="F77" s="1"/>
      </tp>
      <tp>
        <v>136</v>
        <stp/>
        <stp>OPEN_INT</stp>
        <stp>.SPXW201007C3305</stp>
        <tr r="F78" s="1"/>
      </tp>
      <tp>
        <v>1198</v>
        <stp/>
        <stp>OPEN_INT</stp>
        <stp>.SPXW201007P3300</stp>
        <tr r="F191" s="1"/>
      </tp>
      <tp>
        <v>39</v>
        <stp/>
        <stp>OPEN_INT</stp>
        <stp>.SPXW201007P3305</stp>
        <tr r="F192" s="1"/>
      </tp>
      <tp>
        <v>184</v>
        <stp/>
        <stp>OPEN_INT</stp>
        <stp>.SPXW201007C3370</stp>
        <tr r="F91" s="1"/>
      </tp>
      <tp>
        <v>444</v>
        <stp/>
        <stp>OPEN_INT</stp>
        <stp>.SPXW201007C3375</stp>
        <tr r="F92" s="1"/>
      </tp>
      <tp>
        <v>122</v>
        <stp/>
        <stp>OPEN_INT</stp>
        <stp>.SPXW201007P3370</stp>
        <tr r="F205" s="1"/>
      </tp>
      <tp>
        <v>824</v>
        <stp/>
        <stp>OPEN_INT</stp>
        <stp>.SPXW201007P3375</stp>
        <tr r="F206" s="1"/>
      </tp>
      <tp>
        <v>118</v>
        <stp/>
        <stp>OPEN_INT</stp>
        <stp>.SPXW201007C3360</stp>
        <tr r="F89" s="1"/>
      </tp>
      <tp>
        <v>74</v>
        <stp/>
        <stp>OPEN_INT</stp>
        <stp>.SPXW201007C3365</stp>
        <tr r="F90" s="1"/>
      </tp>
      <tp>
        <v>439</v>
        <stp/>
        <stp>OPEN_INT</stp>
        <stp>.SPXW201007P3360</stp>
        <tr r="F203" s="1"/>
      </tp>
      <tp>
        <v>100</v>
        <stp/>
        <stp>OPEN_INT</stp>
        <stp>.SPXW201007P3365</stp>
        <tr r="F204" s="1"/>
      </tp>
      <tp>
        <v>1192</v>
        <stp/>
        <stp>OPEN_INT</stp>
        <stp>.SPXW201007C3350</stp>
        <tr r="F87" s="1"/>
      </tp>
      <tp>
        <v>201</v>
        <stp/>
        <stp>OPEN_INT</stp>
        <stp>.SPXW201007C3355</stp>
        <tr r="F88" s="1"/>
      </tp>
      <tp>
        <v>1076</v>
        <stp/>
        <stp>OPEN_INT</stp>
        <stp>.SPXW201007P3350</stp>
        <tr r="F201" s="1"/>
      </tp>
      <tp>
        <v>114</v>
        <stp/>
        <stp>OPEN_INT</stp>
        <stp>.SPXW201007P3355</stp>
        <tr r="F202" s="1"/>
      </tp>
      <tp>
        <v>181</v>
        <stp/>
        <stp>OPEN_INT</stp>
        <stp>.SPXW201007C3340</stp>
        <tr r="F85" s="1"/>
      </tp>
      <tp>
        <v>194</v>
        <stp/>
        <stp>OPEN_INT</stp>
        <stp>.SPXW201007C3345</stp>
        <tr r="F86" s="1"/>
      </tp>
      <tp>
        <v>576</v>
        <stp/>
        <stp>OPEN_INT</stp>
        <stp>.SPXW201007P3340</stp>
        <tr r="F199" s="1"/>
      </tp>
      <tp>
        <v>144</v>
        <stp/>
        <stp>OPEN_INT</stp>
        <stp>.SPXW201007P3345</stp>
        <tr r="F200" s="1"/>
      </tp>
      <tp>
        <v>191</v>
        <stp/>
        <stp>OPEN_INT</stp>
        <stp>.SPXW201007C3390</stp>
        <tr r="F95" s="1"/>
      </tp>
      <tp>
        <v>78</v>
        <stp/>
        <stp>OPEN_INT</stp>
        <stp>.SPXW201007C3395</stp>
        <tr r="F96" s="1"/>
      </tp>
      <tp>
        <v>126</v>
        <stp/>
        <stp>OPEN_INT</stp>
        <stp>.SPXW201007P3390</stp>
        <tr r="F209" s="1"/>
      </tp>
      <tp>
        <v>99</v>
        <stp/>
        <stp>OPEN_INT</stp>
        <stp>.SPXW201007P3395</stp>
        <tr r="F210" s="1"/>
      </tp>
      <tp>
        <v>390</v>
        <stp/>
        <stp>OPEN_INT</stp>
        <stp>.SPXW201007C3380</stp>
        <tr r="F93" s="1"/>
      </tp>
      <tp>
        <v>121</v>
        <stp/>
        <stp>OPEN_INT</stp>
        <stp>.SPXW201007C3385</stp>
        <tr r="F94" s="1"/>
      </tp>
      <tp>
        <v>128</v>
        <stp/>
        <stp>OPEN_INT</stp>
        <stp>.SPXW201007P3380</stp>
        <tr r="F207" s="1"/>
      </tp>
      <tp>
        <v>156</v>
        <stp/>
        <stp>OPEN_INT</stp>
        <stp>.SPXW201007P3385</stp>
        <tr r="F208" s="1"/>
      </tp>
      <tp>
        <v>13</v>
        <stp/>
        <stp>OPEN_INT</stp>
        <stp>.SPXW201007C3230</stp>
        <tr r="F63" s="1"/>
      </tp>
      <tp>
        <v>23</v>
        <stp/>
        <stp>OPEN_INT</stp>
        <stp>.SPXW201007C3235</stp>
        <tr r="F64" s="1"/>
      </tp>
      <tp>
        <v>236</v>
        <stp/>
        <stp>OPEN_INT</stp>
        <stp>.SPXW201007P3230</stp>
        <tr r="F177" s="1"/>
      </tp>
      <tp>
        <v>290</v>
        <stp/>
        <stp>OPEN_INT</stp>
        <stp>.SPXW201007P3235</stp>
        <tr r="F178" s="1"/>
      </tp>
      <tp>
        <v>19</v>
        <stp/>
        <stp>OPEN_INT</stp>
        <stp>.SPXW201007C3220</stp>
        <tr r="F61" s="1"/>
      </tp>
      <tp>
        <v>24</v>
        <stp/>
        <stp>OPEN_INT</stp>
        <stp>.SPXW201007C3225</stp>
        <tr r="F62" s="1"/>
      </tp>
      <tp>
        <v>327</v>
        <stp/>
        <stp>OPEN_INT</stp>
        <stp>.SPXW201007P3220</stp>
        <tr r="F175" s="1"/>
      </tp>
      <tp>
        <v>696</v>
        <stp/>
        <stp>OPEN_INT</stp>
        <stp>.SPXW201007P3225</stp>
        <tr r="F176" s="1"/>
      </tp>
      <tp>
        <v>9</v>
        <stp/>
        <stp>OPEN_INT</stp>
        <stp>.SPXW201007C3210</stp>
        <tr r="F59" s="1"/>
      </tp>
      <tp>
        <v>3</v>
        <stp/>
        <stp>OPEN_INT</stp>
        <stp>.SPXW201007C3215</stp>
        <tr r="F60" s="1"/>
      </tp>
      <tp>
        <v>114</v>
        <stp/>
        <stp>OPEN_INT</stp>
        <stp>.SPXW201007P3210</stp>
        <tr r="F173" s="1"/>
      </tp>
      <tp>
        <v>79</v>
        <stp/>
        <stp>OPEN_INT</stp>
        <stp>.SPXW201007P3215</stp>
        <tr r="F174" s="1"/>
      </tp>
      <tp>
        <v>67</v>
        <stp/>
        <stp>OPEN_INT</stp>
        <stp>.SPXW201007C3200</stp>
        <tr r="F57" s="1"/>
      </tp>
      <tp>
        <v>0</v>
        <stp/>
        <stp>OPEN_INT</stp>
        <stp>.SPXW201007C3205</stp>
        <tr r="F58" s="1"/>
      </tp>
      <tp>
        <v>594</v>
        <stp/>
        <stp>OPEN_INT</stp>
        <stp>.SPXW201007P3200</stp>
        <tr r="F171" s="1"/>
      </tp>
      <tp>
        <v>140</v>
        <stp/>
        <stp>OPEN_INT</stp>
        <stp>.SPXW201007P3205</stp>
        <tr r="F172" s="1"/>
      </tp>
      <tp>
        <v>26</v>
        <stp/>
        <stp>OPEN_INT</stp>
        <stp>.SPXW201007C3270</stp>
        <tr r="F71" s="1"/>
      </tp>
      <tp>
        <v>56</v>
        <stp/>
        <stp>OPEN_INT</stp>
        <stp>.SPXW201007C3275</stp>
        <tr r="F72" s="1"/>
      </tp>
      <tp>
        <v>630</v>
        <stp/>
        <stp>OPEN_INT</stp>
        <stp>.SPXW201007P3270</stp>
        <tr r="F185" s="1"/>
      </tp>
      <tp>
        <v>917</v>
        <stp/>
        <stp>OPEN_INT</stp>
        <stp>.SPXW201007P3275</stp>
        <tr r="F186" s="1"/>
      </tp>
      <tp>
        <v>55</v>
        <stp/>
        <stp>OPEN_INT</stp>
        <stp>.SPXW201007C3260</stp>
        <tr r="F69" s="1"/>
      </tp>
      <tp>
        <v>13</v>
        <stp/>
        <stp>OPEN_INT</stp>
        <stp>.SPXW201007C3265</stp>
        <tr r="F70" s="1"/>
      </tp>
      <tp>
        <v>138</v>
        <stp/>
        <stp>OPEN_INT</stp>
        <stp>.SPXW201007P3260</stp>
        <tr r="F183" s="1"/>
      </tp>
      <tp>
        <v>547</v>
        <stp/>
        <stp>OPEN_INT</stp>
        <stp>.SPXW201007P3265</stp>
        <tr r="F184" s="1"/>
      </tp>
      <tp>
        <v>204</v>
        <stp/>
        <stp>OPEN_INT</stp>
        <stp>.SPXW201007C3250</stp>
        <tr r="F67" s="1"/>
      </tp>
      <tp>
        <v>26</v>
        <stp/>
        <stp>OPEN_INT</stp>
        <stp>.SPXW201007C3255</stp>
        <tr r="F68" s="1"/>
      </tp>
      <tp>
        <v>934</v>
        <stp/>
        <stp>OPEN_INT</stp>
        <stp>.SPXW201007P3250</stp>
        <tr r="F181" s="1"/>
      </tp>
      <tp>
        <v>285</v>
        <stp/>
        <stp>OPEN_INT</stp>
        <stp>.SPXW201007P3255</stp>
        <tr r="F182" s="1"/>
      </tp>
      <tp>
        <v>10</v>
        <stp/>
        <stp>OPEN_INT</stp>
        <stp>.SPXW201007C3240</stp>
        <tr r="F65" s="1"/>
      </tp>
      <tp>
        <v>9</v>
        <stp/>
        <stp>OPEN_INT</stp>
        <stp>.SPXW201007C3245</stp>
        <tr r="F66" s="1"/>
      </tp>
      <tp>
        <v>121</v>
        <stp/>
        <stp>OPEN_INT</stp>
        <stp>.SPXW201007P3240</stp>
        <tr r="F179" s="1"/>
      </tp>
      <tp>
        <v>104</v>
        <stp/>
        <stp>OPEN_INT</stp>
        <stp>.SPXW201007P3245</stp>
        <tr r="F180" s="1"/>
      </tp>
      <tp>
        <v>97</v>
        <stp/>
        <stp>OPEN_INT</stp>
        <stp>.SPXW201007C3290</stp>
        <tr r="F75" s="1"/>
      </tp>
      <tp>
        <v>38</v>
        <stp/>
        <stp>OPEN_INT</stp>
        <stp>.SPXW201007C3295</stp>
        <tr r="F76" s="1"/>
      </tp>
      <tp>
        <v>245</v>
        <stp/>
        <stp>OPEN_INT</stp>
        <stp>.SPXW201007P3290</stp>
        <tr r="F189" s="1"/>
      </tp>
      <tp>
        <v>370</v>
        <stp/>
        <stp>OPEN_INT</stp>
        <stp>.SPXW201007P3295</stp>
        <tr r="F190" s="1"/>
      </tp>
      <tp>
        <v>29</v>
        <stp/>
        <stp>OPEN_INT</stp>
        <stp>.SPXW201007C3280</stp>
        <tr r="F73" s="1"/>
      </tp>
      <tp>
        <v>24</v>
        <stp/>
        <stp>OPEN_INT</stp>
        <stp>.SPXW201007C3285</stp>
        <tr r="F74" s="1"/>
      </tp>
      <tp>
        <v>1874</v>
        <stp/>
        <stp>OPEN_INT</stp>
        <stp>.SPXW201007P3280</stp>
        <tr r="F187" s="1"/>
      </tp>
      <tp>
        <v>288</v>
        <stp/>
        <stp>OPEN_INT</stp>
        <stp>.SPXW201007P3285</stp>
        <tr r="F188" s="1"/>
      </tp>
      <tp>
        <v>40</v>
        <stp/>
        <stp>OPEN_INT</stp>
        <stp>.SPXW201007C3130</stp>
        <tr r="F43" s="1"/>
      </tp>
      <tp>
        <v>1</v>
        <stp/>
        <stp>OPEN_INT</stp>
        <stp>.SPXW201007C3135</stp>
        <tr r="F44" s="1"/>
      </tp>
      <tp>
        <v>128</v>
        <stp/>
        <stp>OPEN_INT</stp>
        <stp>.SPXW201007P3130</stp>
        <tr r="F157" s="1"/>
      </tp>
      <tp>
        <v>352</v>
        <stp/>
        <stp>OPEN_INT</stp>
        <stp>.SPXW201007P3135</stp>
        <tr r="F158" s="1"/>
      </tp>
      <tp>
        <v>0</v>
        <stp/>
        <stp>OPEN_INT</stp>
        <stp>.SPXW201007C3120</stp>
        <tr r="F41" s="1"/>
      </tp>
      <tp>
        <v>2</v>
        <stp/>
        <stp>OPEN_INT</stp>
        <stp>.SPXW201007C3125</stp>
        <tr r="F42" s="1"/>
      </tp>
      <tp>
        <v>242</v>
        <stp/>
        <stp>OPEN_INT</stp>
        <stp>.SPXW201007P3120</stp>
        <tr r="F155" s="1"/>
      </tp>
      <tp>
        <v>141</v>
        <stp/>
        <stp>OPEN_INT</stp>
        <stp>.SPXW201007P3125</stp>
        <tr r="F156" s="1"/>
      </tp>
      <tp>
        <v>0</v>
        <stp/>
        <stp>OPEN_INT</stp>
        <stp>.SPXW201007C3110</stp>
        <tr r="F39" s="1"/>
      </tp>
      <tp>
        <v>0</v>
        <stp/>
        <stp>OPEN_INT</stp>
        <stp>.SPXW201007C3115</stp>
        <tr r="F40" s="1"/>
      </tp>
      <tp>
        <v>398</v>
        <stp/>
        <stp>OPEN_INT</stp>
        <stp>.SPXW201007P3110</stp>
        <tr r="F153" s="1"/>
      </tp>
      <tp>
        <v>88</v>
        <stp/>
        <stp>OPEN_INT</stp>
        <stp>.SPXW201007P3115</stp>
        <tr r="F154" s="1"/>
      </tp>
      <tp>
        <v>6</v>
        <stp/>
        <stp>OPEN_INT</stp>
        <stp>.SPXW201007C3100</stp>
        <tr r="F37" s="1"/>
      </tp>
      <tp>
        <v>0</v>
        <stp/>
        <stp>OPEN_INT</stp>
        <stp>.SPXW201007C3105</stp>
        <tr r="F38" s="1"/>
      </tp>
      <tp>
        <v>2343</v>
        <stp/>
        <stp>OPEN_INT</stp>
        <stp>.SPXW201007P3100</stp>
        <tr r="F151" s="1"/>
      </tp>
      <tp>
        <v>2548</v>
        <stp/>
        <stp>OPEN_INT</stp>
        <stp>.SPXW201007P3105</stp>
        <tr r="F152" s="1"/>
      </tp>
      <tp>
        <v>4</v>
        <stp/>
        <stp>OPEN_INT</stp>
        <stp>.SPXW201007C3170</stp>
        <tr r="F51" s="1"/>
      </tp>
      <tp>
        <v>19</v>
        <stp/>
        <stp>OPEN_INT</stp>
        <stp>.SPXW201007C3175</stp>
        <tr r="F52" s="1"/>
      </tp>
      <tp>
        <v>1917</v>
        <stp/>
        <stp>OPEN_INT</stp>
        <stp>.SPXW201007P3170</stp>
        <tr r="F165" s="1"/>
      </tp>
      <tp>
        <v>544</v>
        <stp/>
        <stp>OPEN_INT</stp>
        <stp>.SPXW201007P3175</stp>
        <tr r="F166" s="1"/>
      </tp>
      <tp>
        <v>6</v>
        <stp/>
        <stp>OPEN_INT</stp>
        <stp>.SPXW201007C3160</stp>
        <tr r="F49" s="1"/>
      </tp>
      <tp>
        <v>1</v>
        <stp/>
        <stp>OPEN_INT</stp>
        <stp>.SPXW201007C3165</stp>
        <tr r="F50" s="1"/>
      </tp>
      <tp>
        <v>296</v>
        <stp/>
        <stp>OPEN_INT</stp>
        <stp>.SPXW201007P3160</stp>
        <tr r="F163" s="1"/>
      </tp>
      <tp>
        <v>109</v>
        <stp/>
        <stp>OPEN_INT</stp>
        <stp>.SPXW201007P3165</stp>
        <tr r="F164" s="1"/>
      </tp>
      <tp>
        <v>26</v>
        <stp/>
        <stp>OPEN_INT</stp>
        <stp>.SPXW201007C3150</stp>
        <tr r="F47" s="1"/>
      </tp>
      <tp>
        <v>1</v>
        <stp/>
        <stp>OPEN_INT</stp>
        <stp>.SPXW201007C3155</stp>
        <tr r="F48" s="1"/>
      </tp>
      <tp>
        <v>1001</v>
        <stp/>
        <stp>OPEN_INT</stp>
        <stp>.SPXW201007P3150</stp>
        <tr r="F161" s="1"/>
      </tp>
      <tp>
        <v>311</v>
        <stp/>
        <stp>OPEN_INT</stp>
        <stp>.SPXW201007P3155</stp>
        <tr r="F162" s="1"/>
      </tp>
      <tp>
        <v>17</v>
        <stp/>
        <stp>OPEN_INT</stp>
        <stp>.SPXW201007C3140</stp>
        <tr r="F45" s="1"/>
      </tp>
      <tp>
        <v>5</v>
        <stp/>
        <stp>OPEN_INT</stp>
        <stp>.SPXW201007C3145</stp>
        <tr r="F46" s="1"/>
      </tp>
      <tp>
        <v>226</v>
        <stp/>
        <stp>OPEN_INT</stp>
        <stp>.SPXW201007P3140</stp>
        <tr r="F159" s="1"/>
      </tp>
      <tp>
        <v>331</v>
        <stp/>
        <stp>OPEN_INT</stp>
        <stp>.SPXW201007P3145</stp>
        <tr r="F160" s="1"/>
      </tp>
      <tp>
        <v>6</v>
        <stp/>
        <stp>OPEN_INT</stp>
        <stp>.SPXW201007C3190</stp>
        <tr r="F55" s="1"/>
      </tp>
      <tp>
        <v>2</v>
        <stp/>
        <stp>OPEN_INT</stp>
        <stp>.SPXW201007C3195</stp>
        <tr r="F56" s="1"/>
      </tp>
      <tp>
        <v>783</v>
        <stp/>
        <stp>OPEN_INT</stp>
        <stp>.SPXW201007P3190</stp>
        <tr r="F169" s="1"/>
      </tp>
      <tp>
        <v>70</v>
        <stp/>
        <stp>OPEN_INT</stp>
        <stp>.SPXW201007P3195</stp>
        <tr r="F170" s="1"/>
      </tp>
      <tp>
        <v>34</v>
        <stp/>
        <stp>OPEN_INT</stp>
        <stp>.SPXW201007C3180</stp>
        <tr r="F53" s="1"/>
      </tp>
      <tp>
        <v>0</v>
        <stp/>
        <stp>OPEN_INT</stp>
        <stp>.SPXW201007C3185</stp>
        <tr r="F54" s="1"/>
      </tp>
      <tp>
        <v>163</v>
        <stp/>
        <stp>OPEN_INT</stp>
        <stp>.SPXW201007P3180</stp>
        <tr r="F167" s="1"/>
      </tp>
      <tp>
        <v>291</v>
        <stp/>
        <stp>OPEN_INT</stp>
        <stp>.SPXW201007P3185</stp>
        <tr r="F168" s="1"/>
      </tp>
      <tp>
        <v>0</v>
        <stp/>
        <stp>OPEN_INT</stp>
        <stp>.SPXW201007C3030</stp>
        <tr r="F23" s="1"/>
      </tp>
      <tp>
        <v>0</v>
        <stp/>
        <stp>OPEN_INT</stp>
        <stp>.SPXW201007C3035</stp>
        <tr r="F24" s="1"/>
      </tp>
      <tp>
        <v>119</v>
        <stp/>
        <stp>OPEN_INT</stp>
        <stp>.SPXW201007P3030</stp>
        <tr r="F137" s="1"/>
      </tp>
      <tp>
        <v>10</v>
        <stp/>
        <stp>OPEN_INT</stp>
        <stp>.SPXW201007P3035</stp>
        <tr r="F138" s="1"/>
      </tp>
      <tp>
        <v>1</v>
        <stp/>
        <stp>OPEN_INT</stp>
        <stp>.SPXW201007C3020</stp>
        <tr r="F21" s="1"/>
      </tp>
      <tp>
        <v>1</v>
        <stp/>
        <stp>OPEN_INT</stp>
        <stp>.SPXW201007C3025</stp>
        <tr r="F22" s="1"/>
      </tp>
      <tp>
        <v>51</v>
        <stp/>
        <stp>OPEN_INT</stp>
        <stp>.SPXW201007P3020</stp>
        <tr r="F135" s="1"/>
      </tp>
      <tp>
        <v>226</v>
        <stp/>
        <stp>OPEN_INT</stp>
        <stp>.SPXW201007P3025</stp>
        <tr r="F136" s="1"/>
      </tp>
      <tp>
        <v>0</v>
        <stp/>
        <stp>OPEN_INT</stp>
        <stp>.SPXW201007C3010</stp>
        <tr r="F19" s="1"/>
      </tp>
      <tp>
        <v>0</v>
        <stp/>
        <stp>OPEN_INT</stp>
        <stp>.SPXW201007C3015</stp>
        <tr r="F20" s="1"/>
      </tp>
      <tp>
        <v>282</v>
        <stp/>
        <stp>OPEN_INT</stp>
        <stp>.SPXW201007P3010</stp>
        <tr r="F133" s="1"/>
      </tp>
      <tp>
        <v>39</v>
        <stp/>
        <stp>OPEN_INT</stp>
        <stp>.SPXW201007P3015</stp>
        <tr r="F134" s="1"/>
      </tp>
      <tp>
        <v>0</v>
        <stp/>
        <stp>OPEN_INT</stp>
        <stp>.SPXW201007C3000</stp>
        <tr r="F17" s="1"/>
      </tp>
      <tp>
        <v>0</v>
        <stp/>
        <stp>OPEN_INT</stp>
        <stp>.SPXW201007C3005</stp>
        <tr r="F18" s="1"/>
      </tp>
      <tp>
        <v>498</v>
        <stp/>
        <stp>OPEN_INT</stp>
        <stp>.SPXW201007P3000</stp>
        <tr r="F131" s="1"/>
      </tp>
      <tp>
        <v>27</v>
        <stp/>
        <stp>OPEN_INT</stp>
        <stp>.SPXW201007P3005</stp>
        <tr r="F132" s="1"/>
      </tp>
      <tp>
        <v>1</v>
        <stp/>
        <stp>OPEN_INT</stp>
        <stp>.SPXW201007C3070</stp>
        <tr r="F31" s="1"/>
      </tp>
      <tp>
        <v>3</v>
        <stp/>
        <stp>OPEN_INT</stp>
        <stp>.SPXW201007C3075</stp>
        <tr r="F32" s="1"/>
      </tp>
      <tp>
        <v>60</v>
        <stp/>
        <stp>OPEN_INT</stp>
        <stp>.SPXW201007P3070</stp>
        <tr r="F145" s="1"/>
      </tp>
      <tp>
        <v>438</v>
        <stp/>
        <stp>OPEN_INT</stp>
        <stp>.SPXW201007P3075</stp>
        <tr r="F146" s="1"/>
      </tp>
      <tp>
        <v>0</v>
        <stp/>
        <stp>OPEN_INT</stp>
        <stp>.SPXW201007C3060</stp>
        <tr r="F29" s="1"/>
      </tp>
      <tp>
        <v>0</v>
        <stp/>
        <stp>OPEN_INT</stp>
        <stp>.SPXW201007C3065</stp>
        <tr r="F30" s="1"/>
      </tp>
      <tp>
        <v>280</v>
        <stp/>
        <stp>OPEN_INT</stp>
        <stp>.SPXW201007P3060</stp>
        <tr r="F143" s="1"/>
      </tp>
      <tp>
        <v>36</v>
        <stp/>
        <stp>OPEN_INT</stp>
        <stp>.SPXW201007P3065</stp>
        <tr r="F144" s="1"/>
      </tp>
      <tp>
        <v>0</v>
        <stp/>
        <stp>OPEN_INT</stp>
        <stp>.SPXW201007C3050</stp>
        <tr r="F27" s="1"/>
      </tp>
      <tp>
        <v>0</v>
        <stp/>
        <stp>OPEN_INT</stp>
        <stp>.SPXW201007C3055</stp>
        <tr r="F28" s="1"/>
      </tp>
      <tp>
        <v>2621</v>
        <stp/>
        <stp>OPEN_INT</stp>
        <stp>.SPXW201007P3050</stp>
        <tr r="F141" s="1"/>
      </tp>
      <tp>
        <v>27</v>
        <stp/>
        <stp>OPEN_INT</stp>
        <stp>.SPXW201007P3055</stp>
        <tr r="F142" s="1"/>
      </tp>
      <tp>
        <v>0</v>
        <stp/>
        <stp>OPEN_INT</stp>
        <stp>.SPXW201007C3040</stp>
        <tr r="F25" s="1"/>
      </tp>
      <tp>
        <v>0</v>
        <stp/>
        <stp>OPEN_INT</stp>
        <stp>.SPXW201007C3045</stp>
        <tr r="F26" s="1"/>
      </tp>
      <tp>
        <v>121</v>
        <stp/>
        <stp>OPEN_INT</stp>
        <stp>.SPXW201007P3040</stp>
        <tr r="F139" s="1"/>
      </tp>
      <tp>
        <v>63</v>
        <stp/>
        <stp>OPEN_INT</stp>
        <stp>.SPXW201007P3045</stp>
        <tr r="F140" s="1"/>
      </tp>
      <tp>
        <v>0</v>
        <stp/>
        <stp>OPEN_INT</stp>
        <stp>.SPXW201007C3090</stp>
        <tr r="F35" s="1"/>
      </tp>
      <tp>
        <v>0</v>
        <stp/>
        <stp>OPEN_INT</stp>
        <stp>.SPXW201007C3095</stp>
        <tr r="F36" s="1"/>
      </tp>
      <tp>
        <v>148</v>
        <stp/>
        <stp>OPEN_INT</stp>
        <stp>.SPXW201007P3090</stp>
        <tr r="F149" s="1"/>
      </tp>
      <tp>
        <v>41</v>
        <stp/>
        <stp>OPEN_INT</stp>
        <stp>.SPXW201007P3095</stp>
        <tr r="F150" s="1"/>
      </tp>
      <tp>
        <v>0</v>
        <stp/>
        <stp>OPEN_INT</stp>
        <stp>.SPXW201007C3080</stp>
        <tr r="F33" s="1"/>
      </tp>
      <tp>
        <v>0</v>
        <stp/>
        <stp>OPEN_INT</stp>
        <stp>.SPXW201007C3085</stp>
        <tr r="F34" s="1"/>
      </tp>
      <tp>
        <v>127</v>
        <stp/>
        <stp>OPEN_INT</stp>
        <stp>.SPXW201007P3080</stp>
        <tr r="F147" s="1"/>
      </tp>
      <tp>
        <v>30</v>
        <stp/>
        <stp>OPEN_INT</stp>
        <stp>.SPXW201007P3085</stp>
        <tr r="F148" s="1"/>
      </tp>
      <tp>
        <v>735</v>
        <stp/>
        <stp>OPEN_INT</stp>
        <stp>.SPXW201007C3500</stp>
        <tr r="F116" s="1"/>
      </tp>
      <tp>
        <v>50</v>
        <stp/>
        <stp>OPEN_INT</stp>
        <stp>.SPXW201007P3500</stp>
        <tr r="F230" s="1"/>
      </tp>
      <tp>
        <v>626</v>
        <stp/>
        <stp>OPEN_INT</stp>
        <stp>.SPXW201007C3430</stp>
        <tr r="F103" s="1"/>
      </tp>
      <tp>
        <v>358</v>
        <stp/>
        <stp>OPEN_INT</stp>
        <stp>.SPXW201007C3435</stp>
        <tr r="F104" s="1"/>
      </tp>
      <tp>
        <v>92</v>
        <stp/>
        <stp>OPEN_INT</stp>
        <stp>.SPXW201007P3430</stp>
        <tr r="F217" s="1"/>
      </tp>
      <tp>
        <v>15</v>
        <stp/>
        <stp>OPEN_INT</stp>
        <stp>.SPXW201007P3435</stp>
        <tr r="F218" s="1"/>
      </tp>
      <tp>
        <v>254</v>
        <stp/>
        <stp>OPEN_INT</stp>
        <stp>.SPXW201007C3420</stp>
        <tr r="F101" s="1"/>
      </tp>
      <tp>
        <v>1133</v>
        <stp/>
        <stp>OPEN_INT</stp>
        <stp>.SPXW201007C3425</stp>
        <tr r="F102" s="1"/>
      </tp>
      <tp>
        <v>90</v>
        <stp/>
        <stp>OPEN_INT</stp>
        <stp>.SPXW201007P3420</stp>
        <tr r="F215" s="1"/>
      </tp>
      <tp>
        <v>64</v>
        <stp/>
        <stp>OPEN_INT</stp>
        <stp>.SPXW201007P3425</stp>
        <tr r="F216" s="1"/>
      </tp>
      <tp>
        <v>175</v>
        <stp/>
        <stp>OPEN_INT</stp>
        <stp>.SPXW201007C3410</stp>
        <tr r="F99" s="1"/>
      </tp>
      <tp>
        <v>226</v>
        <stp/>
        <stp>OPEN_INT</stp>
        <stp>.SPXW201007C3415</stp>
        <tr r="F100" s="1"/>
      </tp>
      <tp>
        <v>143</v>
        <stp/>
        <stp>OPEN_INT</stp>
        <stp>.SPXW201007P3410</stp>
        <tr r="F213" s="1"/>
      </tp>
      <tp>
        <v>90</v>
        <stp/>
        <stp>OPEN_INT</stp>
        <stp>.SPXW201007P3415</stp>
        <tr r="F214" s="1"/>
      </tp>
      <tp>
        <v>2394</v>
        <stp/>
        <stp>OPEN_INT</stp>
        <stp>.SPXW201007C3400</stp>
        <tr r="F97" s="1"/>
      </tp>
      <tp>
        <v>172</v>
        <stp/>
        <stp>OPEN_INT</stp>
        <stp>.SPXW201007C3405</stp>
        <tr r="F98" s="1"/>
      </tp>
      <tp>
        <v>157</v>
        <stp/>
        <stp>OPEN_INT</stp>
        <stp>.SPXW201007P3400</stp>
        <tr r="F211" s="1"/>
      </tp>
      <tp>
        <v>22</v>
        <stp/>
        <stp>OPEN_INT</stp>
        <stp>.SPXW201007P3405</stp>
        <tr r="F212" s="1"/>
      </tp>
      <tp>
        <v>228</v>
        <stp/>
        <stp>OPEN_INT</stp>
        <stp>.SPXW201007C3470</stp>
        <tr r="F111" s="1"/>
      </tp>
      <tp>
        <v>447</v>
        <stp/>
        <stp>OPEN_INT</stp>
        <stp>.SPXW201007C3475</stp>
        <tr r="F112" s="1"/>
      </tp>
      <tp>
        <v>5</v>
        <stp/>
        <stp>OPEN_INT</stp>
        <stp>.SPXW201007P3470</stp>
        <tr r="F225" s="1"/>
      </tp>
      <tp>
        <v>15</v>
        <stp/>
        <stp>OPEN_INT</stp>
        <stp>.SPXW201007P3475</stp>
        <tr r="F226" s="1"/>
      </tp>
      <tp>
        <v>1741</v>
        <stp/>
        <stp>OPEN_INT</stp>
        <stp>.SPXW201007C3460</stp>
        <tr r="F109" s="1"/>
      </tp>
      <tp>
        <v>926</v>
        <stp/>
        <stp>OPEN_INT</stp>
        <stp>.SPXW201007C3465</stp>
        <tr r="F110" s="1"/>
      </tp>
      <tp>
        <v>24</v>
        <stp/>
        <stp>OPEN_INT</stp>
        <stp>.SPXW201007P3460</stp>
        <tr r="F223" s="1"/>
      </tp>
      <tp>
        <v>3</v>
        <stp/>
        <stp>OPEN_INT</stp>
        <stp>.SPXW201007P3465</stp>
        <tr r="F224" s="1"/>
      </tp>
      <tp>
        <v>182</v>
        <stp/>
        <stp>OPEN_INT</stp>
        <stp>.SPXW201007C3450</stp>
        <tr r="F107" s="1"/>
      </tp>
      <tp>
        <v>860</v>
        <stp/>
        <stp>OPEN_INT</stp>
        <stp>.SPXW201007C3455</stp>
        <tr r="F108" s="1"/>
      </tp>
      <tp>
        <v>112</v>
        <stp/>
        <stp>OPEN_INT</stp>
        <stp>.SPXW201007P3450</stp>
        <tr r="F221" s="1"/>
      </tp>
      <tp>
        <v>12</v>
        <stp/>
        <stp>OPEN_INT</stp>
        <stp>.SPXW201007P3455</stp>
        <tr r="F222" s="1"/>
      </tp>
      <tp>
        <v>403</v>
        <stp/>
        <stp>OPEN_INT</stp>
        <stp>.SPXW201007C3440</stp>
        <tr r="F105" s="1"/>
      </tp>
      <tp>
        <v>148</v>
        <stp/>
        <stp>OPEN_INT</stp>
        <stp>.SPXW201007C3445</stp>
        <tr r="F106" s="1"/>
      </tp>
      <tp>
        <v>50</v>
        <stp/>
        <stp>OPEN_INT</stp>
        <stp>.SPXW201007P3440</stp>
        <tr r="F219" s="1"/>
      </tp>
      <tp>
        <v>13</v>
        <stp/>
        <stp>OPEN_INT</stp>
        <stp>.SPXW201007P3445</stp>
        <tr r="F220" s="1"/>
      </tp>
      <tp>
        <v>247</v>
        <stp/>
        <stp>OPEN_INT</stp>
        <stp>.SPXW201007C3490</stp>
        <tr r="F115" s="1"/>
      </tp>
      <tp>
        <v>56</v>
        <stp/>
        <stp>OPEN_INT</stp>
        <stp>.SPXW201007P3490</stp>
        <tr r="F229" s="1"/>
      </tp>
      <tp>
        <v>291</v>
        <stp/>
        <stp>OPEN_INT</stp>
        <stp>.SPXW201007C3480</stp>
        <tr r="F113" s="1"/>
      </tp>
      <tp>
        <v>12</v>
        <stp/>
        <stp>OPEN_INT</stp>
        <stp>.SPXW201007C3485</stp>
        <tr r="F114" s="1"/>
      </tp>
      <tp>
        <v>3</v>
        <stp/>
        <stp>OPEN_INT</stp>
        <stp>.SPXW201007P3480</stp>
        <tr r="F227" s="1"/>
      </tp>
      <tp>
        <v>0</v>
        <stp/>
        <stp>OPEN_INT</stp>
        <stp>.SPXW201007P3485</stp>
        <tr r="F228" s="1"/>
      </tp>
      <tp t="s">
        <v>N/A</v>
        <stp/>
        <stp>PROB_OF_EXPIRING</stp>
        <stp>SPX</stp>
        <tr r="S2" s="1"/>
      </tp>
      <tp>
        <v>0</v>
        <stp/>
        <stp>OPEN_INT</stp>
        <stp>.SPXW201007C2930</stp>
        <tr r="F7" s="1"/>
      </tp>
      <tp>
        <v>123</v>
        <stp/>
        <stp>OPEN_INT</stp>
        <stp>.SPXW201007P2930</stp>
        <tr r="F121" s="1"/>
      </tp>
      <tp>
        <v>0</v>
        <stp/>
        <stp>OPEN_INT</stp>
        <stp>.SPXW201007C2920</stp>
        <tr r="F5" s="1"/>
      </tp>
      <tp>
        <v>3</v>
        <stp/>
        <stp>OPEN_INT</stp>
        <stp>.SPXW201007C2925</stp>
        <tr r="F6" s="1"/>
      </tp>
      <tp>
        <v>110</v>
        <stp/>
        <stp>OPEN_INT</stp>
        <stp>.SPXW201007P2920</stp>
        <tr r="F119" s="1"/>
      </tp>
      <tp>
        <v>73</v>
        <stp/>
        <stp>OPEN_INT</stp>
        <stp>.SPXW201007P2925</stp>
        <tr r="F120" s="1"/>
      </tp>
      <tp>
        <v>0</v>
        <stp/>
        <stp>OPEN_INT</stp>
        <stp>.SPXW201007C2910</stp>
        <tr r="F4" s="1"/>
      </tp>
      <tp>
        <v>312</v>
        <stp/>
        <stp>OPEN_INT</stp>
        <stp>.SPXW201007P2910</stp>
        <tr r="F118" s="1"/>
      </tp>
      <tp>
        <v>3</v>
        <stp/>
        <stp>OPEN_INT</stp>
        <stp>.SPXW201007C2900</stp>
        <tr r="F3" s="1"/>
      </tp>
      <tp>
        <v>1364</v>
        <stp/>
        <stp>OPEN_INT</stp>
        <stp>.SPXW201007P2900</stp>
        <tr r="F117" s="1"/>
      </tp>
      <tp>
        <v>0</v>
        <stp/>
        <stp>OPEN_INT</stp>
        <stp>.SPXW201007C2970</stp>
        <tr r="F11" s="1"/>
      </tp>
      <tp>
        <v>2</v>
        <stp/>
        <stp>OPEN_INT</stp>
        <stp>.SPXW201007C2975</stp>
        <tr r="F12" s="1"/>
      </tp>
      <tp>
        <v>156</v>
        <stp/>
        <stp>OPEN_INT</stp>
        <stp>.SPXW201007P2970</stp>
        <tr r="F125" s="1"/>
      </tp>
      <tp>
        <v>359</v>
        <stp/>
        <stp>OPEN_INT</stp>
        <stp>.SPXW201007P2975</stp>
        <tr r="F126" s="1"/>
      </tp>
      <tp>
        <v>0</v>
        <stp/>
        <stp>OPEN_INT</stp>
        <stp>.SPXW201007C2960</stp>
        <tr r="F10" s="1"/>
      </tp>
      <tp>
        <v>177</v>
        <stp/>
        <stp>OPEN_INT</stp>
        <stp>.SPXW201007P2960</stp>
        <tr r="F124" s="1"/>
      </tp>
      <tp>
        <v>0</v>
        <stp/>
        <stp>OPEN_INT</stp>
        <stp>.SPXW201007C2950</stp>
        <tr r="F9" s="1"/>
      </tp>
      <tp>
        <v>1242</v>
        <stp/>
        <stp>OPEN_INT</stp>
        <stp>.SPXW201007P2950</stp>
        <tr r="F123" s="1"/>
      </tp>
      <tp>
        <v>0</v>
        <stp/>
        <stp>OPEN_INT</stp>
        <stp>.SPXW201007C2940</stp>
        <tr r="F8" s="1"/>
      </tp>
      <tp>
        <v>12</v>
        <stp/>
        <stp>OPEN_INT</stp>
        <stp>.SPXW201007P2940</stp>
        <tr r="F122" s="1"/>
      </tp>
      <tp>
        <v>0</v>
        <stp/>
        <stp>OPEN_INT</stp>
        <stp>.SPXW201007C2990</stp>
        <tr r="F15" s="1"/>
      </tp>
      <tp>
        <v>0</v>
        <stp/>
        <stp>OPEN_INT</stp>
        <stp>.SPXW201007C2995</stp>
        <tr r="F16" s="1"/>
      </tp>
      <tp>
        <v>78</v>
        <stp/>
        <stp>OPEN_INT</stp>
        <stp>.SPXW201007P2990</stp>
        <tr r="F129" s="1"/>
      </tp>
      <tp>
        <v>69</v>
        <stp/>
        <stp>OPEN_INT</stp>
        <stp>.SPXW201007P2995</stp>
        <tr r="F130" s="1"/>
      </tp>
      <tp>
        <v>0</v>
        <stp/>
        <stp>OPEN_INT</stp>
        <stp>.SPXW201007C2980</stp>
        <tr r="F13" s="1"/>
      </tp>
      <tp>
        <v>0</v>
        <stp/>
        <stp>OPEN_INT</stp>
        <stp>.SPXW201007C2985</stp>
        <tr r="F14" s="1"/>
      </tp>
      <tp>
        <v>73</v>
        <stp/>
        <stp>OPEN_INT</stp>
        <stp>.SPXW201007P2980</stp>
        <tr r="F127" s="1"/>
      </tp>
      <tp>
        <v>66</v>
        <stp/>
        <stp>OPEN_INT</stp>
        <stp>.SPXW201007P2985</stp>
        <tr r="F128" s="1"/>
      </tp>
      <tp t="s">
        <v>41.69%</v>
        <stp/>
        <stp>PROB_OTM</stp>
        <stp>.SPXW201007P3365</stp>
        <tr r="T204" s="1"/>
      </tp>
      <tp t="s">
        <v>44.08%</v>
        <stp/>
        <stp>PROB_OTM</stp>
        <stp>.SPXW201007P3360</stp>
        <tr r="T203" s="1"/>
      </tp>
      <tp t="s">
        <v>58.09%</v>
        <stp/>
        <stp>PROB_OTM</stp>
        <stp>.SPXW201007C3365</stp>
        <tr r="T90" s="1"/>
      </tp>
      <tp t="s">
        <v>55.77%</v>
        <stp/>
        <stp>PROB_OTM</stp>
        <stp>.SPXW201007C3360</stp>
        <tr r="T89" s="1"/>
      </tp>
      <tp t="s">
        <v>36.90%</v>
        <stp/>
        <stp>PROB_OTM</stp>
        <stp>.SPXW201007P3375</stp>
        <tr r="T206" s="1"/>
      </tp>
      <tp t="s">
        <v>39.29%</v>
        <stp/>
        <stp>PROB_OTM</stp>
        <stp>.SPXW201007P3370</stp>
        <tr r="T205" s="1"/>
      </tp>
      <tp t="s">
        <v>62.73%</v>
        <stp/>
        <stp>PROB_OTM</stp>
        <stp>.SPXW201007C3375</stp>
        <tr r="T92" s="1"/>
      </tp>
      <tp t="s">
        <v>60.42%</v>
        <stp/>
        <stp>PROB_OTM</stp>
        <stp>.SPXW201007C3370</stp>
        <tr r="T91" s="1"/>
      </tp>
      <tp t="s">
        <v>51.06%</v>
        <stp/>
        <stp>PROB_OTM</stp>
        <stp>.SPXW201007P3345</stp>
        <tr r="T200" s="1"/>
      </tp>
      <tp t="s">
        <v>53.31%</v>
        <stp/>
        <stp>PROB_OTM</stp>
        <stp>.SPXW201007P3340</stp>
        <tr r="T199" s="1"/>
      </tp>
      <tp t="s">
        <v>49.00%</v>
        <stp/>
        <stp>PROB_OTM</stp>
        <stp>.SPXW201007C3345</stp>
        <tr r="T86" s="1"/>
      </tp>
      <tp t="s">
        <v>46.81%</v>
        <stp/>
        <stp>PROB_OTM</stp>
        <stp>.SPXW201007C3340</stp>
        <tr r="T85" s="1"/>
      </tp>
      <tp t="s">
        <v>46.44%</v>
        <stp/>
        <stp>PROB_OTM</stp>
        <stp>.SPXW201007P3355</stp>
        <tr r="T202" s="1"/>
      </tp>
      <tp t="s">
        <v>48.77%</v>
        <stp/>
        <stp>PROB_OTM</stp>
        <stp>.SPXW201007P3350</stp>
        <tr r="T201" s="1"/>
      </tp>
      <tp t="s">
        <v>53.49%</v>
        <stp/>
        <stp>PROB_OTM</stp>
        <stp>.SPXW201007C3355</stp>
        <tr r="T88" s="1"/>
      </tp>
      <tp t="s">
        <v>51.23%</v>
        <stp/>
        <stp>PROB_OTM</stp>
        <stp>.SPXW201007C3350</stp>
        <tr r="T87" s="1"/>
      </tp>
      <tp t="s">
        <v>59.78%</v>
        <stp/>
        <stp>PROB_OTM</stp>
        <stp>.SPXW201007P3325</stp>
        <tr r="T196" s="1"/>
      </tp>
      <tp t="s">
        <v>61.84%</v>
        <stp/>
        <stp>PROB_OTM</stp>
        <stp>.SPXW201007P3320</stp>
        <tr r="T195" s="1"/>
      </tp>
      <tp t="s">
        <v>40.52%</v>
        <stp/>
        <stp>PROB_OTM</stp>
        <stp>.SPXW201007C3325</stp>
        <tr r="T82" s="1"/>
      </tp>
      <tp t="s">
        <v>38.52%</v>
        <stp/>
        <stp>PROB_OTM</stp>
        <stp>.SPXW201007C3320</stp>
        <tr r="T81" s="1"/>
      </tp>
      <tp t="s">
        <v>55.52%</v>
        <stp/>
        <stp>PROB_OTM</stp>
        <stp>.SPXW201007P3335</stp>
        <tr r="T198" s="1"/>
      </tp>
      <tp t="s">
        <v>57.69%</v>
        <stp/>
        <stp>PROB_OTM</stp>
        <stp>.SPXW201007P3330</stp>
        <tr r="T197" s="1"/>
      </tp>
      <tp t="s">
        <v>44.66%</v>
        <stp/>
        <stp>PROB_OTM</stp>
        <stp>.SPXW201007C3335</stp>
        <tr r="T84" s="1"/>
      </tp>
      <tp t="s">
        <v>42.57%</v>
        <stp/>
        <stp>PROB_OTM</stp>
        <stp>.SPXW201007C3330</stp>
        <tr r="T83" s="1"/>
      </tp>
      <tp t="s">
        <v>67.61%</v>
        <stp/>
        <stp>PROB_OTM</stp>
        <stp>.SPXW201007P3305</stp>
        <tr r="T192" s="1"/>
      </tp>
      <tp t="s">
        <v>69.42%</v>
        <stp/>
        <stp>PROB_OTM</stp>
        <stp>.SPXW201007P3300</stp>
        <tr r="T191" s="1"/>
      </tp>
      <tp t="s">
        <v>32.90%</v>
        <stp/>
        <stp>PROB_OTM</stp>
        <stp>.SPXW201007C3305</stp>
        <tr r="T78" s="1"/>
      </tp>
      <tp t="s">
        <v>31.18%</v>
        <stp/>
        <stp>PROB_OTM</stp>
        <stp>.SPXW201007C3300</stp>
        <tr r="T77" s="1"/>
      </tp>
      <tp t="s">
        <v>63.83%</v>
        <stp/>
        <stp>PROB_OTM</stp>
        <stp>.SPXW201007P3315</stp>
        <tr r="T194" s="1"/>
      </tp>
      <tp t="s">
        <v>65.76%</v>
        <stp/>
        <stp>PROB_OTM</stp>
        <stp>.SPXW201007P3310</stp>
        <tr r="T193" s="1"/>
      </tp>
      <tp t="s">
        <v>36.60%</v>
        <stp/>
        <stp>PROB_OTM</stp>
        <stp>.SPXW201007C3315</stp>
        <tr r="T80" s="1"/>
      </tp>
      <tp t="s">
        <v>34.73%</v>
        <stp/>
        <stp>PROB_OTM</stp>
        <stp>.SPXW201007C3310</stp>
        <tr r="T79" s="1"/>
      </tp>
      <tp t="s">
        <v>32.11%</v>
        <stp/>
        <stp>PROB_OTM</stp>
        <stp>.SPXW201007P3385</stp>
        <tr r="T208" s="1"/>
      </tp>
      <tp t="s">
        <v>34.51%</v>
        <stp/>
        <stp>PROB_OTM</stp>
        <stp>.SPXW201007P3380</stp>
        <tr r="T207" s="1"/>
      </tp>
      <tp t="s">
        <v>67.36%</v>
        <stp/>
        <stp>PROB_OTM</stp>
        <stp>.SPXW201007C3385</stp>
        <tr r="T94" s="1"/>
      </tp>
      <tp t="s">
        <v>65.05%</v>
        <stp/>
        <stp>PROB_OTM</stp>
        <stp>.SPXW201007C3380</stp>
        <tr r="T93" s="1"/>
      </tp>
      <tp t="s">
        <v>27.49%</v>
        <stp/>
        <stp>PROB_OTM</stp>
        <stp>.SPXW201007P3395</stp>
        <tr r="T210" s="1"/>
      </tp>
      <tp t="s">
        <v>29.79%</v>
        <stp/>
        <stp>PROB_OTM</stp>
        <stp>.SPXW201007P3390</stp>
        <tr r="T209" s="1"/>
      </tp>
      <tp t="s">
        <v>71.81%</v>
        <stp/>
        <stp>PROB_OTM</stp>
        <stp>.SPXW201007C3395</stp>
        <tr r="T96" s="1"/>
      </tp>
      <tp t="s">
        <v>69.60%</v>
        <stp/>
        <stp>PROB_OTM</stp>
        <stp>.SPXW201007C3390</stp>
        <tr r="T95" s="1"/>
      </tp>
      <tp t="s">
        <v>80.18%</v>
        <stp/>
        <stp>PROB_OTM</stp>
        <stp>.SPXW201007P3265</stp>
        <tr r="T184" s="1"/>
      </tp>
      <tp t="s">
        <v>81.45%</v>
        <stp/>
        <stp>PROB_OTM</stp>
        <stp>.SPXW201007P3260</stp>
        <tr r="T183" s="1"/>
      </tp>
      <tp t="s">
        <v>20.54%</v>
        <stp/>
        <stp>PROB_OTM</stp>
        <stp>.SPXW201007C3265</stp>
        <tr r="T70" s="1"/>
      </tp>
      <tp t="s">
        <v>19.21%</v>
        <stp/>
        <stp>PROB_OTM</stp>
        <stp>.SPXW201007C3260</stp>
        <tr r="T69" s="1"/>
      </tp>
      <tp t="s">
        <v>77.41%</v>
        <stp/>
        <stp>PROB_OTM</stp>
        <stp>.SPXW201007P3275</stp>
        <tr r="T186" s="1"/>
      </tp>
      <tp t="s">
        <v>78.84%</v>
        <stp/>
        <stp>PROB_OTM</stp>
        <stp>.SPXW201007P3270</stp>
        <tr r="T185" s="1"/>
      </tp>
      <tp t="s">
        <v>23.47%</v>
        <stp/>
        <stp>PROB_OTM</stp>
        <stp>.SPXW201007C3275</stp>
        <tr r="T72" s="1"/>
      </tp>
      <tp t="s">
        <v>22.05%</v>
        <stp/>
        <stp>PROB_OTM</stp>
        <stp>.SPXW201007C3270</stp>
        <tr r="T71" s="1"/>
      </tp>
      <tp t="s">
        <v>84.92%</v>
        <stp/>
        <stp>PROB_OTM</stp>
        <stp>.SPXW201007P3245</stp>
        <tr r="T180" s="1"/>
      </tp>
      <tp t="s">
        <v>85.95%</v>
        <stp/>
        <stp>PROB_OTM</stp>
        <stp>.SPXW201007P3240</stp>
        <tr r="T179" s="1"/>
      </tp>
      <tp t="s">
        <v>15.68%</v>
        <stp/>
        <stp>PROB_OTM</stp>
        <stp>.SPXW201007C3245</stp>
        <tr r="T66" s="1"/>
      </tp>
      <tp t="s">
        <v>15.04%</v>
        <stp/>
        <stp>PROB_OTM</stp>
        <stp>.SPXW201007C3240</stp>
        <tr r="T65" s="1"/>
      </tp>
      <tp t="s">
        <v>82.67%</v>
        <stp/>
        <stp>PROB_OTM</stp>
        <stp>.SPXW201007P3255</stp>
        <tr r="T182" s="1"/>
      </tp>
      <tp t="s">
        <v>83.88%</v>
        <stp/>
        <stp>PROB_OTM</stp>
        <stp>.SPXW201007P3250</stp>
        <tr r="T181" s="1"/>
      </tp>
      <tp t="s">
        <v>18.07%</v>
        <stp/>
        <stp>PROB_OTM</stp>
        <stp>.SPXW201007C3255</stp>
        <tr r="T68" s="1"/>
      </tp>
      <tp t="s">
        <v>16.70%</v>
        <stp/>
        <stp>PROB_OTM</stp>
        <stp>.SPXW201007C3250</stp>
        <tr r="T67" s="1"/>
      </tp>
      <tp t="s">
        <v>88.83%</v>
        <stp/>
        <stp>PROB_OTM</stp>
        <stp>.SPXW201007P3225</stp>
        <tr r="T176" s="1"/>
      </tp>
      <tp t="s">
        <v>89.59%</v>
        <stp/>
        <stp>PROB_OTM</stp>
        <stp>.SPXW201007P3220</stp>
        <tr r="T175" s="1"/>
      </tp>
      <tp t="s">
        <v>12.39%</v>
        <stp/>
        <stp>PROB_OTM</stp>
        <stp>.SPXW201007C3225</stp>
        <tr r="T62" s="1"/>
      </tp>
      <tp t="s">
        <v>11.11%</v>
        <stp/>
        <stp>PROB_OTM</stp>
        <stp>.SPXW201007C3220</stp>
        <tr r="T61" s="1"/>
      </tp>
      <tp t="s">
        <v>86.97%</v>
        <stp/>
        <stp>PROB_OTM</stp>
        <stp>.SPXW201007P3235</stp>
        <tr r="T178" s="1"/>
      </tp>
      <tp t="s">
        <v>87.93%</v>
        <stp/>
        <stp>PROB_OTM</stp>
        <stp>.SPXW201007P3230</stp>
        <tr r="T177" s="1"/>
      </tp>
      <tp t="s">
        <v>14.16%</v>
        <stp/>
        <stp>PROB_OTM</stp>
        <stp>.SPXW201007C3235</stp>
        <tr r="T64" s="1"/>
      </tp>
      <tp t="s">
        <v>13.19%</v>
        <stp/>
        <stp>PROB_OTM</stp>
        <stp>.SPXW201007C3230</stp>
        <tr r="T63" s="1"/>
      </tp>
      <tp t="s">
        <v>91.84%</v>
        <stp/>
        <stp>PROB_OTM</stp>
        <stp>.SPXW201007P3205</stp>
        <tr r="T172" s="1"/>
      </tp>
      <tp t="s">
        <v>92.44%</v>
        <stp/>
        <stp>PROB_OTM</stp>
        <stp>.SPXW201007P3200</stp>
        <tr r="T171" s="1"/>
      </tp>
      <tp t="s">
        <v>9.32%</v>
        <stp/>
        <stp>PROB_OTM</stp>
        <stp>.SPXW201007C3205</stp>
        <tr r="T58" s="1"/>
      </tp>
      <tp t="s">
        <v>8.88%</v>
        <stp/>
        <stp>PROB_OTM</stp>
        <stp>.SPXW201007C3200</stp>
        <tr r="T57" s="1"/>
      </tp>
      <tp t="s">
        <v>90.48%</v>
        <stp/>
        <stp>PROB_OTM</stp>
        <stp>.SPXW201007P3215</stp>
        <tr r="T174" s="1"/>
      </tp>
      <tp t="s">
        <v>91.09%</v>
        <stp/>
        <stp>PROB_OTM</stp>
        <stp>.SPXW201007P3210</stp>
        <tr r="T173" s="1"/>
      </tp>
      <tp t="s">
        <v>10.25%</v>
        <stp/>
        <stp>PROB_OTM</stp>
        <stp>.SPXW201007C3215</stp>
        <tr r="T60" s="1"/>
      </tp>
      <tp t="s">
        <v>9.65%</v>
        <stp/>
        <stp>PROB_OTM</stp>
        <stp>.SPXW201007C3210</stp>
        <tr r="T59" s="1"/>
      </tp>
      <tp t="s">
        <v>74.39%</v>
        <stp/>
        <stp>PROB_OTM</stp>
        <stp>.SPXW201007P3285</stp>
        <tr r="T188" s="1"/>
      </tp>
      <tp t="s">
        <v>75.96%</v>
        <stp/>
        <stp>PROB_OTM</stp>
        <stp>.SPXW201007P3280</stp>
        <tr r="T187" s="1"/>
      </tp>
      <tp t="s">
        <v>26.36%</v>
        <stp/>
        <stp>PROB_OTM</stp>
        <stp>.SPXW201007C3285</stp>
        <tr r="T74" s="1"/>
      </tp>
      <tp t="s">
        <v>24.83%</v>
        <stp/>
        <stp>PROB_OTM</stp>
        <stp>.SPXW201007C3280</stp>
        <tr r="T73" s="1"/>
      </tp>
      <tp t="s">
        <v>71.12%</v>
        <stp/>
        <stp>PROB_OTM</stp>
        <stp>.SPXW201007P3295</stp>
        <tr r="T190" s="1"/>
      </tp>
      <tp t="s">
        <v>72.79%</v>
        <stp/>
        <stp>PROB_OTM</stp>
        <stp>.SPXW201007P3290</stp>
        <tr r="T189" s="1"/>
      </tp>
      <tp t="s">
        <v>29.53%</v>
        <stp/>
        <stp>PROB_OTM</stp>
        <stp>.SPXW201007C3295</stp>
        <tr r="T76" s="1"/>
      </tp>
      <tp t="s">
        <v>27.90%</v>
        <stp/>
        <stp>PROB_OTM</stp>
        <stp>.SPXW201007C3290</stp>
        <tr r="T75" s="1"/>
      </tp>
      <tp t="s">
        <v>95.76%</v>
        <stp/>
        <stp>PROB_OTM</stp>
        <stp>.SPXW201007P3165</stp>
        <tr r="T164" s="1"/>
      </tp>
      <tp t="s">
        <v>96.05%</v>
        <stp/>
        <stp>PROB_OTM</stp>
        <stp>.SPXW201007P3160</stp>
        <tr r="T163" s="1"/>
      </tp>
      <tp t="s">
        <v>5.07%</v>
        <stp/>
        <stp>PROB_OTM</stp>
        <stp>.SPXW201007C3165</stp>
        <tr r="T50" s="1"/>
      </tp>
      <tp t="s">
        <v>5.05%</v>
        <stp/>
        <stp>PROB_OTM</stp>
        <stp>.SPXW201007C3160</stp>
        <tr r="T49" s="1"/>
      </tp>
      <tp t="s">
        <v>95.00%</v>
        <stp/>
        <stp>PROB_OTM</stp>
        <stp>.SPXW201007P3175</stp>
        <tr r="T166" s="1"/>
      </tp>
      <tp t="s">
        <v>95.38%</v>
        <stp/>
        <stp>PROB_OTM</stp>
        <stp>.SPXW201007P3170</stp>
        <tr r="T165" s="1"/>
      </tp>
      <tp t="s">
        <v>6.53%</v>
        <stp/>
        <stp>PROB_OTM</stp>
        <stp>.SPXW201007C3175</stp>
        <tr r="T52" s="1"/>
      </tp>
      <tp t="s">
        <v>5.16%</v>
        <stp/>
        <stp>PROB_OTM</stp>
        <stp>.SPXW201007C3170</stp>
        <tr r="T51" s="1"/>
      </tp>
      <tp t="s">
        <v>96.85%</v>
        <stp/>
        <stp>PROB_OTM</stp>
        <stp>.SPXW201007P3145</stp>
        <tr r="T160" s="1"/>
      </tp>
      <tp t="s">
        <v>97.04%</v>
        <stp/>
        <stp>PROB_OTM</stp>
        <stp>.SPXW201007P3140</stp>
        <tr r="T159" s="1"/>
      </tp>
      <tp t="s">
        <v>4.21%</v>
        <stp/>
        <stp>PROB_OTM</stp>
        <stp>.SPXW201007C3145</stp>
        <tr r="T46" s="1"/>
      </tp>
      <tp t="s">
        <v>4.51%</v>
        <stp/>
        <stp>PROB_OTM</stp>
        <stp>.SPXW201007C3140</stp>
        <tr r="T45" s="1"/>
      </tp>
      <tp t="s">
        <v>96.33%</v>
        <stp/>
        <stp>PROB_OTM</stp>
        <stp>.SPXW201007P3155</stp>
        <tr r="T162" s="1"/>
      </tp>
      <tp t="s">
        <v>96.57%</v>
        <stp/>
        <stp>PROB_OTM</stp>
        <stp>.SPXW201007P3150</stp>
        <tr r="T161" s="1"/>
      </tp>
      <tp t="s">
        <v>4.82%</v>
        <stp/>
        <stp>PROB_OTM</stp>
        <stp>.SPXW201007C3155</stp>
        <tr r="T48" s="1"/>
      </tp>
      <tp t="s">
        <v>5.03%</v>
        <stp/>
        <stp>PROB_OTM</stp>
        <stp>.SPXW201007C3150</stp>
        <tr r="T47" s="1"/>
      </tp>
      <tp t="s">
        <v>97.63%</v>
        <stp/>
        <stp>PROB_OTM</stp>
        <stp>.SPXW201007P3125</stp>
        <tr r="T156" s="1"/>
      </tp>
      <tp t="s">
        <v>97.76%</v>
        <stp/>
        <stp>PROB_OTM</stp>
        <stp>.SPXW201007P3120</stp>
        <tr r="T155" s="1"/>
      </tp>
      <tp t="s">
        <v>3.33%</v>
        <stp/>
        <stp>PROB_OTM</stp>
        <stp>.SPXW201007C3125</stp>
        <tr r="T42" s="1"/>
      </tp>
      <tp t="s">
        <v>2.44%</v>
        <stp/>
        <stp>PROB_OTM</stp>
        <stp>.SPXW201007C3120</stp>
        <tr r="T41" s="1"/>
      </tp>
      <tp t="s">
        <v>97.27%</v>
        <stp/>
        <stp>PROB_OTM</stp>
        <stp>.SPXW201007P3135</stp>
        <tr r="T158" s="1"/>
      </tp>
      <tp t="s">
        <v>97.40%</v>
        <stp/>
        <stp>PROB_OTM</stp>
        <stp>.SPXW201007P3130</stp>
        <tr r="T157" s="1"/>
      </tp>
      <tp t="s">
        <v>3.60%</v>
        <stp/>
        <stp>PROB_OTM</stp>
        <stp>.SPXW201007C3135</stp>
        <tr r="T44" s="1"/>
      </tp>
      <tp t="s">
        <v>3.39%</v>
        <stp/>
        <stp>PROB_OTM</stp>
        <stp>.SPXW201007C3130</stp>
        <tr r="T43" s="1"/>
      </tp>
      <tp t="s">
        <v>98.13%</v>
        <stp/>
        <stp>PROB_OTM</stp>
        <stp>.SPXW201007P3105</stp>
        <tr r="T152" s="1"/>
      </tp>
      <tp t="s">
        <v>98.25%</v>
        <stp/>
        <stp>PROB_OTM</stp>
        <stp>.SPXW201007P3100</stp>
        <tr r="T151" s="1"/>
      </tp>
      <tp t="s">
        <v>2.91%</v>
        <stp/>
        <stp>PROB_OTM</stp>
        <stp>.SPXW201007C3105</stp>
        <tr r="T38" s="1"/>
      </tp>
      <tp t="s">
        <v>2.63%</v>
        <stp/>
        <stp>PROB_OTM</stp>
        <stp>.SPXW201007C3100</stp>
        <tr r="T37" s="1"/>
      </tp>
      <tp t="s">
        <v>97.88%</v>
        <stp/>
        <stp>PROB_OTM</stp>
        <stp>.SPXW201007P3115</stp>
        <tr r="T154" s="1"/>
      </tp>
      <tp t="s">
        <v>98.01%</v>
        <stp/>
        <stp>PROB_OTM</stp>
        <stp>.SPXW201007P3110</stp>
        <tr r="T153" s="1"/>
      </tp>
      <tp t="s">
        <v>3.39%</v>
        <stp/>
        <stp>PROB_OTM</stp>
        <stp>.SPXW201007C3115</stp>
        <tr r="T40" s="1"/>
      </tp>
      <tp t="s">
        <v>2.28%</v>
        <stp/>
        <stp>PROB_OTM</stp>
        <stp>.SPXW201007C3110</stp>
        <tr r="T39" s="1"/>
      </tp>
      <tp t="s">
        <v>22.13%</v>
        <stp/>
        <stp>IMPL_VOL</stp>
        <stp>.SPXW201007C3500</stp>
        <tr r="C116" s="1"/>
      </tp>
      <tp t="s">
        <v>--</v>
        <stp/>
        <stp>IMPL_VOL</stp>
        <stp>.SPXW201007P3500</stp>
        <tr r="C230" s="1"/>
      </tp>
      <tp t="s">
        <v>94.10%</v>
        <stp/>
        <stp>PROB_OTM</stp>
        <stp>.SPXW201007P3185</stp>
        <tr r="T168" s="1"/>
      </tp>
      <tp t="s">
        <v>94.57%</v>
        <stp/>
        <stp>PROB_OTM</stp>
        <stp>.SPXW201007P3180</stp>
        <tr r="T167" s="1"/>
      </tp>
      <tp t="s">
        <v>6.70%</v>
        <stp/>
        <stp>PROB_OTM</stp>
        <stp>.SPXW201007C3185</stp>
        <tr r="T54" s="1"/>
      </tp>
      <tp t="s">
        <v>6.14%</v>
        <stp/>
        <stp>PROB_OTM</stp>
        <stp>.SPXW201007C3180</stp>
        <tr r="T53" s="1"/>
      </tp>
      <tp t="s">
        <v>93.03%</v>
        <stp/>
        <stp>PROB_OTM</stp>
        <stp>.SPXW201007P3195</stp>
        <tr r="T170" s="1"/>
      </tp>
      <tp t="s">
        <v>93.63%</v>
        <stp/>
        <stp>PROB_OTM</stp>
        <stp>.SPXW201007P3190</stp>
        <tr r="T169" s="1"/>
      </tp>
      <tp t="s">
        <v>8.11%</v>
        <stp/>
        <stp>PROB_OTM</stp>
        <stp>.SPXW201007C3195</stp>
        <tr r="T56" s="1"/>
      </tp>
      <tp t="s">
        <v>7.13%</v>
        <stp/>
        <stp>PROB_OTM</stp>
        <stp>.SPXW201007C3190</stp>
        <tr r="T55" s="1"/>
      </tp>
      <tp t="s">
        <v>2.18%</v>
        <stp/>
        <stp>PROB_OF_TOUCHING</stp>
        <stp>.SPXW201007C2980</stp>
        <tr r="U13" s="1"/>
      </tp>
      <tp t="s">
        <v>21.99%</v>
        <stp/>
        <stp>IMPL_VOL</stp>
        <stp>.SPXW201007C3490</stp>
        <tr r="C115" s="1"/>
      </tp>
      <tp t="s">
        <v>1.72%</v>
        <stp/>
        <stp>PROB_OF_TOUCHING</stp>
        <stp>.SPXW201007C2985</stp>
        <tr r="U14" s="1"/>
      </tp>
      <tp t="s">
        <v>98.82%</v>
        <stp/>
        <stp>PROB_OTM</stp>
        <stp>.SPXW201007P3065</stp>
        <tr r="T144" s="1"/>
      </tp>
      <tp t="s">
        <v>98.94%</v>
        <stp/>
        <stp>PROB_OTM</stp>
        <stp>.SPXW201007P3060</stp>
        <tr r="T143" s="1"/>
      </tp>
      <tp t="s">
        <v>1.06%</v>
        <stp/>
        <stp>PROB_OF_TOUCHING</stp>
        <stp>.SPXW201007P2980</stp>
        <tr r="U127" s="1"/>
      </tp>
      <tp t="s">
        <v>16.27%</v>
        <stp/>
        <stp>IMPL_VOL</stp>
        <stp>.SPXW201007P3490</stp>
        <tr r="C229" s="1"/>
      </tp>
      <tp t="s">
        <v>1.07%</v>
        <stp/>
        <stp>PROB_OF_TOUCHING</stp>
        <stp>.SPXW201007P2985</stp>
        <tr r="U128" s="1"/>
      </tp>
      <tp t="s">
        <v>2.02%</v>
        <stp/>
        <stp>PROB_OTM</stp>
        <stp>.SPXW201007C3065</stp>
        <tr r="T30" s="1"/>
      </tp>
      <tp t="s">
        <v>2.15%</v>
        <stp/>
        <stp>PROB_OTM</stp>
        <stp>.SPXW201007C3060</stp>
        <tr r="T29" s="1"/>
      </tp>
      <tp t="s">
        <v>21.95%</v>
        <stp/>
        <stp>IMPL_VOL</stp>
        <stp>.SPXW201007C3485</stp>
        <tr r="C114" s="1"/>
      </tp>
      <tp t="s">
        <v>1.74%</v>
        <stp/>
        <stp>PROB_OF_TOUCHING</stp>
        <stp>.SPXW201007C2990</stp>
        <tr r="U15" s="1"/>
      </tp>
      <tp t="s">
        <v>21.91%</v>
        <stp/>
        <stp>IMPL_VOL</stp>
        <stp>.SPXW201007C3480</stp>
        <tr r="C113" s="1"/>
      </tp>
      <tp t="s">
        <v>1.75%</v>
        <stp/>
        <stp>PROB_OF_TOUCHING</stp>
        <stp>.SPXW201007C2995</stp>
        <tr r="U16" s="1"/>
      </tp>
      <tp t="s">
        <v>98.70%</v>
        <stp/>
        <stp>PROB_OTM</stp>
        <stp>.SPXW201007P3075</stp>
        <tr r="T146" s="1"/>
      </tp>
      <tp t="s">
        <v>98.81%</v>
        <stp/>
        <stp>PROB_OTM</stp>
        <stp>.SPXW201007P3070</stp>
        <tr r="T145" s="1"/>
      </tp>
      <tp t="s">
        <v>20.51%</v>
        <stp/>
        <stp>IMPL_VOL</stp>
        <stp>.SPXW201007P3485</stp>
        <tr r="C228" s="1"/>
      </tp>
      <tp t="s">
        <v>1.17%</v>
        <stp/>
        <stp>PROB_OF_TOUCHING</stp>
        <stp>.SPXW201007P2990</stp>
        <tr r="U129" s="1"/>
      </tp>
      <tp t="s">
        <v>20.63%</v>
        <stp/>
        <stp>IMPL_VOL</stp>
        <stp>.SPXW201007P3480</stp>
        <tr r="C227" s="1"/>
      </tp>
      <tp t="s">
        <v>1.19%</v>
        <stp/>
        <stp>PROB_OF_TOUCHING</stp>
        <stp>.SPXW201007P2995</stp>
        <tr r="U130" s="1"/>
      </tp>
      <tp t="s">
        <v>1.73%</v>
        <stp/>
        <stp>PROB_OTM</stp>
        <stp>.SPXW201007C3075</stp>
        <tr r="T32" s="1"/>
      </tp>
      <tp t="s">
        <v>2.36%</v>
        <stp/>
        <stp>PROB_OTM</stp>
        <stp>.SPXW201007C3070</stp>
        <tr r="T31" s="1"/>
      </tp>
      <tp t="s">
        <v>99.07%</v>
        <stp/>
        <stp>PROB_OTM</stp>
        <stp>.SPXW201007P3045</stp>
        <tr r="T140" s="1"/>
      </tp>
      <tp t="s">
        <v>99.08%</v>
        <stp/>
        <stp>PROB_OTM</stp>
        <stp>.SPXW201007P3040</stp>
        <tr r="T139" s="1"/>
      </tp>
      <tp t="s">
        <v>2.15%</v>
        <stp/>
        <stp>PROB_OTM</stp>
        <stp>.SPXW201007C3045</stp>
        <tr r="T26" s="1"/>
      </tp>
      <tp t="s">
        <v>1.25%</v>
        <stp/>
        <stp>PROB_OTM</stp>
        <stp>.SPXW201007C3040</stp>
        <tr r="T25" s="1"/>
      </tp>
      <tp t="s">
        <v>98.95%</v>
        <stp/>
        <stp>PROB_OTM</stp>
        <stp>.SPXW201007P3055</stp>
        <tr r="T142" s="1"/>
      </tp>
      <tp t="s">
        <v>98.96%</v>
        <stp/>
        <stp>PROB_OTM</stp>
        <stp>.SPXW201007P3050</stp>
        <tr r="T141" s="1"/>
      </tp>
      <tp t="s">
        <v>1.73%</v>
        <stp/>
        <stp>PROB_OTM</stp>
        <stp>.SPXW201007C3055</stp>
        <tr r="T28" s="1"/>
      </tp>
      <tp t="s">
        <v>1.28%</v>
        <stp/>
        <stp>PROB_OTM</stp>
        <stp>.SPXW201007C3050</stp>
        <tr r="T27" s="1"/>
      </tp>
      <tp t="s">
        <v>99.21%</v>
        <stp/>
        <stp>PROB_OTM</stp>
        <stp>.SPXW201007P3025</stp>
        <tr r="T136" s="1"/>
      </tp>
      <tp t="s">
        <v>99.22%</v>
        <stp/>
        <stp>PROB_OTM</stp>
        <stp>.SPXW201007P3020</stp>
        <tr r="T135" s="1"/>
      </tp>
      <tp t="s">
        <v>1.21%</v>
        <stp/>
        <stp>PROB_OTM</stp>
        <stp>.SPXW201007C3025</stp>
        <tr r="T22" s="1"/>
      </tp>
      <tp t="s">
        <v>1.11%</v>
        <stp/>
        <stp>PROB_OTM</stp>
        <stp>.SPXW201007C3020</stp>
        <tr r="T21" s="1"/>
      </tp>
      <tp t="s">
        <v>99.14%</v>
        <stp/>
        <stp>PROB_OTM</stp>
        <stp>.SPXW201007P3035</stp>
        <tr r="T138" s="1"/>
      </tp>
      <tp t="s">
        <v>99.20%</v>
        <stp/>
        <stp>PROB_OTM</stp>
        <stp>.SPXW201007P3030</stp>
        <tr r="T137" s="1"/>
      </tp>
      <tp t="s">
        <v>1.41%</v>
        <stp/>
        <stp>PROB_OTM</stp>
        <stp>.SPXW201007C3035</stp>
        <tr r="T24" s="1"/>
      </tp>
      <tp t="s">
        <v>1.22%</v>
        <stp/>
        <stp>PROB_OTM</stp>
        <stp>.SPXW201007C3030</stp>
        <tr r="T23" s="1"/>
      </tp>
      <tp t="s">
        <v>99.34%</v>
        <stp/>
        <stp>PROB_OTM</stp>
        <stp>.SPXW201007P3005</stp>
        <tr r="T132" s="1"/>
      </tp>
      <tp t="s">
        <v>99.35%</v>
        <stp/>
        <stp>PROB_OTM</stp>
        <stp>.SPXW201007P3000</stp>
        <tr r="T131" s="1"/>
      </tp>
      <tp t="s">
        <v>0.99%</v>
        <stp/>
        <stp>PROB_OTM</stp>
        <stp>.SPXW201007C3005</stp>
        <tr r="T18" s="1"/>
      </tp>
      <tp t="s">
        <v>0.89%</v>
        <stp/>
        <stp>PROB_OTM</stp>
        <stp>.SPXW201007C3000</stp>
        <tr r="T17" s="1"/>
      </tp>
      <tp t="s">
        <v>99.28%</v>
        <stp/>
        <stp>PROB_OTM</stp>
        <stp>.SPXW201007P3015</stp>
        <tr r="T134" s="1"/>
      </tp>
      <tp t="s">
        <v>99.33%</v>
        <stp/>
        <stp>PROB_OTM</stp>
        <stp>.SPXW201007P3010</stp>
        <tr r="T133" s="1"/>
      </tp>
      <tp t="s">
        <v>1.50%</v>
        <stp/>
        <stp>PROB_OTM</stp>
        <stp>.SPXW201007C3015</stp>
        <tr r="T20" s="1"/>
      </tp>
      <tp t="s">
        <v>1.00%</v>
        <stp/>
        <stp>PROB_OTM</stp>
        <stp>.SPXW201007C3010</stp>
        <tr r="T19" s="1"/>
      </tp>
      <tp t="s">
        <v>22.67%</v>
        <stp/>
        <stp>IMPL_VOL</stp>
        <stp>.SPXW201007C3415</stp>
        <tr r="C100" s="1"/>
      </tp>
      <tp t="s">
        <v>2.29%</v>
        <stp/>
        <stp>PROB_OF_TOUCHING</stp>
        <stp>.SPXW201007C2900</stp>
        <tr r="U3" s="1"/>
      </tp>
      <tp t="s">
        <v>22.82%</v>
        <stp/>
        <stp>IMPL_VOL</stp>
        <stp>.SPXW201007C3410</stp>
        <tr r="C99" s="1"/>
      </tp>
      <tp t="s">
        <v>21.70%</v>
        <stp/>
        <stp>IMPL_VOL</stp>
        <stp>.SPXW201007P3415</stp>
        <tr r="C214" s="1"/>
      </tp>
      <tp t="s">
        <v>0.65%</v>
        <stp/>
        <stp>PROB_OF_TOUCHING</stp>
        <stp>.SPXW201007P2900</stp>
        <tr r="U117" s="1"/>
      </tp>
      <tp t="s">
        <v>21.90%</v>
        <stp/>
        <stp>IMPL_VOL</stp>
        <stp>.SPXW201007P3410</stp>
        <tr r="C213" s="1"/>
      </tp>
      <tp t="s">
        <v>23.00%</v>
        <stp/>
        <stp>IMPL_VOL</stp>
        <stp>.SPXW201007C3405</stp>
        <tr r="C98" s="1"/>
      </tp>
      <tp t="s">
        <v>2.70%</v>
        <stp/>
        <stp>PROB_OF_TOUCHING</stp>
        <stp>.SPXW201007C2910</stp>
        <tr r="U4" s="1"/>
      </tp>
      <tp t="s">
        <v>23.14%</v>
        <stp/>
        <stp>IMPL_VOL</stp>
        <stp>.SPXW201007C3400</stp>
        <tr r="C97" s="1"/>
      </tp>
      <tp t="s">
        <v>22.09%</v>
        <stp/>
        <stp>IMPL_VOL</stp>
        <stp>.SPXW201007P3405</stp>
        <tr r="C212" s="1"/>
      </tp>
      <tp t="s">
        <v>0.67%</v>
        <stp/>
        <stp>PROB_OF_TOUCHING</stp>
        <stp>.SPXW201007P2910</stp>
        <tr r="U118" s="1"/>
      </tp>
      <tp t="s">
        <v>22.26%</v>
        <stp/>
        <stp>IMPL_VOL</stp>
        <stp>.SPXW201007P3400</stp>
        <tr r="C211" s="1"/>
      </tp>
      <tp t="s">
        <v>22.17%</v>
        <stp/>
        <stp>IMPL_VOL</stp>
        <stp>.SPXW201007C3435</stp>
        <tr r="C104" s="1"/>
      </tp>
      <tp t="s">
        <v>1.37%</v>
        <stp/>
        <stp>PROB_OF_TOUCHING</stp>
        <stp>.SPXW201007C2920</stp>
        <tr r="U5" s="1"/>
      </tp>
      <tp t="s">
        <v>22.29%</v>
        <stp/>
        <stp>IMPL_VOL</stp>
        <stp>.SPXW201007C3430</stp>
        <tr r="C103" s="1"/>
      </tp>
      <tp t="s">
        <v>1.54%</v>
        <stp/>
        <stp>PROB_OF_TOUCHING</stp>
        <stp>.SPXW201007C2925</stp>
        <tr r="U6" s="1"/>
      </tp>
      <tp t="s">
        <v>20.32%</v>
        <stp/>
        <stp>IMPL_VOL</stp>
        <stp>.SPXW201007P3435</stp>
        <tr r="C218" s="1"/>
      </tp>
      <tp t="s">
        <v>0.68%</v>
        <stp/>
        <stp>PROB_OF_TOUCHING</stp>
        <stp>.SPXW201007P2920</stp>
        <tr r="U119" s="1"/>
      </tp>
      <tp t="s">
        <v>20.78%</v>
        <stp/>
        <stp>IMPL_VOL</stp>
        <stp>.SPXW201007P3430</stp>
        <tr r="C217" s="1"/>
      </tp>
      <tp t="s">
        <v>0.68%</v>
        <stp/>
        <stp>PROB_OF_TOUCHING</stp>
        <stp>.SPXW201007P2925</stp>
        <tr r="U120" s="1"/>
      </tp>
      <tp t="s">
        <v>22.37%</v>
        <stp/>
        <stp>IMPL_VOL</stp>
        <stp>.SPXW201007C3425</stp>
        <tr r="C102" s="1"/>
      </tp>
      <tp t="s">
        <v>1.40%</v>
        <stp/>
        <stp>PROB_OF_TOUCHING</stp>
        <stp>.SPXW201007C2930</stp>
        <tr r="U7" s="1"/>
      </tp>
      <tp t="s">
        <v>22.52%</v>
        <stp/>
        <stp>IMPL_VOL</stp>
        <stp>.SPXW201007C3420</stp>
        <tr r="C101" s="1"/>
      </tp>
      <tp t="s">
        <v>21.62%</v>
        <stp/>
        <stp>IMPL_VOL</stp>
        <stp>.SPXW201007P3425</stp>
        <tr r="C216" s="1"/>
      </tp>
      <tp t="s">
        <v>0.78%</v>
        <stp/>
        <stp>PROB_OF_TOUCHING</stp>
        <stp>.SPXW201007P2930</stp>
        <tr r="U121" s="1"/>
      </tp>
      <tp t="s">
        <v>21.60%</v>
        <stp/>
        <stp>IMPL_VOL</stp>
        <stp>.SPXW201007P3420</stp>
        <tr r="C215" s="1"/>
      </tp>
      <tp t="s">
        <v>21.90%</v>
        <stp/>
        <stp>IMPL_VOL</stp>
        <stp>.SPXW201007C3455</stp>
        <tr r="C108" s="1"/>
      </tp>
      <tp t="s">
        <v>1.42%</v>
        <stp/>
        <stp>PROB_OF_TOUCHING</stp>
        <stp>.SPXW201007C2940</stp>
        <tr r="U8" s="1"/>
      </tp>
      <tp t="s">
        <v>21.95%</v>
        <stp/>
        <stp>IMPL_VOL</stp>
        <stp>.SPXW201007C3450</stp>
        <tr r="C107" s="1"/>
      </tp>
      <tp t="s">
        <v>20.20%</v>
        <stp/>
        <stp>IMPL_VOL</stp>
        <stp>.SPXW201007P3455</stp>
        <tr r="C222" s="1"/>
      </tp>
      <tp t="s">
        <v>0.80%</v>
        <stp/>
        <stp>PROB_OF_TOUCHING</stp>
        <stp>.SPXW201007P2940</stp>
        <tr r="U122" s="1"/>
      </tp>
      <tp t="s">
        <v>21.61%</v>
        <stp/>
        <stp>IMPL_VOL</stp>
        <stp>.SPXW201007P3450</stp>
        <tr r="C221" s="1"/>
      </tp>
      <tp t="s">
        <v>22.03%</v>
        <stp/>
        <stp>IMPL_VOL</stp>
        <stp>.SPXW201007C3445</stp>
        <tr r="C106" s="1"/>
      </tp>
      <tp t="s">
        <v>2.21%</v>
        <stp/>
        <stp>PROB_OF_TOUCHING</stp>
        <stp>.SPXW201007C2950</stp>
        <tr r="U9" s="1"/>
      </tp>
      <tp t="s">
        <v>22.08%</v>
        <stp/>
        <stp>IMPL_VOL</stp>
        <stp>.SPXW201007C3440</stp>
        <tr r="C105" s="1"/>
      </tp>
      <tp t="s">
        <v>20.24%</v>
        <stp/>
        <stp>IMPL_VOL</stp>
        <stp>.SPXW201007P3445</stp>
        <tr r="C220" s="1"/>
      </tp>
      <tp t="s">
        <v>0.81%</v>
        <stp/>
        <stp>PROB_OF_TOUCHING</stp>
        <stp>.SPXW201007P2950</stp>
        <tr r="U123" s="1"/>
      </tp>
      <tp t="s">
        <v>20.45%</v>
        <stp/>
        <stp>IMPL_VOL</stp>
        <stp>.SPXW201007P3440</stp>
        <tr r="C219" s="1"/>
      </tp>
      <tp t="s">
        <v>21.93%</v>
        <stp/>
        <stp>IMPL_VOL</stp>
        <stp>.SPXW201007C3475</stp>
        <tr r="C112" s="1"/>
      </tp>
      <tp t="s">
        <v>1.80%</v>
        <stp/>
        <stp>PROB_OF_TOUCHING</stp>
        <stp>.SPXW201007C2960</stp>
        <tr r="U10" s="1"/>
      </tp>
      <tp t="s">
        <v>21.87%</v>
        <stp/>
        <stp>IMPL_VOL</stp>
        <stp>.SPXW201007C3470</stp>
        <tr r="C111" s="1"/>
      </tp>
      <tp t="s">
        <v>98.56%</v>
        <stp/>
        <stp>PROB_OTM</stp>
        <stp>.SPXW201007P3085</stp>
        <tr r="T148" s="1"/>
      </tp>
      <tp t="s">
        <v>98.63%</v>
        <stp/>
        <stp>PROB_OTM</stp>
        <stp>.SPXW201007P3080</stp>
        <tr r="T147" s="1"/>
      </tp>
      <tp t="s">
        <v>18.25%</v>
        <stp/>
        <stp>IMPL_VOL</stp>
        <stp>.SPXW201007P3475</stp>
        <tr r="C226" s="1"/>
      </tp>
      <tp t="s">
        <v>0.92%</v>
        <stp/>
        <stp>PROB_OF_TOUCHING</stp>
        <stp>.SPXW201007P2960</stp>
        <tr r="U124" s="1"/>
      </tp>
      <tp t="s">
        <v>20.85%</v>
        <stp/>
        <stp>IMPL_VOL</stp>
        <stp>.SPXW201007P3470</stp>
        <tr r="C225" s="1"/>
      </tp>
      <tp t="s">
        <v>2.68%</v>
        <stp/>
        <stp>PROB_OTM</stp>
        <stp>.SPXW201007C3085</stp>
        <tr r="T34" s="1"/>
      </tp>
      <tp t="s">
        <v>1.84%</v>
        <stp/>
        <stp>PROB_OTM</stp>
        <stp>.SPXW201007C3080</stp>
        <tr r="T33" s="1"/>
      </tp>
      <tp t="s">
        <v>21.90%</v>
        <stp/>
        <stp>IMPL_VOL</stp>
        <stp>.SPXW201007C3465</stp>
        <tr r="C110" s="1"/>
      </tp>
      <tp t="s">
        <v>1.83%</v>
        <stp/>
        <stp>PROB_OF_TOUCHING</stp>
        <stp>.SPXW201007C2970</stp>
        <tr r="U11" s="1"/>
      </tp>
      <tp t="s">
        <v>21.90%</v>
        <stp/>
        <stp>IMPL_VOL</stp>
        <stp>.SPXW201007C3460</stp>
        <tr r="C109" s="1"/>
      </tp>
      <tp t="s">
        <v>1.69%</v>
        <stp/>
        <stp>PROB_OF_TOUCHING</stp>
        <stp>.SPXW201007C2975</stp>
        <tr r="U12" s="1"/>
      </tp>
      <tp t="s">
        <v>98.37%</v>
        <stp/>
        <stp>PROB_OTM</stp>
        <stp>.SPXW201007P3095</stp>
        <tr r="T150" s="1"/>
      </tp>
      <tp t="s">
        <v>98.44%</v>
        <stp/>
        <stp>PROB_OTM</stp>
        <stp>.SPXW201007P3090</stp>
        <tr r="T149" s="1"/>
      </tp>
      <tp t="s">
        <v>20.05%</v>
        <stp/>
        <stp>IMPL_VOL</stp>
        <stp>.SPXW201007P3465</stp>
        <tr r="C224" s="1"/>
      </tp>
      <tp t="s">
        <v>0.94%</v>
        <stp/>
        <stp>PROB_OF_TOUCHING</stp>
        <stp>.SPXW201007P2970</stp>
        <tr r="U125" s="1"/>
      </tp>
      <tp t="s">
        <v>20.12%</v>
        <stp/>
        <stp>IMPL_VOL</stp>
        <stp>.SPXW201007P3460</stp>
        <tr r="C223" s="1"/>
      </tp>
      <tp t="s">
        <v>1.05%</v>
        <stp/>
        <stp>PROB_OF_TOUCHING</stp>
        <stp>.SPXW201007P2975</stp>
        <tr r="U126" s="1"/>
      </tp>
      <tp t="s">
        <v>2.01%</v>
        <stp/>
        <stp>PROB_OTM</stp>
        <stp>.SPXW201007C3095</stp>
        <tr r="T36" s="1"/>
      </tp>
      <tp t="s">
        <v>1.98%</v>
        <stp/>
        <stp>PROB_OTM</stp>
        <stp>.SPXW201007C3090</stp>
        <tr r="T35" s="1"/>
      </tp>
      <tp t="s">
        <v>23.35%</v>
        <stp/>
        <stp>IMPL_VOL</stp>
        <stp>.SPXW201007C3395</stp>
        <tr r="C96" s="1"/>
      </tp>
      <tp t="s">
        <v>23.54%</v>
        <stp/>
        <stp>IMPL_VOL</stp>
        <stp>.SPXW201007C3390</stp>
        <tr r="C95" s="1"/>
      </tp>
      <tp t="s">
        <v>22.50%</v>
        <stp/>
        <stp>IMPL_VOL</stp>
        <stp>.SPXW201007P3395</stp>
        <tr r="C210" s="1"/>
      </tp>
      <tp t="s">
        <v>22.73%</v>
        <stp/>
        <stp>IMPL_VOL</stp>
        <stp>.SPXW201007P3390</stp>
        <tr r="C209" s="1"/>
      </tp>
      <tp t="s">
        <v>23.72%</v>
        <stp/>
        <stp>IMPL_VOL</stp>
        <stp>.SPXW201007C3385</stp>
        <tr r="C94" s="1"/>
      </tp>
      <tp t="s">
        <v>23.96%</v>
        <stp/>
        <stp>IMPL_VOL</stp>
        <stp>.SPXW201007C3380</stp>
        <tr r="C93" s="1"/>
      </tp>
      <tp t="s">
        <v>22.93%</v>
        <stp/>
        <stp>IMPL_VOL</stp>
        <stp>.SPXW201007P3385</stp>
        <tr r="C208" s="1"/>
      </tp>
      <tp t="s">
        <v>23.19%</v>
        <stp/>
        <stp>IMPL_VOL</stp>
        <stp>.SPXW201007P3380</stp>
        <tr r="C207" s="1"/>
      </tp>
      <tp t="s">
        <v>26.91%</v>
        <stp/>
        <stp>IMPL_VOL</stp>
        <stp>.SPXW201007C3315</stp>
        <tr r="C80" s="1"/>
      </tp>
      <tp t="s">
        <v>27.13%</v>
        <stp/>
        <stp>IMPL_VOL</stp>
        <stp>.SPXW201007C3310</stp>
        <tr r="C79" s="1"/>
      </tp>
      <tp t="s">
        <v>26.10%</v>
        <stp/>
        <stp>IMPL_VOL</stp>
        <stp>.SPXW201007P3315</stp>
        <tr r="C194" s="1"/>
      </tp>
      <tp t="s">
        <v>26.30%</v>
        <stp/>
        <stp>IMPL_VOL</stp>
        <stp>.SPXW201007P3310</stp>
        <tr r="C193" s="1"/>
      </tp>
      <tp t="s">
        <v>27.32%</v>
        <stp/>
        <stp>IMPL_VOL</stp>
        <stp>.SPXW201007C3305</stp>
        <tr r="C78" s="1"/>
      </tp>
      <tp t="s">
        <v>27.56%</v>
        <stp/>
        <stp>IMPL_VOL</stp>
        <stp>.SPXW201007C3300</stp>
        <tr r="C77" s="1"/>
      </tp>
      <tp t="s">
        <v>26.51%</v>
        <stp/>
        <stp>IMPL_VOL</stp>
        <stp>.SPXW201007P3305</stp>
        <tr r="C192" s="1"/>
      </tp>
      <tp t="s">
        <v>26.69%</v>
        <stp/>
        <stp>IMPL_VOL</stp>
        <stp>.SPXW201007P3300</stp>
        <tr r="C191" s="1"/>
      </tp>
      <tp t="s">
        <v>26.01%</v>
        <stp/>
        <stp>IMPL_VOL</stp>
        <stp>.SPXW201007C3335</stp>
        <tr r="C84" s="1"/>
      </tp>
      <tp t="s">
        <v>26.25%</v>
        <stp/>
        <stp>IMPL_VOL</stp>
        <stp>.SPXW201007C3330</stp>
        <tr r="C83" s="1"/>
      </tp>
      <tp t="s">
        <v>25.28%</v>
        <stp/>
        <stp>IMPL_VOL</stp>
        <stp>.SPXW201007P3335</stp>
        <tr r="C198" s="1"/>
      </tp>
      <tp t="s">
        <v>25.47%</v>
        <stp/>
        <stp>IMPL_VOL</stp>
        <stp>.SPXW201007P3330</stp>
        <tr r="C197" s="1"/>
      </tp>
      <tp t="s">
        <v>26.45%</v>
        <stp/>
        <stp>IMPL_VOL</stp>
        <stp>.SPXW201007C3325</stp>
        <tr r="C82" s="1"/>
      </tp>
      <tp t="s">
        <v>26.66%</v>
        <stp/>
        <stp>IMPL_VOL</stp>
        <stp>.SPXW201007C3320</stp>
        <tr r="C81" s="1"/>
      </tp>
      <tp t="s">
        <v>25.70%</v>
        <stp/>
        <stp>IMPL_VOL</stp>
        <stp>.SPXW201007P3325</stp>
        <tr r="C196" s="1"/>
      </tp>
      <tp t="s">
        <v>25.90%</v>
        <stp/>
        <stp>IMPL_VOL</stp>
        <stp>.SPXW201007P3320</stp>
        <tr r="C195" s="1"/>
      </tp>
      <tp t="s">
        <v>25.14%</v>
        <stp/>
        <stp>IMPL_VOL</stp>
        <stp>.SPXW201007C3355</stp>
        <tr r="C88" s="1"/>
      </tp>
      <tp t="s">
        <v>25.37%</v>
        <stp/>
        <stp>IMPL_VOL</stp>
        <stp>.SPXW201007C3350</stp>
        <tr r="C87" s="1"/>
      </tp>
      <tp t="s">
        <v>24.39%</v>
        <stp/>
        <stp>IMPL_VOL</stp>
        <stp>.SPXW201007P3355</stp>
        <tr r="C202" s="1"/>
      </tp>
      <tp t="s">
        <v>24.58%</v>
        <stp/>
        <stp>IMPL_VOL</stp>
        <stp>.SPXW201007P3350</stp>
        <tr r="C201" s="1"/>
      </tp>
      <tp t="s">
        <v>25.62%</v>
        <stp/>
        <stp>IMPL_VOL</stp>
        <stp>.SPXW201007C3345</stp>
        <tr r="C86" s="1"/>
      </tp>
      <tp t="s">
        <v>25.80%</v>
        <stp/>
        <stp>IMPL_VOL</stp>
        <stp>.SPXW201007C3340</stp>
        <tr r="C85" s="1"/>
      </tp>
      <tp t="s">
        <v>24.83%</v>
        <stp/>
        <stp>IMPL_VOL</stp>
        <stp>.SPXW201007P3345</stp>
        <tr r="C200" s="1"/>
      </tp>
      <tp t="s">
        <v>25.08%</v>
        <stp/>
        <stp>IMPL_VOL</stp>
        <stp>.SPXW201007P3340</stp>
        <tr r="C199" s="1"/>
      </tp>
      <tp t="s">
        <v>24.18%</v>
        <stp/>
        <stp>IMPL_VOL</stp>
        <stp>.SPXW201007C3375</stp>
        <tr r="C92" s="1"/>
      </tp>
      <tp t="s">
        <v>24.39%</v>
        <stp/>
        <stp>IMPL_VOL</stp>
        <stp>.SPXW201007C3370</stp>
        <tr r="C91" s="1"/>
      </tp>
      <tp t="s">
        <v>23.43%</v>
        <stp/>
        <stp>IMPL_VOL</stp>
        <stp>.SPXW201007P3375</stp>
        <tr r="C206" s="1"/>
      </tp>
      <tp t="s">
        <v>23.64%</v>
        <stp/>
        <stp>IMPL_VOL</stp>
        <stp>.SPXW201007P3370</stp>
        <tr r="C205" s="1"/>
      </tp>
      <tp t="s">
        <v>24.65%</v>
        <stp/>
        <stp>IMPL_VOL</stp>
        <stp>.SPXW201007C3365</stp>
        <tr r="C90" s="1"/>
      </tp>
      <tp t="s">
        <v>24.90%</v>
        <stp/>
        <stp>IMPL_VOL</stp>
        <stp>.SPXW201007C3360</stp>
        <tr r="C89" s="1"/>
      </tp>
      <tp t="s">
        <v>23.89%</v>
        <stp/>
        <stp>IMPL_VOL</stp>
        <stp>.SPXW201007P3365</stp>
        <tr r="C204" s="1"/>
      </tp>
      <tp t="s">
        <v>24.14%</v>
        <stp/>
        <stp>IMPL_VOL</stp>
        <stp>.SPXW201007P3360</stp>
        <tr r="C203" s="1"/>
      </tp>
      <tp t="s">
        <v>27.82%</v>
        <stp/>
        <stp>IMPL_VOL</stp>
        <stp>.SPXW201007C3295</stp>
        <tr r="C76" s="1"/>
      </tp>
      <tp t="s">
        <v>28.02%</v>
        <stp/>
        <stp>IMPL_VOL</stp>
        <stp>.SPXW201007C3290</stp>
        <tr r="C75" s="1"/>
      </tp>
      <tp t="s">
        <v>26.93%</v>
        <stp/>
        <stp>IMPL_VOL</stp>
        <stp>.SPXW201007P3295</stp>
        <tr r="C190" s="1"/>
      </tp>
      <tp t="s">
        <v>27.11%</v>
        <stp/>
        <stp>IMPL_VOL</stp>
        <stp>.SPXW201007P3290</stp>
        <tr r="C189" s="1"/>
      </tp>
      <tp t="s">
        <v>28.25%</v>
        <stp/>
        <stp>IMPL_VOL</stp>
        <stp>.SPXW201007C3285</stp>
        <tr r="C74" s="1"/>
      </tp>
      <tp t="s">
        <v>28.41%</v>
        <stp/>
        <stp>IMPL_VOL</stp>
        <stp>.SPXW201007C3280</stp>
        <tr r="C73" s="1"/>
      </tp>
      <tp t="s">
        <v>27.30%</v>
        <stp/>
        <stp>IMPL_VOL</stp>
        <stp>.SPXW201007P3285</stp>
        <tr r="C188" s="1"/>
      </tp>
      <tp t="s">
        <v>27.43%</v>
        <stp/>
        <stp>IMPL_VOL</stp>
        <stp>.SPXW201007P3280</stp>
        <tr r="C187" s="1"/>
      </tp>
      <tp t="s">
        <v>30.29%</v>
        <stp/>
        <stp>IMPL_VOL</stp>
        <stp>.SPXW201007C3215</stp>
        <tr r="C60" s="1"/>
      </tp>
      <tp t="s">
        <v>30.62%</v>
        <stp/>
        <stp>IMPL_VOL</stp>
        <stp>.SPXW201007C3210</stp>
        <tr r="C59" s="1"/>
      </tp>
      <tp t="s">
        <v>29.34%</v>
        <stp/>
        <stp>IMPL_VOL</stp>
        <stp>.SPXW201007P3215</stp>
        <tr r="C174" s="1"/>
      </tp>
      <tp t="s">
        <v>29.62%</v>
        <stp/>
        <stp>IMPL_VOL</stp>
        <stp>.SPXW201007P3210</stp>
        <tr r="C173" s="1"/>
      </tp>
      <tp t="s">
        <v>31.28%</v>
        <stp/>
        <stp>IMPL_VOL</stp>
        <stp>.SPXW201007C3205</stp>
        <tr r="C58" s="1"/>
      </tp>
      <tp t="s">
        <v>31.75%</v>
        <stp/>
        <stp>IMPL_VOL</stp>
        <stp>.SPXW201007C3200</stp>
        <tr r="C57" s="1"/>
      </tp>
      <tp t="s">
        <v>29.68%</v>
        <stp/>
        <stp>IMPL_VOL</stp>
        <stp>.SPXW201007P3205</stp>
        <tr r="C172" s="1"/>
      </tp>
      <tp t="s">
        <v>29.86%</v>
        <stp/>
        <stp>IMPL_VOL</stp>
        <stp>.SPXW201007P3200</stp>
        <tr r="C171" s="1"/>
      </tp>
      <tp t="s">
        <v>30.25%</v>
        <stp/>
        <stp>IMPL_VOL</stp>
        <stp>.SPXW201007C3235</stp>
        <tr r="C64" s="1"/>
      </tp>
      <tp t="s">
        <v>30.36%</v>
        <stp/>
        <stp>IMPL_VOL</stp>
        <stp>.SPXW201007C3230</stp>
        <tr r="C63" s="1"/>
      </tp>
      <tp t="s">
        <v>28.88%</v>
        <stp/>
        <stp>IMPL_VOL</stp>
        <stp>.SPXW201007P3235</stp>
        <tr r="C178" s="1"/>
      </tp>
      <tp t="s">
        <v>28.99%</v>
        <stp/>
        <stp>IMPL_VOL</stp>
        <stp>.SPXW201007P3230</stp>
        <tr r="C177" s="1"/>
      </tp>
      <tp t="s">
        <v>30.63%</v>
        <stp/>
        <stp>IMPL_VOL</stp>
        <stp>.SPXW201007C3225</stp>
        <tr r="C62" s="1"/>
      </tp>
      <tp t="s">
        <v>30.23%</v>
        <stp/>
        <stp>IMPL_VOL</stp>
        <stp>.SPXW201007C3220</stp>
        <tr r="C61" s="1"/>
      </tp>
      <tp t="s">
        <v>29.12%</v>
        <stp/>
        <stp>IMPL_VOL</stp>
        <stp>.SPXW201007P3225</stp>
        <tr r="C176" s="1"/>
      </tp>
      <tp t="s">
        <v>29.34%</v>
        <stp/>
        <stp>IMPL_VOL</stp>
        <stp>.SPXW201007P3220</stp>
        <tr r="C175" s="1"/>
      </tp>
      <tp t="s">
        <v>29.15%</v>
        <stp/>
        <stp>IMPL_VOL</stp>
        <stp>.SPXW201007C3255</stp>
        <tr r="C68" s="1"/>
      </tp>
      <tp t="s">
        <v>29.05%</v>
        <stp/>
        <stp>IMPL_VOL</stp>
        <stp>.SPXW201007C3250</stp>
        <tr r="C67" s="1"/>
      </tp>
      <tp t="s">
        <v>28.29%</v>
        <stp/>
        <stp>IMPL_VOL</stp>
        <stp>.SPXW201007P3255</stp>
        <tr r="C182" s="1"/>
      </tp>
      <tp t="s">
        <v>28.39%</v>
        <stp/>
        <stp>IMPL_VOL</stp>
        <stp>.SPXW201007P3250</stp>
        <tr r="C181" s="1"/>
      </tp>
      <tp t="s">
        <v>29.31%</v>
        <stp/>
        <stp>IMPL_VOL</stp>
        <stp>.SPXW201007C3245</stp>
        <tr r="C66" s="1"/>
      </tp>
      <tp t="s">
        <v>29.95%</v>
        <stp/>
        <stp>IMPL_VOL</stp>
        <stp>.SPXW201007C3240</stp>
        <tr r="C65" s="1"/>
      </tp>
      <tp t="s">
        <v>28.61%</v>
        <stp/>
        <stp>IMPL_VOL</stp>
        <stp>.SPXW201007P3245</stp>
        <tr r="C180" s="1"/>
      </tp>
      <tp t="s">
        <v>28.78%</v>
        <stp/>
        <stp>IMPL_VOL</stp>
        <stp>.SPXW201007P3240</stp>
        <tr r="C179" s="1"/>
      </tp>
      <tp t="s">
        <v>28.70%</v>
        <stp/>
        <stp>IMPL_VOL</stp>
        <stp>.SPXW201007C3275</stp>
        <tr r="C72" s="1"/>
      </tp>
      <tp t="s">
        <v>28.83%</v>
        <stp/>
        <stp>IMPL_VOL</stp>
        <stp>.SPXW201007C3270</stp>
        <tr r="C71" s="1"/>
      </tp>
      <tp t="s">
        <v>27.63%</v>
        <stp/>
        <stp>IMPL_VOL</stp>
        <stp>.SPXW201007P3275</stp>
        <tr r="C186" s="1"/>
      </tp>
      <tp t="s">
        <v>27.78%</v>
        <stp/>
        <stp>IMPL_VOL</stp>
        <stp>.SPXW201007P3270</stp>
        <tr r="C185" s="1"/>
      </tp>
      <tp t="s">
        <v>28.80%</v>
        <stp/>
        <stp>IMPL_VOL</stp>
        <stp>.SPXW201007C3265</stp>
        <tr r="C70" s="1"/>
      </tp>
      <tp t="s">
        <v>28.89%</v>
        <stp/>
        <stp>IMPL_VOL</stp>
        <stp>.SPXW201007C3260</stp>
        <tr r="C69" s="1"/>
      </tp>
      <tp t="s">
        <v>27.96%</v>
        <stp/>
        <stp>IMPL_VOL</stp>
        <stp>.SPXW201007P3265</stp>
        <tr r="C184" s="1"/>
      </tp>
      <tp t="s">
        <v>28.13%</v>
        <stp/>
        <stp>IMPL_VOL</stp>
        <stp>.SPXW201007P3260</stp>
        <tr r="C183" s="1"/>
      </tp>
      <tp t="s">
        <v>31.70%</v>
        <stp/>
        <stp>IMPL_VOL</stp>
        <stp>.SPXW201007C3195</stp>
        <tr r="C56" s="1"/>
      </tp>
      <tp t="s">
        <v>31.24%</v>
        <stp/>
        <stp>IMPL_VOL</stp>
        <stp>.SPXW201007C3190</stp>
        <tr r="C55" s="1"/>
      </tp>
      <tp t="s">
        <v>99.31%</v>
        <stp/>
        <stp>PROB_OF_EXPIRING</stp>
        <stp>.SPXW201007C2920</stp>
        <tr r="S5" s="1"/>
      </tp>
      <tp t="s">
        <v>99.22%</v>
        <stp/>
        <stp>PROB_OF_EXPIRING</stp>
        <stp>.SPXW201007C2925</stp>
        <tr r="S6" s="1"/>
      </tp>
      <tp t="s">
        <v>30.00%</v>
        <stp/>
        <stp>IMPL_VOL</stp>
        <stp>.SPXW201007P3195</stp>
        <tr r="C170" s="1"/>
      </tp>
      <tp t="s">
        <v>30.08%</v>
        <stp/>
        <stp>IMPL_VOL</stp>
        <stp>.SPXW201007P3190</stp>
        <tr r="C169" s="1"/>
      </tp>
      <tp t="s">
        <v>0.34%</v>
        <stp/>
        <stp>PROB_OF_EXPIRING</stp>
        <stp>.SPXW201007P2920</stp>
        <tr r="S119" s="1"/>
      </tp>
      <tp t="s">
        <v>0.34%</v>
        <stp/>
        <stp>PROB_OF_EXPIRING</stp>
        <stp>.SPXW201007P2925</stp>
        <tr r="S120" s="1"/>
      </tp>
      <tp t="s">
        <v>31.57%</v>
        <stp/>
        <stp>IMPL_VOL</stp>
        <stp>.SPXW201007C3185</stp>
        <tr r="C54" s="1"/>
      </tp>
      <tp t="s">
        <v>31.62%</v>
        <stp/>
        <stp>IMPL_VOL</stp>
        <stp>.SPXW201007C3180</stp>
        <tr r="C53" s="1"/>
      </tp>
      <tp t="s">
        <v>99.30%</v>
        <stp/>
        <stp>PROB_OF_EXPIRING</stp>
        <stp>.SPXW201007C2930</stp>
        <tr r="S7" s="1"/>
      </tp>
      <tp t="s">
        <v>30.28%</v>
        <stp/>
        <stp>IMPL_VOL</stp>
        <stp>.SPXW201007P3185</stp>
        <tr r="C168" s="1"/>
      </tp>
      <tp t="s">
        <v>30.43%</v>
        <stp/>
        <stp>IMPL_VOL</stp>
        <stp>.SPXW201007P3180</stp>
        <tr r="C167" s="1"/>
      </tp>
      <tp t="s">
        <v>0.39%</v>
        <stp/>
        <stp>PROB_OF_EXPIRING</stp>
        <stp>.SPXW201007P2930</stp>
        <tr r="S121" s="1"/>
      </tp>
      <tp t="s">
        <v>98.84%</v>
        <stp/>
        <stp>PROB_OF_EXPIRING</stp>
        <stp>.SPXW201007C2900</stp>
        <tr r="S3" s="1"/>
      </tp>
      <tp t="s">
        <v>0.33%</v>
        <stp/>
        <stp>PROB_OF_EXPIRING</stp>
        <stp>.SPXW201007P2900</stp>
        <tr r="S117" s="1"/>
      </tp>
      <tp t="s">
        <v>98.63%</v>
        <stp/>
        <stp>PROB_OF_EXPIRING</stp>
        <stp>.SPXW201007C2910</stp>
        <tr r="S4" s="1"/>
      </tp>
      <tp t="s">
        <v>0.34%</v>
        <stp/>
        <stp>PROB_OF_EXPIRING</stp>
        <stp>.SPXW201007P2910</stp>
        <tr r="S118" s="1"/>
      </tp>
      <tp t="s">
        <v>99.09%</v>
        <stp/>
        <stp>PROB_OF_EXPIRING</stp>
        <stp>.SPXW201007C2960</stp>
        <tr r="S10" s="1"/>
      </tp>
      <tp t="s">
        <v>0.46%</v>
        <stp/>
        <stp>PROB_OF_EXPIRING</stp>
        <stp>.SPXW201007P2960</stp>
        <tr r="S124" s="1"/>
      </tp>
      <tp t="s">
        <v>99.08%</v>
        <stp/>
        <stp>PROB_OF_EXPIRING</stp>
        <stp>.SPXW201007C2970</stp>
        <tr r="S11" s="1"/>
      </tp>
      <tp t="s">
        <v>99.15%</v>
        <stp/>
        <stp>PROB_OF_EXPIRING</stp>
        <stp>.SPXW201007C2975</stp>
        <tr r="S12" s="1"/>
      </tp>
      <tp t="s">
        <v>0.47%</v>
        <stp/>
        <stp>PROB_OF_EXPIRING</stp>
        <stp>.SPXW201007P2970</stp>
        <tr r="S125" s="1"/>
      </tp>
      <tp t="s">
        <v>0.53%</v>
        <stp/>
        <stp>PROB_OF_EXPIRING</stp>
        <stp>.SPXW201007P2975</stp>
        <tr r="S126" s="1"/>
      </tp>
      <tp t="s">
        <v>99.28%</v>
        <stp/>
        <stp>PROB_OF_EXPIRING</stp>
        <stp>.SPXW201007C2940</stp>
        <tr r="S8" s="1"/>
      </tp>
      <tp t="s">
        <v>0.00%</v>
        <stp/>
        <stp>PROB_OTM</stp>
        <stp>.SPXW201007P3500</stp>
        <tr r="T230" s="1"/>
      </tp>
      <tp t="s">
        <v>0.40%</v>
        <stp/>
        <stp>PROB_OF_EXPIRING</stp>
        <stp>.SPXW201007P2940</stp>
        <tr r="S122" s="1"/>
      </tp>
      <tp t="s">
        <v>97.28%</v>
        <stp/>
        <stp>PROB_OTM</stp>
        <stp>.SPXW201007C3500</stp>
        <tr r="T116" s="1"/>
      </tp>
      <tp t="s">
        <v>98.89%</v>
        <stp/>
        <stp>PROB_OF_EXPIRING</stp>
        <stp>.SPXW201007C2950</stp>
        <tr r="S9" s="1"/>
      </tp>
      <tp t="s">
        <v>0.41%</v>
        <stp/>
        <stp>PROB_OF_EXPIRING</stp>
        <stp>.SPXW201007P2950</stp>
        <tr r="S123" s="1"/>
      </tp>
      <tp t="s">
        <v>37.41%</v>
        <stp/>
        <stp>IMPL_VOL</stp>
        <stp>.SPXW201007C3115</stp>
        <tr r="C40" s="1"/>
      </tp>
      <tp t="s">
        <v>34.99%</v>
        <stp/>
        <stp>IMPL_VOL</stp>
        <stp>.SPXW201007C3110</stp>
        <tr r="C39" s="1"/>
      </tp>
      <tp t="s">
        <v>33.72%</v>
        <stp/>
        <stp>IMPL_VOL</stp>
        <stp>.SPXW201007P3115</stp>
        <tr r="C154" s="1"/>
      </tp>
      <tp t="s">
        <v>34.05%</v>
        <stp/>
        <stp>IMPL_VOL</stp>
        <stp>.SPXW201007P3110</stp>
        <tr r="C153" s="1"/>
      </tp>
      <tp t="s">
        <v>37.69%</v>
        <stp/>
        <stp>IMPL_VOL</stp>
        <stp>.SPXW201007C3105</stp>
        <tr r="C38" s="1"/>
      </tp>
      <tp t="s">
        <v>37.64%</v>
        <stp/>
        <stp>IMPL_VOL</stp>
        <stp>.SPXW201007C3100</stp>
        <tr r="C37" s="1"/>
      </tp>
      <tp t="s">
        <v>34.35%</v>
        <stp/>
        <stp>IMPL_VOL</stp>
        <stp>.SPXW201007P3105</stp>
        <tr r="C152" s="1"/>
      </tp>
      <tp t="s">
        <v>34.63%</v>
        <stp/>
        <stp>IMPL_VOL</stp>
        <stp>.SPXW201007P3100</stp>
        <tr r="C151" s="1"/>
      </tp>
      <tp t="s">
        <v>34.64%</v>
        <stp/>
        <stp>IMPL_VOL</stp>
        <stp>.SPXW201007C3135</stp>
        <tr r="C44" s="1"/>
      </tp>
      <tp t="s">
        <v>34.94%</v>
        <stp/>
        <stp>IMPL_VOL</stp>
        <stp>.SPXW201007C3130</stp>
        <tr r="C43" s="1"/>
      </tp>
      <tp t="s">
        <v>98.90%</v>
        <stp/>
        <stp>PROB_OF_EXPIRING</stp>
        <stp>.SPXW201007C2980</stp>
        <tr r="S13" s="1"/>
      </tp>
      <tp t="s">
        <v>99.13%</v>
        <stp/>
        <stp>PROB_OF_EXPIRING</stp>
        <stp>.SPXW201007C2985</stp>
        <tr r="S14" s="1"/>
      </tp>
      <tp t="s">
        <v>32.47%</v>
        <stp/>
        <stp>IMPL_VOL</stp>
        <stp>.SPXW201007P3135</stp>
        <tr r="C158" s="1"/>
      </tp>
      <tp t="s">
        <v>32.88%</v>
        <stp/>
        <stp>IMPL_VOL</stp>
        <stp>.SPXW201007P3130</stp>
        <tr r="C157" s="1"/>
      </tp>
      <tp t="s">
        <v>0.53%</v>
        <stp/>
        <stp>PROB_OF_EXPIRING</stp>
        <stp>.SPXW201007P2980</stp>
        <tr r="S127" s="1"/>
      </tp>
      <tp t="s">
        <v>0.54%</v>
        <stp/>
        <stp>PROB_OF_EXPIRING</stp>
        <stp>.SPXW201007P2985</stp>
        <tr r="S128" s="1"/>
      </tp>
      <tp t="s">
        <v>35.62%</v>
        <stp/>
        <stp>IMPL_VOL</stp>
        <stp>.SPXW201007C3125</stp>
        <tr r="C42" s="1"/>
      </tp>
      <tp t="s">
        <v>33.96%</v>
        <stp/>
        <stp>IMPL_VOL</stp>
        <stp>.SPXW201007C3120</stp>
        <tr r="C41" s="1"/>
      </tp>
      <tp t="s">
        <v>99.12%</v>
        <stp/>
        <stp>PROB_OF_EXPIRING</stp>
        <stp>.SPXW201007C2990</stp>
        <tr r="S15" s="1"/>
      </tp>
      <tp t="s">
        <v>99.12%</v>
        <stp/>
        <stp>PROB_OF_EXPIRING</stp>
        <stp>.SPXW201007C2995</stp>
        <tr r="S16" s="1"/>
      </tp>
      <tp t="s">
        <v>33.01%</v>
        <stp/>
        <stp>IMPL_VOL</stp>
        <stp>.SPXW201007P3125</stp>
        <tr r="C156" s="1"/>
      </tp>
      <tp t="s">
        <v>33.37%</v>
        <stp/>
        <stp>IMPL_VOL</stp>
        <stp>.SPXW201007P3120</stp>
        <tr r="C155" s="1"/>
      </tp>
      <tp t="s">
        <v>0.59%</v>
        <stp/>
        <stp>PROB_OF_EXPIRING</stp>
        <stp>.SPXW201007P2990</stp>
        <tr r="S129" s="1"/>
      </tp>
      <tp t="s">
        <v>0.60%</v>
        <stp/>
        <stp>PROB_OF_EXPIRING</stp>
        <stp>.SPXW201007P2995</stp>
        <tr r="S130" s="1"/>
      </tp>
      <tp t="s">
        <v>33.84%</v>
        <stp/>
        <stp>IMPL_VOL</stp>
        <stp>.SPXW201007C3155</stp>
        <tr r="C48" s="1"/>
      </tp>
      <tp t="s">
        <v>35.16%</v>
        <stp/>
        <stp>IMPL_VOL</stp>
        <stp>.SPXW201007C3150</stp>
        <tr r="C47" s="1"/>
      </tp>
      <tp t="s">
        <v>31.46%</v>
        <stp/>
        <stp>IMPL_VOL</stp>
        <stp>.SPXW201007P3155</stp>
        <tr r="C162" s="1"/>
      </tp>
      <tp t="s">
        <v>31.76%</v>
        <stp/>
        <stp>IMPL_VOL</stp>
        <stp>.SPXW201007P3150</stp>
        <tr r="C161" s="1"/>
      </tp>
      <tp t="s">
        <v>34.32%</v>
        <stp/>
        <stp>IMPL_VOL</stp>
        <stp>.SPXW201007C3145</stp>
        <tr r="C46" s="1"/>
      </tp>
      <tp t="s">
        <v>35.86%</v>
        <stp/>
        <stp>IMPL_VOL</stp>
        <stp>.SPXW201007C3140</stp>
        <tr r="C45" s="1"/>
      </tp>
      <tp t="s">
        <v>31.93%</v>
        <stp/>
        <stp>IMPL_VOL</stp>
        <stp>.SPXW201007P3145</stp>
        <tr r="C160" s="1"/>
      </tp>
      <tp t="s">
        <v>32.27%</v>
        <stp/>
        <stp>IMPL_VOL</stp>
        <stp>.SPXW201007P3140</stp>
        <tr r="C159" s="1"/>
      </tp>
      <tp t="s">
        <v>33.23%</v>
        <stp/>
        <stp>IMPL_VOL</stp>
        <stp>.SPXW201007C3175</stp>
        <tr r="C52" s="1"/>
      </tp>
      <tp t="s">
        <v>31.79%</v>
        <stp/>
        <stp>IMPL_VOL</stp>
        <stp>.SPXW201007C3170</stp>
        <tr r="C51" s="1"/>
      </tp>
      <tp t="s">
        <v>30.60%</v>
        <stp/>
        <stp>IMPL_VOL</stp>
        <stp>.SPXW201007P3175</stp>
        <tr r="C166" s="1"/>
      </tp>
      <tp t="s">
        <v>30.80%</v>
        <stp/>
        <stp>IMPL_VOL</stp>
        <stp>.SPXW201007P3170</stp>
        <tr r="C165" s="1"/>
      </tp>
      <tp t="s">
        <v>32.52%</v>
        <stp/>
        <stp>IMPL_VOL</stp>
        <stp>.SPXW201007C3165</stp>
        <tr r="C50" s="1"/>
      </tp>
      <tp t="s">
        <v>33.40%</v>
        <stp/>
        <stp>IMPL_VOL</stp>
        <stp>.SPXW201007C3160</stp>
        <tr r="C49" s="1"/>
      </tp>
      <tp t="s">
        <v>30.95%</v>
        <stp/>
        <stp>IMPL_VOL</stp>
        <stp>.SPXW201007P3165</stp>
        <tr r="C164" s="1"/>
      </tp>
      <tp t="s">
        <v>31.23%</v>
        <stp/>
        <stp>IMPL_VOL</stp>
        <stp>.SPXW201007P3160</stp>
        <tr r="C163" s="1"/>
      </tp>
      <tp t="s">
        <v>36.31%</v>
        <stp/>
        <stp>IMPL_VOL</stp>
        <stp>.SPXW201007C3095</stp>
        <tr r="C36" s="1"/>
      </tp>
      <tp t="s">
        <v>36.95%</v>
        <stp/>
        <stp>IMPL_VOL</stp>
        <stp>.SPXW201007C3090</stp>
        <tr r="C35" s="1"/>
      </tp>
      <tp t="s">
        <v>5.04%</v>
        <stp/>
        <stp>PROB_OTM</stp>
        <stp>.SPXW201007P3465</stp>
        <tr r="T224" s="1"/>
      </tp>
      <tp t="s">
        <v>5.85%</v>
        <stp/>
        <stp>PROB_OTM</stp>
        <stp>.SPXW201007P3460</stp>
        <tr r="T223" s="1"/>
      </tp>
      <tp t="s">
        <v>34.88%</v>
        <stp/>
        <stp>IMPL_VOL</stp>
        <stp>.SPXW201007P3095</stp>
        <tr r="C150" s="1"/>
      </tp>
      <tp t="s">
        <v>35.31%</v>
        <stp/>
        <stp>IMPL_VOL</stp>
        <stp>.SPXW201007P3090</stp>
        <tr r="C149" s="1"/>
      </tp>
      <tp t="s">
        <v>93.38%</v>
        <stp/>
        <stp>PROB_OTM</stp>
        <stp>.SPXW201007C3465</stp>
        <tr r="T110" s="1"/>
      </tp>
      <tp t="s">
        <v>92.53%</v>
        <stp/>
        <stp>PROB_OTM</stp>
        <stp>.SPXW201007C3460</stp>
        <tr r="T109" s="1"/>
      </tp>
      <tp t="s">
        <v>40.14%</v>
        <stp/>
        <stp>IMPL_VOL</stp>
        <stp>.SPXW201007C3085</stp>
        <tr r="C34" s="1"/>
      </tp>
      <tp t="s">
        <v>37.89%</v>
        <stp/>
        <stp>IMPL_VOL</stp>
        <stp>.SPXW201007C3080</stp>
        <tr r="C33" s="1"/>
      </tp>
      <tp t="s">
        <v>2.55%</v>
        <stp/>
        <stp>PROB_OTM</stp>
        <stp>.SPXW201007P3475</stp>
        <tr r="T226" s="1"/>
      </tp>
      <tp t="s">
        <v>5.00%</v>
        <stp/>
        <stp>PROB_OTM</stp>
        <stp>.SPXW201007P3470</stp>
        <tr r="T225" s="1"/>
      </tp>
      <tp t="s">
        <v>35.51%</v>
        <stp/>
        <stp>IMPL_VOL</stp>
        <stp>.SPXW201007P3085</stp>
        <tr r="C148" s="1"/>
      </tp>
      <tp t="s">
        <v>35.90%</v>
        <stp/>
        <stp>IMPL_VOL</stp>
        <stp>.SPXW201007P3080</stp>
        <tr r="C147" s="1"/>
      </tp>
      <tp t="s">
        <v>94.82%</v>
        <stp/>
        <stp>PROB_OTM</stp>
        <stp>.SPXW201007C3475</stp>
        <tr r="T112" s="1"/>
      </tp>
      <tp t="s">
        <v>94.17%</v>
        <stp/>
        <stp>PROB_OTM</stp>
        <stp>.SPXW201007C3470</stp>
        <tr r="T111" s="1"/>
      </tp>
      <tp t="s">
        <v>8.81%</v>
        <stp/>
        <stp>PROB_OTM</stp>
        <stp>.SPXW201007P3445</stp>
        <tr r="T220" s="1"/>
      </tp>
      <tp t="s">
        <v>10.18%</v>
        <stp/>
        <stp>PROB_OTM</stp>
        <stp>.SPXW201007P3440</stp>
        <tr r="T219" s="1"/>
      </tp>
      <tp t="s">
        <v>89.34%</v>
        <stp/>
        <stp>PROB_OTM</stp>
        <stp>.SPXW201007C3445</stp>
        <tr r="T106" s="1"/>
      </tp>
      <tp t="s">
        <v>88.08%</v>
        <stp/>
        <stp>PROB_OTM</stp>
        <stp>.SPXW201007C3440</stp>
        <tr r="T105" s="1"/>
      </tp>
      <tp t="s">
        <v>6.78%</v>
        <stp/>
        <stp>PROB_OTM</stp>
        <stp>.SPXW201007P3455</stp>
        <tr r="T222" s="1"/>
      </tp>
      <tp t="s">
        <v>9.13%</v>
        <stp/>
        <stp>PROB_OTM</stp>
        <stp>.SPXW201007P3450</stp>
        <tr r="T221" s="1"/>
      </tp>
      <tp t="s">
        <v>91.59%</v>
        <stp/>
        <stp>PROB_OTM</stp>
        <stp>.SPXW201007C3455</stp>
        <tr r="T108" s="1"/>
      </tp>
      <tp t="s">
        <v>90.53%</v>
        <stp/>
        <stp>PROB_OTM</stp>
        <stp>.SPXW201007C3450</stp>
        <tr r="T107" s="1"/>
      </tp>
      <tp t="s">
        <v>15.61%</v>
        <stp/>
        <stp>PROB_OTM</stp>
        <stp>.SPXW201007P3425</stp>
        <tr r="T216" s="1"/>
      </tp>
      <tp t="s">
        <v>17.18%</v>
        <stp/>
        <stp>PROB_OTM</stp>
        <stp>.SPXW201007P3420</stp>
        <tr r="T215" s="1"/>
      </tp>
      <tp t="s">
        <v>83.58%</v>
        <stp/>
        <stp>PROB_OTM</stp>
        <stp>.SPXW201007C3425</stp>
        <tr r="T102" s="1"/>
      </tp>
      <tp t="s">
        <v>81.83%</v>
        <stp/>
        <stp>PROB_OTM</stp>
        <stp>.SPXW201007C3420</stp>
        <tr r="T101" s="1"/>
      </tp>
      <tp t="s">
        <v>11.30%</v>
        <stp/>
        <stp>PROB_OTM</stp>
        <stp>.SPXW201007P3435</stp>
        <tr r="T218" s="1"/>
      </tp>
      <tp t="s">
        <v>13.19%</v>
        <stp/>
        <stp>PROB_OTM</stp>
        <stp>.SPXW201007P3430</stp>
        <tr r="T217" s="1"/>
      </tp>
      <tp t="s">
        <v>86.68%</v>
        <stp/>
        <stp>PROB_OTM</stp>
        <stp>.SPXW201007C3435</stp>
        <tr r="T104" s="1"/>
      </tp>
      <tp t="s">
        <v>85.16%</v>
        <stp/>
        <stp>PROB_OTM</stp>
        <stp>.SPXW201007C3430</stp>
        <tr r="T103" s="1"/>
      </tp>
      <tp t="s">
        <v>23.08%</v>
        <stp/>
        <stp>PROB_OTM</stp>
        <stp>.SPXW201007P3405</stp>
        <tr r="T212" s="1"/>
      </tp>
      <tp t="s">
        <v>25.22%</v>
        <stp/>
        <stp>PROB_OTM</stp>
        <stp>.SPXW201007P3400</stp>
        <tr r="T211" s="1"/>
      </tp>
      <tp t="s">
        <v>76.05%</v>
        <stp/>
        <stp>PROB_OTM</stp>
        <stp>.SPXW201007C3405</stp>
        <tr r="T98" s="1"/>
      </tp>
      <tp t="s">
        <v>73.99%</v>
        <stp/>
        <stp>PROB_OTM</stp>
        <stp>.SPXW201007C3400</stp>
        <tr r="T97" s="1"/>
      </tp>
      <tp t="s">
        <v>19.00%</v>
        <stp/>
        <stp>PROB_OTM</stp>
        <stp>.SPXW201007P3415</stp>
        <tr r="T214" s="1"/>
      </tp>
      <tp t="s">
        <v>21.00%</v>
        <stp/>
        <stp>PROB_OTM</stp>
        <stp>.SPXW201007P3410</stp>
        <tr r="T213" s="1"/>
      </tp>
      <tp t="s">
        <v>80.00%</v>
        <stp/>
        <stp>PROB_OTM</stp>
        <stp>.SPXW201007C3415</stp>
        <tr r="T100" s="1"/>
      </tp>
      <tp t="s">
        <v>78.08%</v>
        <stp/>
        <stp>PROB_OTM</stp>
        <stp>.SPXW201007C3410</stp>
        <tr r="T99" s="1"/>
      </tp>
      <tp t="s">
        <v>45.70%</v>
        <stp/>
        <stp>IMPL_VOL</stp>
        <stp>.SPXW201007C3015</stp>
        <tr r="C20" s="1"/>
      </tp>
      <tp t="s">
        <v>43.35%</v>
        <stp/>
        <stp>IMPL_VOL</stp>
        <stp>.SPXW201007C3010</stp>
        <tr r="C19" s="1"/>
      </tp>
      <tp t="s">
        <v>40.63%</v>
        <stp/>
        <stp>IMPL_VOL</stp>
        <stp>.SPXW201007P3015</stp>
        <tr r="C134" s="1"/>
      </tp>
      <tp t="s">
        <v>40.79%</v>
        <stp/>
        <stp>IMPL_VOL</stp>
        <stp>.SPXW201007P3010</stp>
        <tr r="C133" s="1"/>
      </tp>
      <tp t="s">
        <v>43.95%</v>
        <stp/>
        <stp>IMPL_VOL</stp>
        <stp>.SPXW201007C3005</stp>
        <tr r="C18" s="1"/>
      </tp>
      <tp t="s">
        <v>43.91%</v>
        <stp/>
        <stp>IMPL_VOL</stp>
        <stp>.SPXW201007C3000</stp>
        <tr r="C17" s="1"/>
      </tp>
      <tp t="s">
        <v>41.36%</v>
        <stp/>
        <stp>IMPL_VOL</stp>
        <stp>.SPXW201007P3005</stp>
        <tr r="C132" s="1"/>
      </tp>
      <tp t="s">
        <v>41.93%</v>
        <stp/>
        <stp>IMPL_VOL</stp>
        <stp>.SPXW201007P3000</stp>
        <tr r="C131" s="1"/>
      </tp>
      <tp t="s">
        <v>42.35%</v>
        <stp/>
        <stp>IMPL_VOL</stp>
        <stp>.SPXW201007C3035</stp>
        <tr r="C24" s="1"/>
      </tp>
      <tp t="s">
        <v>42.03%</v>
        <stp/>
        <stp>IMPL_VOL</stp>
        <stp>.SPXW201007C3030</stp>
        <tr r="C23" s="1"/>
      </tp>
      <tp t="s">
        <v>39.06%</v>
        <stp/>
        <stp>IMPL_VOL</stp>
        <stp>.SPXW201007P3035</stp>
        <tr r="C138" s="1"/>
      </tp>
      <tp t="s">
        <v>39.29%</v>
        <stp/>
        <stp>IMPL_VOL</stp>
        <stp>.SPXW201007P3030</stp>
        <tr r="C137" s="1"/>
      </tp>
      <tp t="s">
        <v>42.64%</v>
        <stp/>
        <stp>IMPL_VOL</stp>
        <stp>.SPXW201007C3025</stp>
        <tr r="C22" s="1"/>
      </tp>
      <tp t="s">
        <v>42.72%</v>
        <stp/>
        <stp>IMPL_VOL</stp>
        <stp>.SPXW201007C3020</stp>
        <tr r="C21" s="1"/>
      </tp>
      <tp t="s">
        <v>39.87%</v>
        <stp/>
        <stp>IMPL_VOL</stp>
        <stp>.SPXW201007P3025</stp>
        <tr r="C136" s="1"/>
      </tp>
      <tp t="s">
        <v>40.44%</v>
        <stp/>
        <stp>IMPL_VOL</stp>
        <stp>.SPXW201007P3020</stp>
        <tr r="C135" s="1"/>
      </tp>
      <tp t="s">
        <v>41.05%</v>
        <stp/>
        <stp>IMPL_VOL</stp>
        <stp>.SPXW201007C3055</stp>
        <tr r="C28" s="1"/>
      </tp>
      <tp t="s">
        <v>39.60%</v>
        <stp/>
        <stp>IMPL_VOL</stp>
        <stp>.SPXW201007C3050</stp>
        <tr r="C27" s="1"/>
      </tp>
      <tp t="s">
        <v>37.65%</v>
        <stp/>
        <stp>IMPL_VOL</stp>
        <stp>.SPXW201007P3055</stp>
        <tr r="C142" s="1"/>
      </tp>
      <tp t="s">
        <v>38.24%</v>
        <stp/>
        <stp>IMPL_VOL</stp>
        <stp>.SPXW201007P3050</stp>
        <tr r="C141" s="1"/>
      </tp>
      <tp t="s">
        <v>44.34%</v>
        <stp/>
        <stp>IMPL_VOL</stp>
        <stp>.SPXW201007C3045</stp>
        <tr r="C26" s="1"/>
      </tp>
      <tp t="s">
        <v>40.82%</v>
        <stp/>
        <stp>IMPL_VOL</stp>
        <stp>.SPXW201007C3040</stp>
        <tr r="C25" s="1"/>
      </tp>
      <tp t="s">
        <v>38.23%</v>
        <stp/>
        <stp>IMPL_VOL</stp>
        <stp>.SPXW201007P3045</stp>
        <tr r="C140" s="1"/>
      </tp>
      <tp t="s">
        <v>38.81%</v>
        <stp/>
        <stp>IMPL_VOL</stp>
        <stp>.SPXW201007P3040</stp>
        <tr r="C139" s="1"/>
      </tp>
      <tp t="s">
        <v>38.17%</v>
        <stp/>
        <stp>IMPL_VOL</stp>
        <stp>.SPXW201007C3075</stp>
        <tr r="C32" s="1"/>
      </tp>
      <tp t="s">
        <v>41.34%</v>
        <stp/>
        <stp>IMPL_VOL</stp>
        <stp>.SPXW201007C3070</stp>
        <tr r="C31" s="1"/>
      </tp>
      <tp t="s">
        <v>3.05%</v>
        <stp/>
        <stp>PROB_OTM</stp>
        <stp>.SPXW201007P3485</stp>
        <tr r="T228" s="1"/>
      </tp>
      <tp t="s">
        <v>3.63%</v>
        <stp/>
        <stp>PROB_OTM</stp>
        <stp>.SPXW201007P3480</stp>
        <tr r="T227" s="1"/>
      </tp>
      <tp t="s">
        <v>36.28%</v>
        <stp/>
        <stp>IMPL_VOL</stp>
        <stp>.SPXW201007P3075</stp>
        <tr r="C146" s="1"/>
      </tp>
      <tp t="s">
        <v>36.40%</v>
        <stp/>
        <stp>IMPL_VOL</stp>
        <stp>.SPXW201007P3070</stp>
        <tr r="C145" s="1"/>
      </tp>
      <tp t="s">
        <v>96.01%</v>
        <stp/>
        <stp>PROB_OTM</stp>
        <stp>.SPXW201007C3485</stp>
        <tr r="T114" s="1"/>
      </tp>
      <tp t="s">
        <v>95.47%</v>
        <stp/>
        <stp>PROB_OTM</stp>
        <stp>.SPXW201007C3480</stp>
        <tr r="T113" s="1"/>
      </tp>
      <tp t="s">
        <v>40.80%</v>
        <stp/>
        <stp>IMPL_VOL</stp>
        <stp>.SPXW201007C3065</stp>
        <tr r="C30" s="1"/>
      </tp>
      <tp t="s">
        <v>42.07%</v>
        <stp/>
        <stp>IMPL_VOL</stp>
        <stp>.SPXW201007C3060</stp>
        <tr r="C29" s="1"/>
      </tp>
      <tp t="s">
        <v>0.73%</v>
        <stp/>
        <stp>PROB_OTM</stp>
        <stp>.SPXW201007P3490</stp>
        <tr r="T229" s="1"/>
      </tp>
      <tp t="s">
        <v>37.00%</v>
        <stp/>
        <stp>IMPL_VOL</stp>
        <stp>.SPXW201007P3065</stp>
        <tr r="C144" s="1"/>
      </tp>
      <tp t="s">
        <v>37.06%</v>
        <stp/>
        <stp>IMPL_VOL</stp>
        <stp>.SPXW201007P3060</stp>
        <tr r="C143" s="1"/>
      </tp>
      <tp t="s">
        <v>96.49%</v>
        <stp/>
        <stp>PROB_OTM</stp>
        <stp>.SPXW201007C3490</stp>
        <tr r="T115" s="1"/>
      </tp>
      <tp t="s">
        <v>49.23%</v>
        <stp/>
        <stp>PROB_OF_TOUCHING</stp>
        <stp>.SPXW201007C3280</stp>
        <tr r="U73" s="1"/>
      </tp>
      <tp t="s">
        <v>52.25%</v>
        <stp/>
        <stp>PROB_OF_TOUCHING</stp>
        <stp>.SPXW201007C3285</stp>
        <tr r="U74" s="1"/>
      </tp>
      <tp t="s">
        <v>47.67%</v>
        <stp/>
        <stp>PROB_OF_TOUCHING</stp>
        <stp>.SPXW201007P3280</stp>
        <tr r="U187" s="1"/>
      </tp>
      <tp t="s">
        <v>50.79%</v>
        <stp/>
        <stp>PROB_OF_TOUCHING</stp>
        <stp>.SPXW201007P3285</stp>
        <tr r="U188" s="1"/>
      </tp>
      <tp t="s">
        <v>55.31%</v>
        <stp/>
        <stp>PROB_OF_TOUCHING</stp>
        <stp>.SPXW201007C3290</stp>
        <tr r="U75" s="1"/>
      </tp>
      <tp t="s">
        <v>58.52%</v>
        <stp/>
        <stp>PROB_OF_TOUCHING</stp>
        <stp>.SPXW201007C3295</stp>
        <tr r="U76" s="1"/>
      </tp>
      <tp t="s">
        <v>53.95%</v>
        <stp/>
        <stp>PROB_OF_TOUCHING</stp>
        <stp>.SPXW201007P3290</stp>
        <tr r="U189" s="1"/>
      </tp>
      <tp t="s">
        <v>57.27%</v>
        <stp/>
        <stp>PROB_OF_TOUCHING</stp>
        <stp>.SPXW201007P3295</stp>
        <tr r="U190" s="1"/>
      </tp>
      <tp t="s">
        <v>17.62%</v>
        <stp/>
        <stp>PROB_OF_TOUCHING</stp>
        <stp>.SPXW201007C3200</stp>
        <tr r="U57" s="1"/>
      </tp>
      <tp t="s">
        <v>18.51%</v>
        <stp/>
        <stp>PROB_OF_TOUCHING</stp>
        <stp>.SPXW201007C3205</stp>
        <tr r="U58" s="1"/>
      </tp>
      <tp t="s">
        <v>15.02%</v>
        <stp/>
        <stp>PROB_OF_TOUCHING</stp>
        <stp>.SPXW201007P3200</stp>
        <tr r="U171" s="1"/>
      </tp>
      <tp t="s">
        <v>16.21%</v>
        <stp/>
        <stp>PROB_OF_TOUCHING</stp>
        <stp>.SPXW201007P3205</stp>
        <tr r="U172" s="1"/>
      </tp>
      <tp t="s">
        <v>19.16%</v>
        <stp/>
        <stp>PROB_OF_TOUCHING</stp>
        <stp>.SPXW201007C3210</stp>
        <tr r="U59" s="1"/>
      </tp>
      <tp t="s">
        <v>20.35%</v>
        <stp/>
        <stp>PROB_OF_TOUCHING</stp>
        <stp>.SPXW201007C3215</stp>
        <tr r="U60" s="1"/>
      </tp>
      <tp t="s">
        <v>17.69%</v>
        <stp/>
        <stp>PROB_OF_TOUCHING</stp>
        <stp>.SPXW201007P3210</stp>
        <tr r="U173" s="1"/>
      </tp>
      <tp t="s">
        <v>18.91%</v>
        <stp/>
        <stp>PROB_OF_TOUCHING</stp>
        <stp>.SPXW201007P3215</stp>
        <tr r="U174" s="1"/>
      </tp>
      <tp t="s">
        <v>22.06%</v>
        <stp/>
        <stp>PROB_OF_TOUCHING</stp>
        <stp>.SPXW201007C3220</stp>
        <tr r="U61" s="1"/>
      </tp>
      <tp t="s">
        <v>24.58%</v>
        <stp/>
        <stp>PROB_OF_TOUCHING</stp>
        <stp>.SPXW201007C3225</stp>
        <tr r="U62" s="1"/>
      </tp>
      <tp t="s">
        <v>20.67%</v>
        <stp/>
        <stp>PROB_OF_TOUCHING</stp>
        <stp>.SPXW201007P3220</stp>
        <tr r="U175" s="1"/>
      </tp>
      <tp t="s">
        <v>22.18%</v>
        <stp/>
        <stp>PROB_OF_TOUCHING</stp>
        <stp>.SPXW201007P3225</stp>
        <tr r="U176" s="1"/>
      </tp>
      <tp t="s">
        <v>26.16%</v>
        <stp/>
        <stp>PROB_OF_TOUCHING</stp>
        <stp>.SPXW201007C3230</stp>
        <tr r="U63" s="1"/>
      </tp>
      <tp t="s">
        <v>28.10%</v>
        <stp/>
        <stp>PROB_OF_TOUCHING</stp>
        <stp>.SPXW201007C3235</stp>
        <tr r="U64" s="1"/>
      </tp>
      <tp t="s">
        <v>23.95%</v>
        <stp/>
        <stp>PROB_OF_TOUCHING</stp>
        <stp>.SPXW201007P3230</stp>
        <tr r="U177" s="1"/>
      </tp>
      <tp t="s">
        <v>25.86%</v>
        <stp/>
        <stp>PROB_OF_TOUCHING</stp>
        <stp>.SPXW201007P3235</stp>
        <tr r="U178" s="1"/>
      </tp>
      <tp t="s">
        <v>29.84%</v>
        <stp/>
        <stp>PROB_OF_TOUCHING</stp>
        <stp>.SPXW201007C3240</stp>
        <tr r="U65" s="1"/>
      </tp>
      <tp t="s">
        <v>31.10%</v>
        <stp/>
        <stp>PROB_OF_TOUCHING</stp>
        <stp>.SPXW201007C3245</stp>
        <tr r="U66" s="1"/>
      </tp>
      <tp t="s">
        <v>27.89%</v>
        <stp/>
        <stp>PROB_OF_TOUCHING</stp>
        <stp>.SPXW201007P3240</stp>
        <tr r="U179" s="1"/>
      </tp>
      <tp t="s">
        <v>29.93%</v>
        <stp/>
        <stp>PROB_OF_TOUCHING</stp>
        <stp>.SPXW201007P3245</stp>
        <tr r="U180" s="1"/>
      </tp>
      <tp t="s">
        <v>33.13%</v>
        <stp/>
        <stp>PROB_OF_TOUCHING</stp>
        <stp>.SPXW201007C3250</stp>
        <tr r="U67" s="1"/>
      </tp>
      <tp t="s">
        <v>35.85%</v>
        <stp/>
        <stp>PROB_OF_TOUCHING</stp>
        <stp>.SPXW201007C3255</stp>
        <tr r="U68" s="1"/>
      </tp>
      <tp t="s">
        <v>32.00%</v>
        <stp/>
        <stp>PROB_OF_TOUCHING</stp>
        <stp>.SPXW201007P3250</stp>
        <tr r="U181" s="1"/>
      </tp>
      <tp t="s">
        <v>34.39%</v>
        <stp/>
        <stp>PROB_OF_TOUCHING</stp>
        <stp>.SPXW201007P3255</stp>
        <tr r="U182" s="1"/>
      </tp>
      <tp t="s">
        <v>38.10%</v>
        <stp/>
        <stp>PROB_OF_TOUCHING</stp>
        <stp>.SPXW201007C3260</stp>
        <tr r="U69" s="1"/>
      </tp>
      <tp t="s">
        <v>40.74%</v>
        <stp/>
        <stp>PROB_OF_TOUCHING</stp>
        <stp>.SPXW201007C3265</stp>
        <tr r="U70" s="1"/>
      </tp>
      <tp t="s">
        <v>36.80%</v>
        <stp/>
        <stp>PROB_OF_TOUCHING</stp>
        <stp>.SPXW201007P3260</stp>
        <tr r="U183" s="1"/>
      </tp>
      <tp t="s">
        <v>39.33%</v>
        <stp/>
        <stp>PROB_OF_TOUCHING</stp>
        <stp>.SPXW201007P3265</stp>
        <tr r="U184" s="1"/>
      </tp>
      <tp t="s">
        <v>43.71%</v>
        <stp/>
        <stp>PROB_OF_TOUCHING</stp>
        <stp>.SPXW201007C3270</stp>
        <tr r="U71" s="1"/>
      </tp>
      <tp t="s">
        <v>46.53%</v>
        <stp/>
        <stp>PROB_OF_TOUCHING</stp>
        <stp>.SPXW201007C3275</stp>
        <tr r="U72" s="1"/>
      </tp>
      <tp t="s">
        <v>41.97%</v>
        <stp/>
        <stp>PROB_OF_TOUCHING</stp>
        <stp>.SPXW201007P3270</stp>
        <tr r="U185" s="1"/>
      </tp>
      <tp t="s">
        <v>44.81%</v>
        <stp/>
        <stp>PROB_OF_TOUCHING</stp>
        <stp>.SPXW201007P3275</stp>
        <tr r="U186" s="1"/>
      </tp>
      <tp t="s">
        <v>70.50%</v>
        <stp/>
        <stp>PROB_OF_TOUCHING</stp>
        <stp>.SPXW201007C3380</stp>
        <tr r="U93" s="1"/>
      </tp>
      <tp t="s">
        <v>65.82%</v>
        <stp/>
        <stp>PROB_OF_TOUCHING</stp>
        <stp>.SPXW201007C3385</stp>
        <tr r="U94" s="1"/>
      </tp>
      <tp t="s">
        <v>69.58%</v>
        <stp/>
        <stp>PROB_OF_TOUCHING</stp>
        <stp>.SPXW201007P3380</stp>
        <tr r="U207" s="1"/>
      </tp>
      <tp t="s">
        <v>64.73%</v>
        <stp/>
        <stp>PROB_OF_TOUCHING</stp>
        <stp>.SPXW201007P3385</stp>
        <tr r="U208" s="1"/>
      </tp>
      <tp t="s">
        <v>61.28%</v>
        <stp/>
        <stp>PROB_OF_TOUCHING</stp>
        <stp>.SPXW201007C3390</stp>
        <tr r="U95" s="1"/>
      </tp>
      <tp t="s">
        <v>56.80%</v>
        <stp/>
        <stp>PROB_OF_TOUCHING</stp>
        <stp>.SPXW201007C3395</stp>
        <tr r="U96" s="1"/>
      </tp>
      <tp t="s">
        <v>60.03%</v>
        <stp/>
        <stp>PROB_OF_TOUCHING</stp>
        <stp>.SPXW201007P3390</stp>
        <tr r="U209" s="1"/>
      </tp>
      <tp t="s">
        <v>55.38%</v>
        <stp/>
        <stp>PROB_OF_TOUCHING</stp>
        <stp>.SPXW201007P3395</stp>
        <tr r="U210" s="1"/>
      </tp>
      <tp t="s">
        <v>N/A</v>
        <stp/>
        <stp>PROB_OTM</stp>
        <stp>SPX</stp>
        <tr r="T2" s="1"/>
      </tp>
      <tp t="s">
        <v>61.78%</v>
        <stp/>
        <stp>PROB_OF_TOUCHING</stp>
        <stp>.SPXW201007C3300</stp>
        <tr r="U77" s="1"/>
      </tp>
      <tp t="s">
        <v>65.20%</v>
        <stp/>
        <stp>PROB_OF_TOUCHING</stp>
        <stp>.SPXW201007C3305</stp>
        <tr r="U78" s="1"/>
      </tp>
      <tp t="s">
        <v>60.63%</v>
        <stp/>
        <stp>PROB_OF_TOUCHING</stp>
        <stp>.SPXW201007P3300</stp>
        <tr r="U191" s="1"/>
      </tp>
      <tp t="s">
        <v>64.20%</v>
        <stp/>
        <stp>PROB_OF_TOUCHING</stp>
        <stp>.SPXW201007P3305</stp>
        <tr r="U192" s="1"/>
      </tp>
      <tp t="s">
        <v>68.81%</v>
        <stp/>
        <stp>PROB_OF_TOUCHING</stp>
        <stp>.SPXW201007C3310</stp>
        <tr r="U79" s="1"/>
      </tp>
      <tp t="s">
        <v>72.51%</v>
        <stp/>
        <stp>PROB_OF_TOUCHING</stp>
        <stp>.SPXW201007C3315</stp>
        <tr r="U80" s="1"/>
      </tp>
      <tp t="s">
        <v>67.87%</v>
        <stp/>
        <stp>PROB_OF_TOUCHING</stp>
        <stp>.SPXW201007P3310</stp>
        <tr r="U193" s="1"/>
      </tp>
      <tp t="s">
        <v>71.68%</v>
        <stp/>
        <stp>PROB_OF_TOUCHING</stp>
        <stp>.SPXW201007P3315</stp>
        <tr r="U194" s="1"/>
      </tp>
      <tp t="s">
        <v>76.30%</v>
        <stp/>
        <stp>PROB_OF_TOUCHING</stp>
        <stp>.SPXW201007C3320</stp>
        <tr r="U81" s="1"/>
      </tp>
      <tp t="s">
        <v>80.24%</v>
        <stp/>
        <stp>PROB_OF_TOUCHING</stp>
        <stp>.SPXW201007C3325</stp>
        <tr r="U82" s="1"/>
      </tp>
      <tp t="s">
        <v>75.62%</v>
        <stp/>
        <stp>PROB_OF_TOUCHING</stp>
        <stp>.SPXW201007P3320</stp>
        <tr r="U195" s="1"/>
      </tp>
      <tp t="s">
        <v>79.68%</v>
        <stp/>
        <stp>PROB_OF_TOUCHING</stp>
        <stp>.SPXW201007P3325</stp>
        <tr r="U196" s="1"/>
      </tp>
      <tp t="s">
        <v>84.30%</v>
        <stp/>
        <stp>PROB_OF_TOUCHING</stp>
        <stp>.SPXW201007C3330</stp>
        <tr r="U83" s="1"/>
      </tp>
      <tp t="s">
        <v>88.43%</v>
        <stp/>
        <stp>PROB_OF_TOUCHING</stp>
        <stp>.SPXW201007C3335</stp>
        <tr r="U84" s="1"/>
      </tp>
      <tp t="s">
        <v>83.82%</v>
        <stp/>
        <stp>PROB_OF_TOUCHING</stp>
        <stp>.SPXW201007P3330</stp>
        <tr r="U197" s="1"/>
      </tp>
      <tp t="s">
        <v>88.09%</v>
        <stp/>
        <stp>PROB_OF_TOUCHING</stp>
        <stp>.SPXW201007P3335</stp>
        <tr r="U198" s="1"/>
      </tp>
      <tp t="s">
        <v>92.67%</v>
        <stp/>
        <stp>PROB_OF_TOUCHING</stp>
        <stp>.SPXW201007C3340</stp>
        <tr r="U85" s="1"/>
      </tp>
      <tp t="s">
        <v>96.99%</v>
        <stp/>
        <stp>PROB_OF_TOUCHING</stp>
        <stp>.SPXW201007C3345</stp>
        <tr r="U86" s="1"/>
      </tp>
      <tp t="s">
        <v>92.45%</v>
        <stp/>
        <stp>PROB_OF_TOUCHING</stp>
        <stp>.SPXW201007P3340</stp>
        <tr r="U199" s="1"/>
      </tp>
      <tp t="s">
        <v>96.89%</v>
        <stp/>
        <stp>PROB_OF_TOUCHING</stp>
        <stp>.SPXW201007P3345</stp>
        <tr r="U200" s="1"/>
      </tp>
      <tp t="s">
        <v>98.58%</v>
        <stp/>
        <stp>PROB_OF_TOUCHING</stp>
        <stp>.SPXW201007C3350</stp>
        <tr r="U87" s="1"/>
      </tp>
      <tp t="s">
        <v>93.98%</v>
        <stp/>
        <stp>PROB_OF_TOUCHING</stp>
        <stp>.SPXW201007C3355</stp>
        <tr r="U88" s="1"/>
      </tp>
      <tp t="s">
        <v>98.53%</v>
        <stp/>
        <stp>PROB_OF_TOUCHING</stp>
        <stp>.SPXW201007P3350</stp>
        <tr r="U201" s="1"/>
      </tp>
      <tp t="s">
        <v>93.79%</v>
        <stp/>
        <stp>PROB_OF_TOUCHING</stp>
        <stp>.SPXW201007P3355</stp>
        <tr r="U202" s="1"/>
      </tp>
      <tp t="s">
        <v>89.33%</v>
        <stp/>
        <stp>PROB_OF_TOUCHING</stp>
        <stp>.SPXW201007C3360</stp>
        <tr r="U89" s="1"/>
      </tp>
      <tp t="s">
        <v>84.63%</v>
        <stp/>
        <stp>PROB_OF_TOUCHING</stp>
        <stp>.SPXW201007C3365</stp>
        <tr r="U90" s="1"/>
      </tp>
      <tp t="s">
        <v>89.00%</v>
        <stp/>
        <stp>PROB_OF_TOUCHING</stp>
        <stp>.SPXW201007P3360</stp>
        <tr r="U203" s="1"/>
      </tp>
      <tp t="s">
        <v>84.15%</v>
        <stp/>
        <stp>PROB_OF_TOUCHING</stp>
        <stp>.SPXW201007P3365</stp>
        <tr r="U204" s="1"/>
      </tp>
      <tp t="s">
        <v>79.89%</v>
        <stp/>
        <stp>PROB_OF_TOUCHING</stp>
        <stp>.SPXW201007C3370</stp>
        <tr r="U91" s="1"/>
      </tp>
      <tp t="s">
        <v>75.19%</v>
        <stp/>
        <stp>PROB_OF_TOUCHING</stp>
        <stp>.SPXW201007C3375</stp>
        <tr r="U92" s="1"/>
      </tp>
      <tp t="s">
        <v>79.28%</v>
        <stp/>
        <stp>PROB_OF_TOUCHING</stp>
        <stp>.SPXW201007P3370</stp>
        <tr r="U205" s="1"/>
      </tp>
      <tp t="s">
        <v>74.43%</v>
        <stp/>
        <stp>PROB_OF_TOUCHING</stp>
        <stp>.SPXW201007P3375</stp>
        <tr r="U206" s="1"/>
      </tp>
      <tp t="s">
        <v>3.66%</v>
        <stp/>
        <stp>PROB_OF_TOUCHING</stp>
        <stp>.SPXW201007C3080</stp>
        <tr r="U33" s="1"/>
      </tp>
      <tp t="s">
        <v>5.32%</v>
        <stp/>
        <stp>PROB_OF_TOUCHING</stp>
        <stp>.SPXW201007C3085</stp>
        <tr r="U34" s="1"/>
      </tp>
      <tp t="s">
        <v>99.54%</v>
        <stp/>
        <stp>PROB_OTM</stp>
        <stp>.SPXW201007P2960</stp>
        <tr r="T124" s="1"/>
      </tp>
      <tp t="s">
        <v>2.72%</v>
        <stp/>
        <stp>PROB_OF_TOUCHING</stp>
        <stp>.SPXW201007P3080</stp>
        <tr r="U147" s="1"/>
      </tp>
      <tp t="s">
        <v>2.86%</v>
        <stp/>
        <stp>PROB_OF_TOUCHING</stp>
        <stp>.SPXW201007P3085</stp>
        <tr r="U148" s="1"/>
      </tp>
      <tp t="s">
        <v>0.91%</v>
        <stp/>
        <stp>PROB_OTM</stp>
        <stp>.SPXW201007C2960</stp>
        <tr r="T10" s="1"/>
      </tp>
      <tp t="s">
        <v>3.93%</v>
        <stp/>
        <stp>PROB_OF_TOUCHING</stp>
        <stp>.SPXW201007C3090</stp>
        <tr r="U35" s="1"/>
      </tp>
      <tp t="s">
        <v>3.99%</v>
        <stp/>
        <stp>PROB_OF_TOUCHING</stp>
        <stp>.SPXW201007C3095</stp>
        <tr r="U36" s="1"/>
      </tp>
      <tp t="s">
        <v>99.47%</v>
        <stp/>
        <stp>PROB_OTM</stp>
        <stp>.SPXW201007P2975</stp>
        <tr r="T126" s="1"/>
      </tp>
      <tp t="s">
        <v>99.53%</v>
        <stp/>
        <stp>PROB_OTM</stp>
        <stp>.SPXW201007P2970</stp>
        <tr r="T125" s="1"/>
      </tp>
      <tp t="s">
        <v>3.09%</v>
        <stp/>
        <stp>PROB_OF_TOUCHING</stp>
        <stp>.SPXW201007P3090</stp>
        <tr r="U149" s="1"/>
      </tp>
      <tp t="s">
        <v>3.23%</v>
        <stp/>
        <stp>PROB_OF_TOUCHING</stp>
        <stp>.SPXW201007P3095</stp>
        <tr r="U150" s="1"/>
      </tp>
      <tp t="s">
        <v>0.85%</v>
        <stp/>
        <stp>PROB_OTM</stp>
        <stp>.SPXW201007C2975</stp>
        <tr r="T12" s="1"/>
      </tp>
      <tp t="s">
        <v>0.92%</v>
        <stp/>
        <stp>PROB_OTM</stp>
        <stp>.SPXW201007C2970</stp>
        <tr r="T11" s="1"/>
      </tp>
      <tp t="s">
        <v>2.72%</v>
        <stp/>
        <stp>PROB_OF_EXPIRING</stp>
        <stp>.SPXW201007C3500</stp>
        <tr r="S116" s="1"/>
      </tp>
      <tp t="s">
        <v>99.60%</v>
        <stp/>
        <stp>PROB_OTM</stp>
        <stp>.SPXW201007P2940</stp>
        <tr r="T122" s="1"/>
      </tp>
      <tp t="s">
        <v>100.00%</v>
        <stp/>
        <stp>PROB_OF_EXPIRING</stp>
        <stp>.SPXW201007P3500</stp>
        <tr r="S230" s="1"/>
      </tp>
      <tp t="s">
        <v>0.72%</v>
        <stp/>
        <stp>PROB_OTM</stp>
        <stp>.SPXW201007C2940</stp>
        <tr r="T8" s="1"/>
      </tp>
      <tp t="s">
        <v>99.59%</v>
        <stp/>
        <stp>PROB_OTM</stp>
        <stp>.SPXW201007P2950</stp>
        <tr r="T123" s="1"/>
      </tp>
      <tp t="s">
        <v>1.11%</v>
        <stp/>
        <stp>PROB_OTM</stp>
        <stp>.SPXW201007C2950</stp>
        <tr r="T9" s="1"/>
      </tp>
      <tp t="s">
        <v>99.66%</v>
        <stp/>
        <stp>PROB_OTM</stp>
        <stp>.SPXW201007P2925</stp>
        <tr r="T120" s="1"/>
      </tp>
      <tp t="s">
        <v>99.66%</v>
        <stp/>
        <stp>PROB_OTM</stp>
        <stp>.SPXW201007P2920</stp>
        <tr r="T119" s="1"/>
      </tp>
      <tp t="s">
        <v>0.78%</v>
        <stp/>
        <stp>PROB_OTM</stp>
        <stp>.SPXW201007C2925</stp>
        <tr r="T6" s="1"/>
      </tp>
      <tp t="s">
        <v>0.69%</v>
        <stp/>
        <stp>PROB_OTM</stp>
        <stp>.SPXW201007C2920</stp>
        <tr r="T5" s="1"/>
      </tp>
      <tp t="s">
        <v>99.61%</v>
        <stp/>
        <stp>PROB_OTM</stp>
        <stp>.SPXW201007P2930</stp>
        <tr r="T121" s="1"/>
      </tp>
      <tp t="s">
        <v>0.70%</v>
        <stp/>
        <stp>PROB_OTM</stp>
        <stp>.SPXW201007C2930</stp>
        <tr r="T7" s="1"/>
      </tp>
      <tp t="s">
        <v>99.67%</v>
        <stp/>
        <stp>PROB_OTM</stp>
        <stp>.SPXW201007P2900</stp>
        <tr r="T117" s="1"/>
      </tp>
      <tp t="s">
        <v>1.16%</v>
        <stp/>
        <stp>PROB_OTM</stp>
        <stp>.SPXW201007C2900</stp>
        <tr r="T3" s="1"/>
      </tp>
      <tp t="s">
        <v>99.66%</v>
        <stp/>
        <stp>PROB_OTM</stp>
        <stp>.SPXW201007P2910</stp>
        <tr r="T118" s="1"/>
      </tp>
      <tp t="s">
        <v>1.37%</v>
        <stp/>
        <stp>PROB_OTM</stp>
        <stp>.SPXW201007C2910</stp>
        <tr r="T4" s="1"/>
      </tp>
      <tp t="s">
        <v>1.77%</v>
        <stp/>
        <stp>PROB_OF_TOUCHING</stp>
        <stp>.SPXW201007C3000</stp>
        <tr r="U17" s="1"/>
      </tp>
      <tp t="s">
        <v>1.97%</v>
        <stp/>
        <stp>PROB_OF_TOUCHING</stp>
        <stp>.SPXW201007C3005</stp>
        <tr r="U18" s="1"/>
      </tp>
      <tp t="s">
        <v>1.30%</v>
        <stp/>
        <stp>PROB_OF_TOUCHING</stp>
        <stp>.SPXW201007P3000</stp>
        <tr r="U131" s="1"/>
      </tp>
      <tp t="s">
        <v>1.31%</v>
        <stp/>
        <stp>PROB_OF_TOUCHING</stp>
        <stp>.SPXW201007P3005</stp>
        <tr r="U132" s="1"/>
      </tp>
      <tp t="s">
        <v>1.99%</v>
        <stp/>
        <stp>PROB_OF_TOUCHING</stp>
        <stp>.SPXW201007C3010</stp>
        <tr r="U19" s="1"/>
      </tp>
      <tp t="s">
        <v>2.98%</v>
        <stp/>
        <stp>PROB_OF_TOUCHING</stp>
        <stp>.SPXW201007C3015</stp>
        <tr r="U20" s="1"/>
      </tp>
      <tp t="s">
        <v>1.32%</v>
        <stp/>
        <stp>PROB_OF_TOUCHING</stp>
        <stp>.SPXW201007P3010</stp>
        <tr r="U133" s="1"/>
      </tp>
      <tp t="s">
        <v>1.44%</v>
        <stp/>
        <stp>PROB_OF_TOUCHING</stp>
        <stp>.SPXW201007P3015</stp>
        <tr r="U134" s="1"/>
      </tp>
      <tp t="s">
        <v>2.20%</v>
        <stp/>
        <stp>PROB_OF_TOUCHING</stp>
        <stp>.SPXW201007C3020</stp>
        <tr r="U21" s="1"/>
      </tp>
      <tp t="s">
        <v>2.40%</v>
        <stp/>
        <stp>PROB_OF_TOUCHING</stp>
        <stp>.SPXW201007C3025</stp>
        <tr r="U22" s="1"/>
      </tp>
      <tp t="s">
        <v>1.55%</v>
        <stp/>
        <stp>PROB_OF_TOUCHING</stp>
        <stp>.SPXW201007P3020</stp>
        <tr r="U135" s="1"/>
      </tp>
      <tp t="s">
        <v>1.57%</v>
        <stp/>
        <stp>PROB_OF_TOUCHING</stp>
        <stp>.SPXW201007P3025</stp>
        <tr r="U136" s="1"/>
      </tp>
      <tp t="s">
        <v>2.43%</v>
        <stp/>
        <stp>PROB_OF_TOUCHING</stp>
        <stp>.SPXW201007C3030</stp>
        <tr r="U23" s="1"/>
      </tp>
      <tp t="s">
        <v>2.79%</v>
        <stp/>
        <stp>PROB_OF_TOUCHING</stp>
        <stp>.SPXW201007C3035</stp>
        <tr r="U24" s="1"/>
      </tp>
      <tp t="s">
        <v>1.59%</v>
        <stp/>
        <stp>PROB_OF_TOUCHING</stp>
        <stp>.SPXW201007P3030</stp>
        <tr r="U137" s="1"/>
      </tp>
      <tp t="s">
        <v>1.70%</v>
        <stp/>
        <stp>PROB_OF_TOUCHING</stp>
        <stp>.SPXW201007P3035</stp>
        <tr r="U138" s="1"/>
      </tp>
      <tp t="s">
        <v>2.48%</v>
        <stp/>
        <stp>PROB_OF_TOUCHING</stp>
        <stp>.SPXW201007C3040</stp>
        <tr r="U25" s="1"/>
      </tp>
      <tp t="s">
        <v>4.26%</v>
        <stp/>
        <stp>PROB_OF_TOUCHING</stp>
        <stp>.SPXW201007C3045</stp>
        <tr r="U26" s="1"/>
      </tp>
      <tp t="s">
        <v>1.82%</v>
        <stp/>
        <stp>PROB_OF_TOUCHING</stp>
        <stp>.SPXW201007P3040</stp>
        <tr r="U139" s="1"/>
      </tp>
      <tp t="s">
        <v>1.84%</v>
        <stp/>
        <stp>PROB_OF_TOUCHING</stp>
        <stp>.SPXW201007P3045</stp>
        <tr r="U140" s="1"/>
      </tp>
      <tp t="s">
        <v>2.54%</v>
        <stp/>
        <stp>PROB_OF_TOUCHING</stp>
        <stp>.SPXW201007C3050</stp>
        <tr r="U27" s="1"/>
      </tp>
      <tp t="s">
        <v>3.43%</v>
        <stp/>
        <stp>PROB_OF_TOUCHING</stp>
        <stp>.SPXW201007C3055</stp>
        <tr r="U28" s="1"/>
      </tp>
      <tp t="s">
        <v>2.06%</v>
        <stp/>
        <stp>PROB_OF_TOUCHING</stp>
        <stp>.SPXW201007P3050</stp>
        <tr r="U141" s="1"/>
      </tp>
      <tp t="s">
        <v>2.09%</v>
        <stp/>
        <stp>PROB_OF_TOUCHING</stp>
        <stp>.SPXW201007P3055</stp>
        <tr r="U142" s="1"/>
      </tp>
      <tp t="s">
        <v>4.26%</v>
        <stp/>
        <stp>PROB_OF_TOUCHING</stp>
        <stp>.SPXW201007C3060</stp>
        <tr r="U29" s="1"/>
      </tp>
      <tp t="s">
        <v>4.00%</v>
        <stp/>
        <stp>PROB_OF_TOUCHING</stp>
        <stp>.SPXW201007C3065</stp>
        <tr r="U30" s="1"/>
      </tp>
      <tp t="s">
        <v>99.46%</v>
        <stp/>
        <stp>PROB_OTM</stp>
        <stp>.SPXW201007P2985</stp>
        <tr r="T128" s="1"/>
      </tp>
      <tp t="s">
        <v>99.47%</v>
        <stp/>
        <stp>PROB_OTM</stp>
        <stp>.SPXW201007P2980</stp>
        <tr r="T127" s="1"/>
      </tp>
      <tp t="s">
        <v>2.11%</v>
        <stp/>
        <stp>PROB_OF_TOUCHING</stp>
        <stp>.SPXW201007P3060</stp>
        <tr r="U143" s="1"/>
      </tp>
      <tp t="s">
        <v>2.33%</v>
        <stp/>
        <stp>PROB_OF_TOUCHING</stp>
        <stp>.SPXW201007P3065</stp>
        <tr r="U144" s="1"/>
      </tp>
      <tp t="s">
        <v>0.87%</v>
        <stp/>
        <stp>PROB_OTM</stp>
        <stp>.SPXW201007C2985</stp>
        <tr r="T14" s="1"/>
      </tp>
      <tp t="s">
        <v>1.10%</v>
        <stp/>
        <stp>PROB_OTM</stp>
        <stp>.SPXW201007C2980</stp>
        <tr r="T13" s="1"/>
      </tp>
      <tp t="s">
        <v>4.68%</v>
        <stp/>
        <stp>PROB_OF_TOUCHING</stp>
        <stp>.SPXW201007C3070</stp>
        <tr r="U31" s="1"/>
      </tp>
      <tp t="s">
        <v>3.44%</v>
        <stp/>
        <stp>PROB_OF_TOUCHING</stp>
        <stp>.SPXW201007C3075</stp>
        <tr r="U32" s="1"/>
      </tp>
      <tp t="s">
        <v>99.40%</v>
        <stp/>
        <stp>PROB_OTM</stp>
        <stp>.SPXW201007P2995</stp>
        <tr r="T130" s="1"/>
      </tp>
      <tp t="s">
        <v>99.41%</v>
        <stp/>
        <stp>PROB_OTM</stp>
        <stp>.SPXW201007P2990</stp>
        <tr r="T129" s="1"/>
      </tp>
      <tp t="s">
        <v>2.37%</v>
        <stp/>
        <stp>PROB_OF_TOUCHING</stp>
        <stp>.SPXW201007P3070</stp>
        <tr r="U145" s="1"/>
      </tp>
      <tp t="s">
        <v>2.59%</v>
        <stp/>
        <stp>PROB_OF_TOUCHING</stp>
        <stp>.SPXW201007P3075</stp>
        <tr r="U146" s="1"/>
      </tp>
      <tp t="s">
        <v>0.88%</v>
        <stp/>
        <stp>PROB_OTM</stp>
        <stp>.SPXW201007C2995</stp>
        <tr r="T16" s="1"/>
      </tp>
      <tp t="s">
        <v>0.88%</v>
        <stp/>
        <stp>PROB_OTM</stp>
        <stp>.SPXW201007C2990</stp>
        <tr r="T15" s="1"/>
      </tp>
      <tp t="s">
        <v>12.19%</v>
        <stp/>
        <stp>PROB_OF_TOUCHING</stp>
        <stp>.SPXW201007C3180</stp>
        <tr r="U53" s="1"/>
      </tp>
      <tp t="s">
        <v>13.31%</v>
        <stp/>
        <stp>PROB_OF_TOUCHING</stp>
        <stp>.SPXW201007C3185</stp>
        <tr r="U54" s="1"/>
      </tp>
      <tp t="s">
        <v>18.17%</v>
        <stp/>
        <stp>PROB_OF_EXPIRING</stp>
        <stp>.SPXW201007C3420</stp>
        <tr r="S101" s="1"/>
      </tp>
      <tp t="s">
        <v>16.42%</v>
        <stp/>
        <stp>PROB_OF_EXPIRING</stp>
        <stp>.SPXW201007C3425</stp>
        <tr r="S102" s="1"/>
      </tp>
      <tp t="s">
        <v>10.78%</v>
        <stp/>
        <stp>PROB_OF_TOUCHING</stp>
        <stp>.SPXW201007P3180</stp>
        <tr r="U167" s="1"/>
      </tp>
      <tp t="s">
        <v>11.72%</v>
        <stp/>
        <stp>PROB_OF_TOUCHING</stp>
        <stp>.SPXW201007P3185</stp>
        <tr r="U168" s="1"/>
      </tp>
      <tp t="s">
        <v>82.82%</v>
        <stp/>
        <stp>PROB_OF_EXPIRING</stp>
        <stp>.SPXW201007P3420</stp>
        <tr r="S215" s="1"/>
      </tp>
      <tp t="s">
        <v>84.39%</v>
        <stp/>
        <stp>PROB_OF_EXPIRING</stp>
        <stp>.SPXW201007P3425</stp>
        <tr r="S216" s="1"/>
      </tp>
      <tp t="s">
        <v>14.15%</v>
        <stp/>
        <stp>PROB_OF_TOUCHING</stp>
        <stp>.SPXW201007C3190</stp>
        <tr r="U55" s="1"/>
      </tp>
      <tp t="s">
        <v>16.11%</v>
        <stp/>
        <stp>PROB_OF_TOUCHING</stp>
        <stp>.SPXW201007C3195</stp>
        <tr r="U56" s="1"/>
      </tp>
      <tp t="s">
        <v>14.84%</v>
        <stp/>
        <stp>PROB_OF_EXPIRING</stp>
        <stp>.SPXW201007C3430</stp>
        <tr r="S103" s="1"/>
      </tp>
      <tp t="s">
        <v>13.32%</v>
        <stp/>
        <stp>PROB_OF_EXPIRING</stp>
        <stp>.SPXW201007C3435</stp>
        <tr r="S104" s="1"/>
      </tp>
      <tp t="s">
        <v>12.66%</v>
        <stp/>
        <stp>PROB_OF_TOUCHING</stp>
        <stp>.SPXW201007P3190</stp>
        <tr r="U169" s="1"/>
      </tp>
      <tp t="s">
        <v>13.83%</v>
        <stp/>
        <stp>PROB_OF_TOUCHING</stp>
        <stp>.SPXW201007P3195</stp>
        <tr r="U170" s="1"/>
      </tp>
      <tp t="s">
        <v>86.81%</v>
        <stp/>
        <stp>PROB_OF_EXPIRING</stp>
        <stp>.SPXW201007P3430</stp>
        <tr r="S217" s="1"/>
      </tp>
      <tp t="s">
        <v>88.70%</v>
        <stp/>
        <stp>PROB_OF_EXPIRING</stp>
        <stp>.SPXW201007P3435</stp>
        <tr r="S218" s="1"/>
      </tp>
      <tp t="s">
        <v>26.01%</v>
        <stp/>
        <stp>PROB_OF_EXPIRING</stp>
        <stp>.SPXW201007C3400</stp>
        <tr r="S97" s="1"/>
      </tp>
      <tp t="s">
        <v>23.95%</v>
        <stp/>
        <stp>PROB_OF_EXPIRING</stp>
        <stp>.SPXW201007C3405</stp>
        <tr r="S98" s="1"/>
      </tp>
      <tp t="s">
        <v>74.78%</v>
        <stp/>
        <stp>PROB_OF_EXPIRING</stp>
        <stp>.SPXW201007P3400</stp>
        <tr r="S211" s="1"/>
      </tp>
      <tp t="s">
        <v>76.92%</v>
        <stp/>
        <stp>PROB_OF_EXPIRING</stp>
        <stp>.SPXW201007P3405</stp>
        <tr r="S212" s="1"/>
      </tp>
      <tp t="s">
        <v>21.92%</v>
        <stp/>
        <stp>PROB_OF_EXPIRING</stp>
        <stp>.SPXW201007C3410</stp>
        <tr r="S99" s="1"/>
      </tp>
      <tp t="s">
        <v>20.00%</v>
        <stp/>
        <stp>PROB_OF_EXPIRING</stp>
        <stp>.SPXW201007C3415</stp>
        <tr r="S100" s="1"/>
      </tp>
      <tp t="s">
        <v>79.00%</v>
        <stp/>
        <stp>PROB_OF_EXPIRING</stp>
        <stp>.SPXW201007P3410</stp>
        <tr r="S213" s="1"/>
      </tp>
      <tp t="s">
        <v>81.00%</v>
        <stp/>
        <stp>PROB_OF_EXPIRING</stp>
        <stp>.SPXW201007P3415</stp>
        <tr r="S214" s="1"/>
      </tp>
      <tp t="s">
        <v>7.47%</v>
        <stp/>
        <stp>PROB_OF_EXPIRING</stp>
        <stp>.SPXW201007C3460</stp>
        <tr r="S109" s="1"/>
      </tp>
      <tp t="s">
        <v>6.62%</v>
        <stp/>
        <stp>PROB_OF_EXPIRING</stp>
        <stp>.SPXW201007C3465</stp>
        <tr r="S110" s="1"/>
      </tp>
      <tp t="s">
        <v>94.15%</v>
        <stp/>
        <stp>PROB_OF_EXPIRING</stp>
        <stp>.SPXW201007P3460</stp>
        <tr r="S223" s="1"/>
      </tp>
      <tp t="s">
        <v>94.96%</v>
        <stp/>
        <stp>PROB_OF_EXPIRING</stp>
        <stp>.SPXW201007P3465</stp>
        <tr r="S224" s="1"/>
      </tp>
      <tp t="s">
        <v>5.83%</v>
        <stp/>
        <stp>PROB_OF_EXPIRING</stp>
        <stp>.SPXW201007C3470</stp>
        <tr r="S111" s="1"/>
      </tp>
      <tp t="s">
        <v>5.18%</v>
        <stp/>
        <stp>PROB_OF_EXPIRING</stp>
        <stp>.SPXW201007C3475</stp>
        <tr r="S112" s="1"/>
      </tp>
      <tp t="s">
        <v>95.00%</v>
        <stp/>
        <stp>PROB_OF_EXPIRING</stp>
        <stp>.SPXW201007P3470</stp>
        <tr r="S225" s="1"/>
      </tp>
      <tp t="s">
        <v>97.45%</v>
        <stp/>
        <stp>PROB_OF_EXPIRING</stp>
        <stp>.SPXW201007P3475</stp>
        <tr r="S226" s="1"/>
      </tp>
      <tp t="s">
        <v>11.92%</v>
        <stp/>
        <stp>PROB_OF_EXPIRING</stp>
        <stp>.SPXW201007C3440</stp>
        <tr r="S105" s="1"/>
      </tp>
      <tp t="s">
        <v>10.66%</v>
        <stp/>
        <stp>PROB_OF_EXPIRING</stp>
        <stp>.SPXW201007C3445</stp>
        <tr r="S106" s="1"/>
      </tp>
      <tp t="s">
        <v>89.82%</v>
        <stp/>
        <stp>PROB_OF_EXPIRING</stp>
        <stp>.SPXW201007P3440</stp>
        <tr r="S219" s="1"/>
      </tp>
      <tp t="s">
        <v>91.19%</v>
        <stp/>
        <stp>PROB_OF_EXPIRING</stp>
        <stp>.SPXW201007P3445</stp>
        <tr r="S220" s="1"/>
      </tp>
      <tp t="s">
        <v>9.47%</v>
        <stp/>
        <stp>PROB_OF_EXPIRING</stp>
        <stp>.SPXW201007C3450</stp>
        <tr r="S107" s="1"/>
      </tp>
      <tp t="s">
        <v>8.41%</v>
        <stp/>
        <stp>PROB_OF_EXPIRING</stp>
        <stp>.SPXW201007C3455</stp>
        <tr r="S108" s="1"/>
      </tp>
      <tp t="s">
        <v>90.87%</v>
        <stp/>
        <stp>PROB_OF_EXPIRING</stp>
        <stp>.SPXW201007P3450</stp>
        <tr r="S221" s="1"/>
      </tp>
      <tp t="s">
        <v>93.22%</v>
        <stp/>
        <stp>PROB_OF_EXPIRING</stp>
        <stp>.SPXW201007P3455</stp>
        <tr r="S222" s="1"/>
      </tp>
      <tp t="s">
        <v>5.23%</v>
        <stp/>
        <stp>PROB_OF_TOUCHING</stp>
        <stp>.SPXW201007C3100</stp>
        <tr r="U37" s="1"/>
      </tp>
      <tp t="s">
        <v>5.78%</v>
        <stp/>
        <stp>PROB_OF_TOUCHING</stp>
        <stp>.SPXW201007C3105</stp>
        <tr r="U38" s="1"/>
      </tp>
      <tp t="s">
        <v>3.47%</v>
        <stp/>
        <stp>PROB_OF_TOUCHING</stp>
        <stp>.SPXW201007P3100</stp>
        <tr r="U151" s="1"/>
      </tp>
      <tp t="s">
        <v>3.71%</v>
        <stp/>
        <stp>PROB_OF_TOUCHING</stp>
        <stp>.SPXW201007P3105</stp>
        <tr r="U152" s="1"/>
      </tp>
      <tp t="s">
        <v>4.53%</v>
        <stp/>
        <stp>PROB_OF_TOUCHING</stp>
        <stp>.SPXW201007C3110</stp>
        <tr r="U39" s="1"/>
      </tp>
      <tp t="s">
        <v>6.73%</v>
        <stp/>
        <stp>PROB_OF_TOUCHING</stp>
        <stp>.SPXW201007C3115</stp>
        <tr r="U40" s="1"/>
      </tp>
      <tp t="s">
        <v>3.96%</v>
        <stp/>
        <stp>PROB_OF_TOUCHING</stp>
        <stp>.SPXW201007P3110</stp>
        <tr r="U153" s="1"/>
      </tp>
      <tp t="s">
        <v>4.21%</v>
        <stp/>
        <stp>PROB_OF_TOUCHING</stp>
        <stp>.SPXW201007P3115</stp>
        <tr r="U154" s="1"/>
      </tp>
      <tp t="s">
        <v>4.85%</v>
        <stp/>
        <stp>PROB_OF_TOUCHING</stp>
        <stp>.SPXW201007C3120</stp>
        <tr r="U41" s="1"/>
      </tp>
      <tp t="s">
        <v>6.62%</v>
        <stp/>
        <stp>PROB_OF_TOUCHING</stp>
        <stp>.SPXW201007C3125</stp>
        <tr r="U42" s="1"/>
      </tp>
      <tp t="s">
        <v>4.53%</v>
        <stp/>
        <stp>PROB_OF_EXPIRING</stp>
        <stp>.SPXW201007C3480</stp>
        <tr r="S113" s="1"/>
      </tp>
      <tp t="s">
        <v>3.99%</v>
        <stp/>
        <stp>PROB_OF_EXPIRING</stp>
        <stp>.SPXW201007C3485</stp>
        <tr r="S114" s="1"/>
      </tp>
      <tp t="s">
        <v>4.46%</v>
        <stp/>
        <stp>PROB_OF_TOUCHING</stp>
        <stp>.SPXW201007P3120</stp>
        <tr r="U155" s="1"/>
      </tp>
      <tp t="s">
        <v>4.72%</v>
        <stp/>
        <stp>PROB_OF_TOUCHING</stp>
        <stp>.SPXW201007P3125</stp>
        <tr r="U156" s="1"/>
      </tp>
      <tp t="s">
        <v>96.37%</v>
        <stp/>
        <stp>PROB_OF_EXPIRING</stp>
        <stp>.SPXW201007P3480</stp>
        <tr r="S227" s="1"/>
      </tp>
      <tp t="s">
        <v>96.95%</v>
        <stp/>
        <stp>PROB_OF_EXPIRING</stp>
        <stp>.SPXW201007P3485</stp>
        <tr r="S228" s="1"/>
      </tp>
      <tp t="s">
        <v>6.72%</v>
        <stp/>
        <stp>PROB_OF_TOUCHING</stp>
        <stp>.SPXW201007C3130</stp>
        <tr r="U43" s="1"/>
      </tp>
      <tp t="s">
        <v>7.15%</v>
        <stp/>
        <stp>PROB_OF_TOUCHING</stp>
        <stp>.SPXW201007C3135</stp>
        <tr r="U44" s="1"/>
      </tp>
      <tp t="s">
        <v>3.51%</v>
        <stp/>
        <stp>PROB_OF_EXPIRING</stp>
        <stp>.SPXW201007C3490</stp>
        <tr r="S115" s="1"/>
      </tp>
      <tp t="s">
        <v>5.16%</v>
        <stp/>
        <stp>PROB_OF_TOUCHING</stp>
        <stp>.SPXW201007P3130</stp>
        <tr r="U157" s="1"/>
      </tp>
      <tp t="s">
        <v>5.43%</v>
        <stp/>
        <stp>PROB_OF_TOUCHING</stp>
        <stp>.SPXW201007P3135</stp>
        <tr r="U158" s="1"/>
      </tp>
      <tp t="s">
        <v>99.27%</v>
        <stp/>
        <stp>PROB_OF_EXPIRING</stp>
        <stp>.SPXW201007P3490</stp>
        <tr r="S229" s="1"/>
      </tp>
      <tp t="s">
        <v>8.96%</v>
        <stp/>
        <stp>PROB_OF_TOUCHING</stp>
        <stp>.SPXW201007C3140</stp>
        <tr r="U45" s="1"/>
      </tp>
      <tp t="s">
        <v>8.35%</v>
        <stp/>
        <stp>PROB_OF_TOUCHING</stp>
        <stp>.SPXW201007C3145</stp>
        <tr r="U46" s="1"/>
      </tp>
      <tp t="s">
        <v>5.89%</v>
        <stp/>
        <stp>PROB_OF_TOUCHING</stp>
        <stp>.SPXW201007P3140</stp>
        <tr r="U159" s="1"/>
      </tp>
      <tp t="s">
        <v>6.26%</v>
        <stp/>
        <stp>PROB_OF_TOUCHING</stp>
        <stp>.SPXW201007P3145</stp>
        <tr r="U160" s="1"/>
      </tp>
      <tp t="s">
        <v>9.99%</v>
        <stp/>
        <stp>PROB_OF_TOUCHING</stp>
        <stp>.SPXW201007C3150</stp>
        <tr r="U47" s="1"/>
      </tp>
      <tp t="s">
        <v>9.57%</v>
        <stp/>
        <stp>PROB_OF_TOUCHING</stp>
        <stp>.SPXW201007C3155</stp>
        <tr r="U48" s="1"/>
      </tp>
      <tp t="s">
        <v>6.81%</v>
        <stp/>
        <stp>PROB_OF_TOUCHING</stp>
        <stp>.SPXW201007P3150</stp>
        <tr r="U161" s="1"/>
      </tp>
      <tp t="s">
        <v>7.29%</v>
        <stp/>
        <stp>PROB_OF_TOUCHING</stp>
        <stp>.SPXW201007P3155</stp>
        <tr r="U162" s="1"/>
      </tp>
      <tp t="s">
        <v>10.04%</v>
        <stp/>
        <stp>PROB_OF_TOUCHING</stp>
        <stp>.SPXW201007C3160</stp>
        <tr r="U49" s="1"/>
      </tp>
      <tp t="s">
        <v>10.06%</v>
        <stp/>
        <stp>PROB_OF_TOUCHING</stp>
        <stp>.SPXW201007C3165</stp>
        <tr r="U50" s="1"/>
      </tp>
      <tp t="s">
        <v>7.85%</v>
        <stp/>
        <stp>PROB_OF_TOUCHING</stp>
        <stp>.SPXW201007P3160</stp>
        <tr r="U163" s="1"/>
      </tp>
      <tp t="s">
        <v>8.43%</v>
        <stp/>
        <stp>PROB_OF_TOUCHING</stp>
        <stp>.SPXW201007P3165</stp>
        <tr r="U164" s="1"/>
      </tp>
      <tp t="s">
        <v>10.25%</v>
        <stp/>
        <stp>PROB_OF_TOUCHING</stp>
        <stp>.SPXW201007C3170</stp>
        <tr r="U51" s="1"/>
      </tp>
      <tp t="s">
        <v>12.96%</v>
        <stp/>
        <stp>PROB_OF_TOUCHING</stp>
        <stp>.SPXW201007C3175</stp>
        <tr r="U52" s="1"/>
      </tp>
      <tp t="s">
        <v>9.18%</v>
        <stp/>
        <stp>PROB_OF_TOUCHING</stp>
        <stp>.SPXW201007P3170</stp>
        <tr r="U165" s="1"/>
      </tp>
      <tp t="s">
        <v>9.94%</v>
        <stp/>
        <stp>PROB_OF_TOUCHING</stp>
        <stp>.SPXW201007P3175</stp>
        <tr r="U166" s="1"/>
      </tp>
      <tp t="s">
        <v>61.48%</v>
        <stp/>
        <stp>PROB_OF_EXPIRING</stp>
        <stp>.SPXW201007C3320</stp>
        <tr r="S81" s="1"/>
      </tp>
      <tp t="s">
        <v>59.48%</v>
        <stp/>
        <stp>PROB_OF_EXPIRING</stp>
        <stp>.SPXW201007C3325</stp>
        <tr r="S82" s="1"/>
      </tp>
      <tp t="s">
        <v>38.16%</v>
        <stp/>
        <stp>PROB_OF_EXPIRING</stp>
        <stp>.SPXW201007P3320</stp>
        <tr r="S195" s="1"/>
      </tp>
      <tp t="s">
        <v>40.22%</v>
        <stp/>
        <stp>PROB_OF_EXPIRING</stp>
        <stp>.SPXW201007P3325</stp>
        <tr r="S196" s="1"/>
      </tp>
      <tp t="s">
        <v>57.43%</v>
        <stp/>
        <stp>PROB_OF_EXPIRING</stp>
        <stp>.SPXW201007C3330</stp>
        <tr r="S83" s="1"/>
      </tp>
      <tp t="s">
        <v>55.34%</v>
        <stp/>
        <stp>PROB_OF_EXPIRING</stp>
        <stp>.SPXW201007C3335</stp>
        <tr r="S84" s="1"/>
      </tp>
      <tp t="s">
        <v>42.31%</v>
        <stp/>
        <stp>PROB_OF_EXPIRING</stp>
        <stp>.SPXW201007P3330</stp>
        <tr r="S197" s="1"/>
      </tp>
      <tp t="s">
        <v>44.48%</v>
        <stp/>
        <stp>PROB_OF_EXPIRING</stp>
        <stp>.SPXW201007P3335</stp>
        <tr r="S198" s="1"/>
      </tp>
      <tp t="s">
        <v>68.82%</v>
        <stp/>
        <stp>PROB_OF_EXPIRING</stp>
        <stp>.SPXW201007C3300</stp>
        <tr r="S77" s="1"/>
      </tp>
      <tp t="s">
        <v>67.10%</v>
        <stp/>
        <stp>PROB_OF_EXPIRING</stp>
        <stp>.SPXW201007C3305</stp>
        <tr r="S78" s="1"/>
      </tp>
      <tp t="s">
        <v>30.58%</v>
        <stp/>
        <stp>PROB_OF_EXPIRING</stp>
        <stp>.SPXW201007P3300</stp>
        <tr r="S191" s="1"/>
      </tp>
      <tp t="s">
        <v>32.39%</v>
        <stp/>
        <stp>PROB_OF_EXPIRING</stp>
        <stp>.SPXW201007P3305</stp>
        <tr r="S192" s="1"/>
      </tp>
      <tp t="s">
        <v>65.27%</v>
        <stp/>
        <stp>PROB_OF_EXPIRING</stp>
        <stp>.SPXW201007C3310</stp>
        <tr r="S79" s="1"/>
      </tp>
      <tp t="s">
        <v>63.40%</v>
        <stp/>
        <stp>PROB_OF_EXPIRING</stp>
        <stp>.SPXW201007C3315</stp>
        <tr r="S80" s="1"/>
      </tp>
      <tp t="s">
        <v>34.24%</v>
        <stp/>
        <stp>PROB_OF_EXPIRING</stp>
        <stp>.SPXW201007P3310</stp>
        <tr r="S193" s="1"/>
      </tp>
      <tp t="s">
        <v>36.17%</v>
        <stp/>
        <stp>PROB_OF_EXPIRING</stp>
        <stp>.SPXW201007P3315</stp>
        <tr r="S194" s="1"/>
      </tp>
      <tp t="s">
        <v>44.23%</v>
        <stp/>
        <stp>PROB_OF_EXPIRING</stp>
        <stp>.SPXW201007C3360</stp>
        <tr r="S89" s="1"/>
      </tp>
      <tp t="s">
        <v>41.91%</v>
        <stp/>
        <stp>PROB_OF_EXPIRING</stp>
        <stp>.SPXW201007C3365</stp>
        <tr r="S90" s="1"/>
      </tp>
      <tp t="s">
        <v>55.92%</v>
        <stp/>
        <stp>PROB_OF_EXPIRING</stp>
        <stp>.SPXW201007P3360</stp>
        <tr r="S203" s="1"/>
      </tp>
      <tp t="s">
        <v>58.31%</v>
        <stp/>
        <stp>PROB_OF_EXPIRING</stp>
        <stp>.SPXW201007P3365</stp>
        <tr r="S204" s="1"/>
      </tp>
      <tp t="s">
        <v>39.58%</v>
        <stp/>
        <stp>PROB_OF_EXPIRING</stp>
        <stp>.SPXW201007C3370</stp>
        <tr r="S91" s="1"/>
      </tp>
      <tp t="s">
        <v>37.27%</v>
        <stp/>
        <stp>PROB_OF_EXPIRING</stp>
        <stp>.SPXW201007C3375</stp>
        <tr r="S92" s="1"/>
      </tp>
      <tp t="s">
        <v>60.71%</v>
        <stp/>
        <stp>PROB_OF_EXPIRING</stp>
        <stp>.SPXW201007P3370</stp>
        <tr r="S205" s="1"/>
      </tp>
      <tp t="s">
        <v>63.10%</v>
        <stp/>
        <stp>PROB_OF_EXPIRING</stp>
        <stp>.SPXW201007P3375</stp>
        <tr r="S206" s="1"/>
      </tp>
      <tp t="s">
        <v>53.19%</v>
        <stp/>
        <stp>PROB_OF_EXPIRING</stp>
        <stp>.SPXW201007C3340</stp>
        <tr r="S85" s="1"/>
      </tp>
      <tp t="s">
        <v>51.00%</v>
        <stp/>
        <stp>PROB_OF_EXPIRING</stp>
        <stp>.SPXW201007C3345</stp>
        <tr r="S86" s="1"/>
      </tp>
      <tp t="s">
        <v>46.69%</v>
        <stp/>
        <stp>PROB_OF_EXPIRING</stp>
        <stp>.SPXW201007P3340</stp>
        <tr r="S199" s="1"/>
      </tp>
      <tp t="s">
        <v>48.94%</v>
        <stp/>
        <stp>PROB_OF_EXPIRING</stp>
        <stp>.SPXW201007P3345</stp>
        <tr r="S200" s="1"/>
      </tp>
      <tp t="s">
        <v>48.77%</v>
        <stp/>
        <stp>PROB_OF_EXPIRING</stp>
        <stp>.SPXW201007C3350</stp>
        <tr r="S87" s="1"/>
      </tp>
      <tp t="s">
        <v>46.51%</v>
        <stp/>
        <stp>PROB_OF_EXPIRING</stp>
        <stp>.SPXW201007C3355</stp>
        <tr r="S88" s="1"/>
      </tp>
      <tp t="s">
        <v>51.23%</v>
        <stp/>
        <stp>PROB_OF_EXPIRING</stp>
        <stp>.SPXW201007P3350</stp>
        <tr r="S201" s="1"/>
      </tp>
      <tp t="s">
        <v>53.56%</v>
        <stp/>
        <stp>PROB_OF_EXPIRING</stp>
        <stp>.SPXW201007P3355</stp>
        <tr r="S202" s="1"/>
      </tp>
      <tp t="s">
        <v>34.95%</v>
        <stp/>
        <stp>PROB_OF_EXPIRING</stp>
        <stp>.SPXW201007C3380</stp>
        <tr r="S93" s="1"/>
      </tp>
      <tp t="s">
        <v>32.64%</v>
        <stp/>
        <stp>PROB_OF_EXPIRING</stp>
        <stp>.SPXW201007C3385</stp>
        <tr r="S94" s="1"/>
      </tp>
      <tp t="s">
        <v>65.49%</v>
        <stp/>
        <stp>PROB_OF_EXPIRING</stp>
        <stp>.SPXW201007P3380</stp>
        <tr r="S207" s="1"/>
      </tp>
      <tp t="s">
        <v>67.89%</v>
        <stp/>
        <stp>PROB_OF_EXPIRING</stp>
        <stp>.SPXW201007P3385</stp>
        <tr r="S208" s="1"/>
      </tp>
      <tp t="s">
        <v>30.40%</v>
        <stp/>
        <stp>PROB_OF_EXPIRING</stp>
        <stp>.SPXW201007C3390</stp>
        <tr r="S95" s="1"/>
      </tp>
      <tp t="s">
        <v>28.19%</v>
        <stp/>
        <stp>PROB_OF_EXPIRING</stp>
        <stp>.SPXW201007C3395</stp>
        <tr r="S96" s="1"/>
      </tp>
      <tp t="s">
        <v>70.21%</v>
        <stp/>
        <stp>PROB_OF_EXPIRING</stp>
        <stp>.SPXW201007P3390</stp>
        <tr r="S209" s="1"/>
      </tp>
      <tp t="s">
        <v>72.51%</v>
        <stp/>
        <stp>PROB_OF_EXPIRING</stp>
        <stp>.SPXW201007P3395</stp>
        <tr r="S210" s="1"/>
      </tp>
      <tp t="s">
        <v>88.89%</v>
        <stp/>
        <stp>PROB_OF_EXPIRING</stp>
        <stp>.SPXW201007C3220</stp>
        <tr r="S61" s="1"/>
      </tp>
      <tp t="s">
        <v>87.61%</v>
        <stp/>
        <stp>PROB_OF_EXPIRING</stp>
        <stp>.SPXW201007C3225</stp>
        <tr r="S62" s="1"/>
      </tp>
      <tp t="s">
        <v>10.41%</v>
        <stp/>
        <stp>PROB_OF_EXPIRING</stp>
        <stp>.SPXW201007P3220</stp>
        <tr r="S175" s="1"/>
      </tp>
      <tp t="s">
        <v>11.17%</v>
        <stp/>
        <stp>PROB_OF_EXPIRING</stp>
        <stp>.SPXW201007P3225</stp>
        <tr r="S176" s="1"/>
      </tp>
      <tp t="s">
        <v>86.81%</v>
        <stp/>
        <stp>PROB_OF_EXPIRING</stp>
        <stp>.SPXW201007C3230</stp>
        <tr r="S63" s="1"/>
      </tp>
      <tp t="s">
        <v>85.84%</v>
        <stp/>
        <stp>PROB_OF_EXPIRING</stp>
        <stp>.SPXW201007C3235</stp>
        <tr r="S64" s="1"/>
      </tp>
      <tp t="s">
        <v>12.07%</v>
        <stp/>
        <stp>PROB_OF_EXPIRING</stp>
        <stp>.SPXW201007P3230</stp>
        <tr r="S177" s="1"/>
      </tp>
      <tp t="s">
        <v>13.03%</v>
        <stp/>
        <stp>PROB_OF_EXPIRING</stp>
        <stp>.SPXW201007P3235</stp>
        <tr r="S178" s="1"/>
      </tp>
      <tp t="s">
        <v>91.12%</v>
        <stp/>
        <stp>PROB_OF_EXPIRING</stp>
        <stp>.SPXW201007C3200</stp>
        <tr r="S57" s="1"/>
      </tp>
      <tp t="s">
        <v>90.68%</v>
        <stp/>
        <stp>PROB_OF_EXPIRING</stp>
        <stp>.SPXW201007C3205</stp>
        <tr r="S58" s="1"/>
      </tp>
      <tp t="s">
        <v>7.56%</v>
        <stp/>
        <stp>PROB_OF_EXPIRING</stp>
        <stp>.SPXW201007P3200</stp>
        <tr r="S171" s="1"/>
      </tp>
      <tp t="s">
        <v>8.16%</v>
        <stp/>
        <stp>PROB_OF_EXPIRING</stp>
        <stp>.SPXW201007P3205</stp>
        <tr r="S172" s="1"/>
      </tp>
      <tp t="s">
        <v>90.35%</v>
        <stp/>
        <stp>PROB_OF_EXPIRING</stp>
        <stp>.SPXW201007C3210</stp>
        <tr r="S59" s="1"/>
      </tp>
      <tp t="s">
        <v>89.75%</v>
        <stp/>
        <stp>PROB_OF_EXPIRING</stp>
        <stp>.SPXW201007C3215</stp>
        <tr r="S60" s="1"/>
      </tp>
      <tp t="s">
        <v>8.91%</v>
        <stp/>
        <stp>PROB_OF_EXPIRING</stp>
        <stp>.SPXW201007P3210</stp>
        <tr r="S173" s="1"/>
      </tp>
      <tp t="s">
        <v>9.52%</v>
        <stp/>
        <stp>PROB_OF_EXPIRING</stp>
        <stp>.SPXW201007P3215</stp>
        <tr r="S174" s="1"/>
      </tp>
      <tp t="s">
        <v>80.79%</v>
        <stp/>
        <stp>PROB_OF_EXPIRING</stp>
        <stp>.SPXW201007C3260</stp>
        <tr r="S69" s="1"/>
      </tp>
      <tp t="s">
        <v>79.46%</v>
        <stp/>
        <stp>PROB_OF_EXPIRING</stp>
        <stp>.SPXW201007C3265</stp>
        <tr r="S70" s="1"/>
      </tp>
      <tp t="s">
        <v>18.55%</v>
        <stp/>
        <stp>PROB_OF_EXPIRING</stp>
        <stp>.SPXW201007P3260</stp>
        <tr r="S183" s="1"/>
      </tp>
      <tp t="s">
        <v>19.82%</v>
        <stp/>
        <stp>PROB_OF_EXPIRING</stp>
        <stp>.SPXW201007P3265</stp>
        <tr r="S184" s="1"/>
      </tp>
      <tp t="s">
        <v>77.95%</v>
        <stp/>
        <stp>PROB_OF_EXPIRING</stp>
        <stp>.SPXW201007C3270</stp>
        <tr r="S71" s="1"/>
      </tp>
      <tp t="s">
        <v>76.53%</v>
        <stp/>
        <stp>PROB_OF_EXPIRING</stp>
        <stp>.SPXW201007C3275</stp>
        <tr r="S72" s="1"/>
      </tp>
      <tp t="s">
        <v>21.16%</v>
        <stp/>
        <stp>PROB_OF_EXPIRING</stp>
        <stp>.SPXW201007P3270</stp>
        <tr r="S185" s="1"/>
      </tp>
      <tp t="s">
        <v>22.59%</v>
        <stp/>
        <stp>PROB_OF_EXPIRING</stp>
        <stp>.SPXW201007P3275</stp>
        <tr r="S186" s="1"/>
      </tp>
      <tp t="s">
        <v>84.96%</v>
        <stp/>
        <stp>PROB_OF_EXPIRING</stp>
        <stp>.SPXW201007C3240</stp>
        <tr r="S65" s="1"/>
      </tp>
      <tp t="s">
        <v>84.32%</v>
        <stp/>
        <stp>PROB_OF_EXPIRING</stp>
        <stp>.SPXW201007C3245</stp>
        <tr r="S66" s="1"/>
      </tp>
      <tp t="s">
        <v>14.05%</v>
        <stp/>
        <stp>PROB_OF_EXPIRING</stp>
        <stp>.SPXW201007P3240</stp>
        <tr r="S179" s="1"/>
      </tp>
      <tp t="s">
        <v>15.08%</v>
        <stp/>
        <stp>PROB_OF_EXPIRING</stp>
        <stp>.SPXW201007P3245</stp>
        <tr r="S180" s="1"/>
      </tp>
      <tp t="s">
        <v>83.30%</v>
        <stp/>
        <stp>PROB_OF_EXPIRING</stp>
        <stp>.SPXW201007C3250</stp>
        <tr r="S67" s="1"/>
      </tp>
      <tp t="s">
        <v>81.93%</v>
        <stp/>
        <stp>PROB_OF_EXPIRING</stp>
        <stp>.SPXW201007C3255</stp>
        <tr r="S68" s="1"/>
      </tp>
      <tp t="s">
        <v>16.12%</v>
        <stp/>
        <stp>PROB_OF_EXPIRING</stp>
        <stp>.SPXW201007P3250</stp>
        <tr r="S181" s="1"/>
      </tp>
      <tp t="s">
        <v>17.33%</v>
        <stp/>
        <stp>PROB_OF_EXPIRING</stp>
        <stp>.SPXW201007P3255</stp>
        <tr r="S182" s="1"/>
      </tp>
      <tp t="s">
        <v>75.17%</v>
        <stp/>
        <stp>PROB_OF_EXPIRING</stp>
        <stp>.SPXW201007C3280</stp>
        <tr r="S73" s="1"/>
      </tp>
      <tp t="s">
        <v>73.64%</v>
        <stp/>
        <stp>PROB_OF_EXPIRING</stp>
        <stp>.SPXW201007C3285</stp>
        <tr r="S74" s="1"/>
      </tp>
      <tp t="s">
        <v>24.04%</v>
        <stp/>
        <stp>PROB_OF_EXPIRING</stp>
        <stp>.SPXW201007P3280</stp>
        <tr r="S187" s="1"/>
      </tp>
      <tp t="s">
        <v>25.61%</v>
        <stp/>
        <stp>PROB_OF_EXPIRING</stp>
        <stp>.SPXW201007P3285</stp>
        <tr r="S188" s="1"/>
      </tp>
      <tp t="s">
        <v>72.10%</v>
        <stp/>
        <stp>PROB_OF_EXPIRING</stp>
        <stp>.SPXW201007C3290</stp>
        <tr r="S75" s="1"/>
      </tp>
      <tp t="s">
        <v>70.47%</v>
        <stp/>
        <stp>PROB_OF_EXPIRING</stp>
        <stp>.SPXW201007C3295</stp>
        <tr r="S76" s="1"/>
      </tp>
      <tp t="s">
        <v>27.21%</v>
        <stp/>
        <stp>PROB_OF_EXPIRING</stp>
        <stp>.SPXW201007P3290</stp>
        <tr r="S189" s="1"/>
      </tp>
      <tp t="s">
        <v>28.88%</v>
        <stp/>
        <stp>PROB_OF_EXPIRING</stp>
        <stp>.SPXW201007P3295</stp>
        <tr r="S190" s="1"/>
      </tp>
      <tp>
        <v>1</v>
        <stp/>
        <stp>OPEN_INT</stp>
        <stp>SPX</stp>
        <tr r="F2" s="1"/>
      </tp>
      <tp t="s">
        <v>9.11%</v>
        <stp/>
        <stp>PROB_OF_TOUCHING</stp>
        <stp>.SPXW201007C3480</stp>
        <tr r="U113" s="1"/>
      </tp>
      <tp t="s">
        <v>44.50%</v>
        <stp/>
        <stp>IMPL_VOL</stp>
        <stp>.SPXW201007C2995</stp>
        <tr r="C16" s="1"/>
      </tp>
      <tp t="s">
        <v>8.02%</v>
        <stp/>
        <stp>PROB_OF_TOUCHING</stp>
        <stp>.SPXW201007C3485</stp>
        <tr r="U114" s="1"/>
      </tp>
      <tp t="s">
        <v>45.09%</v>
        <stp/>
        <stp>IMPL_VOL</stp>
        <stp>.SPXW201007C2990</stp>
        <tr r="C15" s="1"/>
      </tp>
      <tp t="s">
        <v>97.56%</v>
        <stp/>
        <stp>PROB_OF_EXPIRING</stp>
        <stp>.SPXW201007C3120</stp>
        <tr r="S41" s="1"/>
      </tp>
      <tp t="s">
        <v>96.67%</v>
        <stp/>
        <stp>PROB_OF_EXPIRING</stp>
        <stp>.SPXW201007C3125</stp>
        <tr r="S42" s="1"/>
      </tp>
      <tp t="s">
        <v>7.29%</v>
        <stp/>
        <stp>PROB_OF_TOUCHING</stp>
        <stp>.SPXW201007P3480</stp>
        <tr r="U227" s="1"/>
      </tp>
      <tp t="s">
        <v>42.04%</v>
        <stp/>
        <stp>IMPL_VOL</stp>
        <stp>.SPXW201007P2995</stp>
        <tr r="C130" s="1"/>
      </tp>
      <tp t="s">
        <v>6.13%</v>
        <stp/>
        <stp>PROB_OF_TOUCHING</stp>
        <stp>.SPXW201007P3485</stp>
        <tr r="U228" s="1"/>
      </tp>
      <tp t="s">
        <v>42.60%</v>
        <stp/>
        <stp>IMPL_VOL</stp>
        <stp>.SPXW201007P2990</stp>
        <tr r="C129" s="1"/>
      </tp>
      <tp t="s">
        <v>2.24%</v>
        <stp/>
        <stp>PROB_OF_EXPIRING</stp>
        <stp>.SPXW201007P3120</stp>
        <tr r="S155" s="1"/>
      </tp>
      <tp t="s">
        <v>2.37%</v>
        <stp/>
        <stp>PROB_OF_EXPIRING</stp>
        <stp>.SPXW201007P3125</stp>
        <tr r="S156" s="1"/>
      </tp>
      <tp t="s">
        <v>7.05%</v>
        <stp/>
        <stp>PROB_OF_TOUCHING</stp>
        <stp>.SPXW201007C3490</stp>
        <tr r="U115" s="1"/>
      </tp>
      <tp t="s">
        <v>45.68%</v>
        <stp/>
        <stp>IMPL_VOL</stp>
        <stp>.SPXW201007C2985</stp>
        <tr r="C14" s="1"/>
      </tp>
      <tp t="s">
        <v>48.11%</v>
        <stp/>
        <stp>IMPL_VOL</stp>
        <stp>.SPXW201007C2980</stp>
        <tr r="C13" s="1"/>
      </tp>
      <tp t="s">
        <v>96.61%</v>
        <stp/>
        <stp>PROB_OF_EXPIRING</stp>
        <stp>.SPXW201007C3130</stp>
        <tr r="S43" s="1"/>
      </tp>
      <tp t="s">
        <v>96.40%</v>
        <stp/>
        <stp>PROB_OF_EXPIRING</stp>
        <stp>.SPXW201007C3135</stp>
        <tr r="S44" s="1"/>
      </tp>
      <tp t="s">
        <v>1.47%</v>
        <stp/>
        <stp>PROB_OF_TOUCHING</stp>
        <stp>.SPXW201007P3490</stp>
        <tr r="U229" s="1"/>
      </tp>
      <tp t="s">
        <v>42.67%</v>
        <stp/>
        <stp>IMPL_VOL</stp>
        <stp>.SPXW201007P2985</stp>
        <tr r="C128" s="1"/>
      </tp>
      <tp t="s">
        <v>43.23%</v>
        <stp/>
        <stp>IMPL_VOL</stp>
        <stp>.SPXW201007P2980</stp>
        <tr r="C127" s="1"/>
      </tp>
      <tp t="s">
        <v>2.60%</v>
        <stp/>
        <stp>PROB_OF_EXPIRING</stp>
        <stp>.SPXW201007P3130</stp>
        <tr r="S157" s="1"/>
      </tp>
      <tp t="s">
        <v>2.73%</v>
        <stp/>
        <stp>PROB_OF_EXPIRING</stp>
        <stp>.SPXW201007P3135</stp>
        <tr r="S158" s="1"/>
      </tp>
      <tp t="s">
        <v>97.37%</v>
        <stp/>
        <stp>PROB_OF_EXPIRING</stp>
        <stp>.SPXW201007C3100</stp>
        <tr r="S37" s="1"/>
      </tp>
      <tp t="s">
        <v>97.09%</v>
        <stp/>
        <stp>PROB_OF_EXPIRING</stp>
        <stp>.SPXW201007C3105</stp>
        <tr r="S38" s="1"/>
      </tp>
      <tp t="s">
        <v>1.75%</v>
        <stp/>
        <stp>PROB_OF_EXPIRING</stp>
        <stp>.SPXW201007P3100</stp>
        <tr r="S151" s="1"/>
      </tp>
      <tp t="s">
        <v>1.87%</v>
        <stp/>
        <stp>PROB_OF_EXPIRING</stp>
        <stp>.SPXW201007P3105</stp>
        <tr r="S152" s="1"/>
      </tp>
      <tp t="s">
        <v>97.72%</v>
        <stp/>
        <stp>PROB_OF_EXPIRING</stp>
        <stp>.SPXW201007C3110</stp>
        <tr r="S39" s="1"/>
      </tp>
      <tp t="s">
        <v>96.61%</v>
        <stp/>
        <stp>PROB_OF_EXPIRING</stp>
        <stp>.SPXW201007C3115</stp>
        <tr r="S40" s="1"/>
      </tp>
      <tp t="s">
        <v>1.99%</v>
        <stp/>
        <stp>PROB_OF_EXPIRING</stp>
        <stp>.SPXW201007P3110</stp>
        <tr r="S153" s="1"/>
      </tp>
      <tp t="s">
        <v>2.12%</v>
        <stp/>
        <stp>PROB_OF_EXPIRING</stp>
        <stp>.SPXW201007P3115</stp>
        <tr r="S154" s="1"/>
      </tp>
      <tp t="s">
        <v>94.95%</v>
        <stp/>
        <stp>PROB_OF_EXPIRING</stp>
        <stp>.SPXW201007C3160</stp>
        <tr r="S49" s="1"/>
      </tp>
      <tp t="s">
        <v>94.93%</v>
        <stp/>
        <stp>PROB_OF_EXPIRING</stp>
        <stp>.SPXW201007C3165</stp>
        <tr r="S50" s="1"/>
      </tp>
      <tp t="s">
        <v>3.95%</v>
        <stp/>
        <stp>PROB_OF_EXPIRING</stp>
        <stp>.SPXW201007P3160</stp>
        <tr r="S163" s="1"/>
      </tp>
      <tp t="s">
        <v>4.24%</v>
        <stp/>
        <stp>PROB_OF_EXPIRING</stp>
        <stp>.SPXW201007P3165</stp>
        <tr r="S164" s="1"/>
      </tp>
      <tp t="s">
        <v>94.84%</v>
        <stp/>
        <stp>PROB_OF_EXPIRING</stp>
        <stp>.SPXW201007C3170</stp>
        <tr r="S51" s="1"/>
      </tp>
      <tp t="s">
        <v>93.47%</v>
        <stp/>
        <stp>PROB_OF_EXPIRING</stp>
        <stp>.SPXW201007C3175</stp>
        <tr r="S52" s="1"/>
      </tp>
      <tp t="s">
        <v>4.62%</v>
        <stp/>
        <stp>PROB_OF_EXPIRING</stp>
        <stp>.SPXW201007P3170</stp>
        <tr r="S165" s="1"/>
      </tp>
      <tp t="s">
        <v>5.00%</v>
        <stp/>
        <stp>PROB_OF_EXPIRING</stp>
        <stp>.SPXW201007P3175</stp>
        <tr r="S166" s="1"/>
      </tp>
      <tp t="s">
        <v>95.49%</v>
        <stp/>
        <stp>PROB_OF_EXPIRING</stp>
        <stp>.SPXW201007C3140</stp>
        <tr r="S45" s="1"/>
      </tp>
      <tp t="s">
        <v>95.79%</v>
        <stp/>
        <stp>PROB_OF_EXPIRING</stp>
        <stp>.SPXW201007C3145</stp>
        <tr r="S46" s="1"/>
      </tp>
      <tp t="s">
        <v>2.96%</v>
        <stp/>
        <stp>PROB_OF_EXPIRING</stp>
        <stp>.SPXW201007P3140</stp>
        <tr r="S159" s="1"/>
      </tp>
      <tp t="s">
        <v>3.15%</v>
        <stp/>
        <stp>PROB_OF_EXPIRING</stp>
        <stp>.SPXW201007P3145</stp>
        <tr r="S160" s="1"/>
      </tp>
      <tp t="s">
        <v>94.97%</v>
        <stp/>
        <stp>PROB_OF_EXPIRING</stp>
        <stp>.SPXW201007C3150</stp>
        <tr r="S47" s="1"/>
      </tp>
      <tp t="s">
        <v>95.18%</v>
        <stp/>
        <stp>PROB_OF_EXPIRING</stp>
        <stp>.SPXW201007C3155</stp>
        <tr r="S48" s="1"/>
      </tp>
      <tp t="s">
        <v>3.43%</v>
        <stp/>
        <stp>PROB_OF_EXPIRING</stp>
        <stp>.SPXW201007P3150</stp>
        <tr r="S161" s="1"/>
      </tp>
      <tp t="s">
        <v>3.67%</v>
        <stp/>
        <stp>PROB_OF_EXPIRING</stp>
        <stp>.SPXW201007P3155</stp>
        <tr r="S162" s="1"/>
      </tp>
      <tp t="s">
        <v>52.40%</v>
        <stp/>
        <stp>PROB_OF_TOUCHING</stp>
        <stp>.SPXW201007C3400</stp>
        <tr r="U97" s="1"/>
      </tp>
      <tp t="s">
        <v>48.25%</v>
        <stp/>
        <stp>PROB_OF_TOUCHING</stp>
        <stp>.SPXW201007C3405</stp>
        <tr r="U98" s="1"/>
      </tp>
      <tp t="s">
        <v>59.91%</v>
        <stp/>
        <stp>IMPL_VOL</stp>
        <stp>.SPXW201007C2910</stp>
        <tr r="C4" s="1"/>
      </tp>
      <tp t="s">
        <v>50.79%</v>
        <stp/>
        <stp>PROB_OF_TOUCHING</stp>
        <stp>.SPXW201007P3400</stp>
        <tr r="U211" s="1"/>
      </tp>
      <tp t="s">
        <v>46.47%</v>
        <stp/>
        <stp>PROB_OF_TOUCHING</stp>
        <stp>.SPXW201007P3405</stp>
        <tr r="U212" s="1"/>
      </tp>
      <tp t="s">
        <v>49.00%</v>
        <stp/>
        <stp>IMPL_VOL</stp>
        <stp>.SPXW201007P2910</stp>
        <tr r="C118" s="1"/>
      </tp>
      <tp t="s">
        <v>44.14%</v>
        <stp/>
        <stp>PROB_OF_TOUCHING</stp>
        <stp>.SPXW201007C3410</stp>
        <tr r="U99" s="1"/>
      </tp>
      <tp t="s">
        <v>40.27%</v>
        <stp/>
        <stp>PROB_OF_TOUCHING</stp>
        <stp>.SPXW201007C3415</stp>
        <tr r="U100" s="1"/>
      </tp>
      <tp t="s">
        <v>59.67%</v>
        <stp/>
        <stp>IMPL_VOL</stp>
        <stp>.SPXW201007C2900</stp>
        <tr r="C3" s="1"/>
      </tp>
      <tp t="s">
        <v>42.28%</v>
        <stp/>
        <stp>PROB_OF_TOUCHING</stp>
        <stp>.SPXW201007P3410</stp>
        <tr r="U213" s="1"/>
      </tp>
      <tp t="s">
        <v>38.23%</v>
        <stp/>
        <stp>PROB_OF_TOUCHING</stp>
        <stp>.SPXW201007P3415</stp>
        <tr r="U214" s="1"/>
      </tp>
      <tp t="s">
        <v>50.08%</v>
        <stp/>
        <stp>IMPL_VOL</stp>
        <stp>.SPXW201007P2900</stp>
        <tr r="C117" s="1"/>
      </tp>
      <tp t="s">
        <v>36.57%</v>
        <stp/>
        <stp>PROB_OF_TOUCHING</stp>
        <stp>.SPXW201007C3420</stp>
        <tr r="U101" s="1"/>
      </tp>
      <tp t="s">
        <v>33.04%</v>
        <stp/>
        <stp>PROB_OF_TOUCHING</stp>
        <stp>.SPXW201007C3425</stp>
        <tr r="U102" s="1"/>
      </tp>
      <tp t="s">
        <v>51.39%</v>
        <stp/>
        <stp>IMPL_VOL</stp>
        <stp>.SPXW201007C2930</stp>
        <tr r="C7" s="1"/>
      </tp>
      <tp t="s">
        <v>93.86%</v>
        <stp/>
        <stp>PROB_OF_EXPIRING</stp>
        <stp>.SPXW201007C3180</stp>
        <tr r="S53" s="1"/>
      </tp>
      <tp t="s">
        <v>93.30%</v>
        <stp/>
        <stp>PROB_OF_EXPIRING</stp>
        <stp>.SPXW201007C3185</stp>
        <tr r="S54" s="1"/>
      </tp>
      <tp t="s">
        <v>34.58%</v>
        <stp/>
        <stp>PROB_OF_TOUCHING</stp>
        <stp>.SPXW201007P3420</stp>
        <tr r="U215" s="1"/>
      </tp>
      <tp t="s">
        <v>31.41%</v>
        <stp/>
        <stp>PROB_OF_TOUCHING</stp>
        <stp>.SPXW201007P3425</stp>
        <tr r="U216" s="1"/>
      </tp>
      <tp t="s">
        <v>47.55%</v>
        <stp/>
        <stp>IMPL_VOL</stp>
        <stp>.SPXW201007P2930</stp>
        <tr r="C121" s="1"/>
      </tp>
      <tp t="s">
        <v>5.43%</v>
        <stp/>
        <stp>PROB_OF_EXPIRING</stp>
        <stp>.SPXW201007P3180</stp>
        <tr r="S167" s="1"/>
      </tp>
      <tp t="s">
        <v>5.90%</v>
        <stp/>
        <stp>PROB_OF_EXPIRING</stp>
        <stp>.SPXW201007P3185</stp>
        <tr r="S168" s="1"/>
      </tp>
      <tp t="s">
        <v>29.86%</v>
        <stp/>
        <stp>PROB_OF_TOUCHING</stp>
        <stp>.SPXW201007C3430</stp>
        <tr r="U103" s="1"/>
      </tp>
      <tp t="s">
        <v>52.78%</v>
        <stp/>
        <stp>IMPL_VOL</stp>
        <stp>.SPXW201007C2925</stp>
        <tr r="C6" s="1"/>
      </tp>
      <tp t="s">
        <v>26.79%</v>
        <stp/>
        <stp>PROB_OF_TOUCHING</stp>
        <stp>.SPXW201007C3435</stp>
        <tr r="U104" s="1"/>
      </tp>
      <tp t="s">
        <v>52.57%</v>
        <stp/>
        <stp>IMPL_VOL</stp>
        <stp>.SPXW201007C2920</stp>
        <tr r="C5" s="1"/>
      </tp>
      <tp t="s">
        <v>92.87%</v>
        <stp/>
        <stp>PROB_OF_EXPIRING</stp>
        <stp>.SPXW201007C3190</stp>
        <tr r="S55" s="1"/>
      </tp>
      <tp t="s">
        <v>91.89%</v>
        <stp/>
        <stp>PROB_OF_EXPIRING</stp>
        <stp>.SPXW201007C3195</stp>
        <tr r="S56" s="1"/>
      </tp>
      <tp t="s">
        <v>26.53%</v>
        <stp/>
        <stp>PROB_OF_TOUCHING</stp>
        <stp>.SPXW201007P3430</stp>
        <tr r="U217" s="1"/>
      </tp>
      <tp t="s">
        <v>47.36%</v>
        <stp/>
        <stp>IMPL_VOL</stp>
        <stp>.SPXW201007P2925</stp>
        <tr r="C120" s="1"/>
      </tp>
      <tp t="s">
        <v>22.71%</v>
        <stp/>
        <stp>PROB_OF_TOUCHING</stp>
        <stp>.SPXW201007P3435</stp>
        <tr r="U218" s="1"/>
      </tp>
      <tp t="s">
        <v>47.90%</v>
        <stp/>
        <stp>IMPL_VOL</stp>
        <stp>.SPXW201007P2920</stp>
        <tr r="C119" s="1"/>
      </tp>
      <tp t="s">
        <v>6.37%</v>
        <stp/>
        <stp>PROB_OF_EXPIRING</stp>
        <stp>.SPXW201007P3190</stp>
        <tr r="S169" s="1"/>
      </tp>
      <tp t="s">
        <v>6.97%</v>
        <stp/>
        <stp>PROB_OF_EXPIRING</stp>
        <stp>.SPXW201007P3195</stp>
        <tr r="S170" s="1"/>
      </tp>
      <tp t="s">
        <v>23.97%</v>
        <stp/>
        <stp>PROB_OF_TOUCHING</stp>
        <stp>.SPXW201007C3440</stp>
        <tr r="U105" s="1"/>
      </tp>
      <tp t="s">
        <v>21.44%</v>
        <stp/>
        <stp>PROB_OF_TOUCHING</stp>
        <stp>.SPXW201007C3445</stp>
        <tr r="U106" s="1"/>
      </tp>
      <tp t="s">
        <v>52.34%</v>
        <stp/>
        <stp>IMPL_VOL</stp>
        <stp>.SPXW201007C2950</stp>
        <tr r="C9" s="1"/>
      </tp>
      <tp t="s">
        <v>20.47%</v>
        <stp/>
        <stp>PROB_OF_TOUCHING</stp>
        <stp>.SPXW201007P3440</stp>
        <tr r="U219" s="1"/>
      </tp>
      <tp t="s">
        <v>17.71%</v>
        <stp/>
        <stp>PROB_OF_TOUCHING</stp>
        <stp>.SPXW201007P3445</stp>
        <tr r="U220" s="1"/>
      </tp>
      <tp t="s">
        <v>45.36%</v>
        <stp/>
        <stp>IMPL_VOL</stp>
        <stp>.SPXW201007P2950</stp>
        <tr r="C123" s="1"/>
      </tp>
      <tp t="s">
        <v>19.05%</v>
        <stp/>
        <stp>PROB_OF_TOUCHING</stp>
        <stp>.SPXW201007C3450</stp>
        <tr r="U107" s="1"/>
      </tp>
      <tp t="s">
        <v>16.90%</v>
        <stp/>
        <stp>PROB_OF_TOUCHING</stp>
        <stp>.SPXW201007C3455</stp>
        <tr r="U108" s="1"/>
      </tp>
      <tp t="s">
        <v>50.22%</v>
        <stp/>
        <stp>IMPL_VOL</stp>
        <stp>.SPXW201007C2940</stp>
        <tr r="C8" s="1"/>
      </tp>
      <tp t="s">
        <v>18.36%</v>
        <stp/>
        <stp>PROB_OF_TOUCHING</stp>
        <stp>.SPXW201007P3450</stp>
        <tr r="U221" s="1"/>
      </tp>
      <tp t="s">
        <v>13.61%</v>
        <stp/>
        <stp>PROB_OF_TOUCHING</stp>
        <stp>.SPXW201007P3455</stp>
        <tr r="U222" s="1"/>
      </tp>
      <tp t="s">
        <v>46.46%</v>
        <stp/>
        <stp>IMPL_VOL</stp>
        <stp>.SPXW201007P2940</stp>
        <tr r="C122" s="1"/>
      </tp>
      <tp t="s">
        <v>15.02%</v>
        <stp/>
        <stp>PROB_OF_TOUCHING</stp>
        <stp>.SPXW201007C3460</stp>
        <tr r="U109" s="1"/>
      </tp>
      <tp t="s">
        <v>46.86%</v>
        <stp/>
        <stp>IMPL_VOL</stp>
        <stp>.SPXW201007C2975</stp>
        <tr r="C12" s="1"/>
      </tp>
      <tp t="s">
        <v>13.32%</v>
        <stp/>
        <stp>PROB_OF_TOUCHING</stp>
        <stp>.SPXW201007C3465</stp>
        <tr r="U110" s="1"/>
      </tp>
      <tp t="s">
        <v>48.13%</v>
        <stp/>
        <stp>IMPL_VOL</stp>
        <stp>.SPXW201007C2970</stp>
        <tr r="C11" s="1"/>
      </tp>
      <tp t="s">
        <v>11.76%</v>
        <stp/>
        <stp>PROB_OF_TOUCHING</stp>
        <stp>.SPXW201007P3460</stp>
        <tr r="U223" s="1"/>
      </tp>
      <tp t="s">
        <v>43.78%</v>
        <stp/>
        <stp>IMPL_VOL</stp>
        <stp>.SPXW201007P2975</stp>
        <tr r="C126" s="1"/>
      </tp>
      <tp t="s">
        <v>10.12%</v>
        <stp/>
        <stp>PROB_OF_TOUCHING</stp>
        <stp>.SPXW201007P3465</stp>
        <tr r="U224" s="1"/>
      </tp>
      <tp t="s">
        <v>43.78%</v>
        <stp/>
        <stp>IMPL_VOL</stp>
        <stp>.SPXW201007P2970</stp>
        <tr r="C125" s="1"/>
      </tp>
      <tp t="s">
        <v>11.71%</v>
        <stp/>
        <stp>PROB_OF_TOUCHING</stp>
        <stp>.SPXW201007C3470</stp>
        <tr r="U111" s="1"/>
      </tp>
      <tp t="s">
        <v>10.40%</v>
        <stp/>
        <stp>PROB_OF_TOUCHING</stp>
        <stp>.SPXW201007C3475</stp>
        <tr r="U112" s="1"/>
      </tp>
      <tp t="s">
        <v>49.32%</v>
        <stp/>
        <stp>IMPL_VOL</stp>
        <stp>.SPXW201007C2960</stp>
        <tr r="C10" s="1"/>
      </tp>
      <tp t="s">
        <v>10.04%</v>
        <stp/>
        <stp>PROB_OF_TOUCHING</stp>
        <stp>.SPXW201007P3470</stp>
        <tr r="U225" s="1"/>
      </tp>
      <tp t="s">
        <v>5.11%</v>
        <stp/>
        <stp>PROB_OF_TOUCHING</stp>
        <stp>.SPXW201007P3475</stp>
        <tr r="U226" s="1"/>
      </tp>
      <tp t="s">
        <v>44.89%</v>
        <stp/>
        <stp>IMPL_VOL</stp>
        <stp>.SPXW201007P2960</stp>
        <tr r="C124" s="1"/>
      </tp>
      <tp t="s">
        <v>98.89%</v>
        <stp/>
        <stp>PROB_OF_EXPIRING</stp>
        <stp>.SPXW201007C3020</stp>
        <tr r="S21" s="1"/>
      </tp>
      <tp t="s">
        <v>98.79%</v>
        <stp/>
        <stp>PROB_OF_EXPIRING</stp>
        <stp>.SPXW201007C3025</stp>
        <tr r="S22" s="1"/>
      </tp>
      <tp t="s">
        <v>0.78%</v>
        <stp/>
        <stp>PROB_OF_EXPIRING</stp>
        <stp>.SPXW201007P3020</stp>
        <tr r="S135" s="1"/>
      </tp>
      <tp t="s">
        <v>0.79%</v>
        <stp/>
        <stp>PROB_OF_EXPIRING</stp>
        <stp>.SPXW201007P3025</stp>
        <tr r="S136" s="1"/>
      </tp>
      <tp t="s">
        <v>98.78%</v>
        <stp/>
        <stp>PROB_OF_EXPIRING</stp>
        <stp>.SPXW201007C3030</stp>
        <tr r="S23" s="1"/>
      </tp>
      <tp t="s">
        <v>98.59%</v>
        <stp/>
        <stp>PROB_OF_EXPIRING</stp>
        <stp>.SPXW201007C3035</stp>
        <tr r="S24" s="1"/>
      </tp>
      <tp t="s">
        <v>0.80%</v>
        <stp/>
        <stp>PROB_OF_EXPIRING</stp>
        <stp>.SPXW201007P3030</stp>
        <tr r="S137" s="1"/>
      </tp>
      <tp t="s">
        <v>0.86%</v>
        <stp/>
        <stp>PROB_OF_EXPIRING</stp>
        <stp>.SPXW201007P3035</stp>
        <tr r="S138" s="1"/>
      </tp>
      <tp t="s">
        <v>99.11%</v>
        <stp/>
        <stp>PROB_OF_EXPIRING</stp>
        <stp>.SPXW201007C3000</stp>
        <tr r="S17" s="1"/>
      </tp>
      <tp t="s">
        <v>99.01%</v>
        <stp/>
        <stp>PROB_OF_EXPIRING</stp>
        <stp>.SPXW201007C3005</stp>
        <tr r="S18" s="1"/>
      </tp>
      <tp t="s">
        <v>0.65%</v>
        <stp/>
        <stp>PROB_OF_EXPIRING</stp>
        <stp>.SPXW201007P3000</stp>
        <tr r="S131" s="1"/>
      </tp>
      <tp t="s">
        <v>0.66%</v>
        <stp/>
        <stp>PROB_OF_EXPIRING</stp>
        <stp>.SPXW201007P3005</stp>
        <tr r="S132" s="1"/>
      </tp>
      <tp t="s">
        <v>99.00%</v>
        <stp/>
        <stp>PROB_OF_EXPIRING</stp>
        <stp>.SPXW201007C3010</stp>
        <tr r="S19" s="1"/>
      </tp>
      <tp t="s">
        <v>98.50%</v>
        <stp/>
        <stp>PROB_OF_EXPIRING</stp>
        <stp>.SPXW201007C3015</stp>
        <tr r="S20" s="1"/>
      </tp>
      <tp t="s">
        <v>0.67%</v>
        <stp/>
        <stp>PROB_OF_EXPIRING</stp>
        <stp>.SPXW201007P3010</stp>
        <tr r="S133" s="1"/>
      </tp>
      <tp t="s">
        <v>0.72%</v>
        <stp/>
        <stp>PROB_OF_EXPIRING</stp>
        <stp>.SPXW201007P3015</stp>
        <tr r="S134" s="1"/>
      </tp>
      <tp t="s">
        <v>97.85%</v>
        <stp/>
        <stp>PROB_OF_EXPIRING</stp>
        <stp>.SPXW201007C3060</stp>
        <tr r="S29" s="1"/>
      </tp>
      <tp t="s">
        <v>97.98%</v>
        <stp/>
        <stp>PROB_OF_EXPIRING</stp>
        <stp>.SPXW201007C3065</stp>
        <tr r="S30" s="1"/>
      </tp>
      <tp t="s">
        <v>1.06%</v>
        <stp/>
        <stp>PROB_OF_EXPIRING</stp>
        <stp>.SPXW201007P3060</stp>
        <tr r="S143" s="1"/>
      </tp>
      <tp t="s">
        <v>1.18%</v>
        <stp/>
        <stp>PROB_OF_EXPIRING</stp>
        <stp>.SPXW201007P3065</stp>
        <tr r="S144" s="1"/>
      </tp>
      <tp t="s">
        <v>97.64%</v>
        <stp/>
        <stp>PROB_OF_EXPIRING</stp>
        <stp>.SPXW201007C3070</stp>
        <tr r="S31" s="1"/>
      </tp>
      <tp t="s">
        <v>98.27%</v>
        <stp/>
        <stp>PROB_OF_EXPIRING</stp>
        <stp>.SPXW201007C3075</stp>
        <tr r="S32" s="1"/>
      </tp>
      <tp t="s">
        <v>1.19%</v>
        <stp/>
        <stp>PROB_OF_EXPIRING</stp>
        <stp>.SPXW201007P3070</stp>
        <tr r="S145" s="1"/>
      </tp>
      <tp t="s">
        <v>1.30%</v>
        <stp/>
        <stp>PROB_OF_EXPIRING</stp>
        <stp>.SPXW201007P3075</stp>
        <tr r="S146" s="1"/>
      </tp>
      <tp t="s">
        <v>98.75%</v>
        <stp/>
        <stp>PROB_OF_EXPIRING</stp>
        <stp>.SPXW201007C3040</stp>
        <tr r="S25" s="1"/>
      </tp>
      <tp t="s">
        <v>97.85%</v>
        <stp/>
        <stp>PROB_OF_EXPIRING</stp>
        <stp>.SPXW201007C3045</stp>
        <tr r="S26" s="1"/>
      </tp>
      <tp t="s">
        <v>0.92%</v>
        <stp/>
        <stp>PROB_OF_EXPIRING</stp>
        <stp>.SPXW201007P3040</stp>
        <tr r="S139" s="1"/>
      </tp>
      <tp t="s">
        <v>0.93%</v>
        <stp/>
        <stp>PROB_OF_EXPIRING</stp>
        <stp>.SPXW201007P3045</stp>
        <tr r="S140" s="1"/>
      </tp>
      <tp t="s">
        <v>30.32%</v>
        <stp/>
        <stp>IMPL_VOL</stp>
        <stp>SPX</stp>
        <tr r="C2" s="1"/>
      </tp>
      <tp t="s">
        <v>98.72%</v>
        <stp/>
        <stp>PROB_OF_EXPIRING</stp>
        <stp>.SPXW201007C3050</stp>
        <tr r="S27" s="1"/>
      </tp>
      <tp t="s">
        <v>98.27%</v>
        <stp/>
        <stp>PROB_OF_EXPIRING</stp>
        <stp>.SPXW201007C3055</stp>
        <tr r="S28" s="1"/>
      </tp>
      <tp t="s">
        <v>1.04%</v>
        <stp/>
        <stp>PROB_OF_EXPIRING</stp>
        <stp>.SPXW201007P3050</stp>
        <tr r="S141" s="1"/>
      </tp>
      <tp t="s">
        <v>1.05%</v>
        <stp/>
        <stp>PROB_OF_EXPIRING</stp>
        <stp>.SPXW201007P3055</stp>
        <tr r="S142" s="1"/>
      </tp>
      <tp t="s">
        <v>5.47%</v>
        <stp/>
        <stp>PROB_OF_TOUCHING</stp>
        <stp>.SPXW201007C3500</stp>
        <tr r="U116" s="1"/>
      </tp>
      <tp t="s">
        <v>N/A</v>
        <stp/>
        <stp>PROB_OF_TOUCHING</stp>
        <stp>.SPXW201007P3500</stp>
        <tr r="U230" s="1"/>
      </tp>
      <tp t="s">
        <v>98.16%</v>
        <stp/>
        <stp>PROB_OF_EXPIRING</stp>
        <stp>.SPXW201007C3080</stp>
        <tr r="S33" s="1"/>
      </tp>
      <tp t="s">
        <v>97.32%</v>
        <stp/>
        <stp>PROB_OF_EXPIRING</stp>
        <stp>.SPXW201007C3085</stp>
        <tr r="S34" s="1"/>
      </tp>
      <tp t="s">
        <v>1.37%</v>
        <stp/>
        <stp>PROB_OF_EXPIRING</stp>
        <stp>.SPXW201007P3080</stp>
        <tr r="S147" s="1"/>
      </tp>
      <tp t="s">
        <v>1.44%</v>
        <stp/>
        <stp>PROB_OF_EXPIRING</stp>
        <stp>.SPXW201007P3085</stp>
        <tr r="S148" s="1"/>
      </tp>
      <tp t="s">
        <v>98.02%</v>
        <stp/>
        <stp>PROB_OF_EXPIRING</stp>
        <stp>.SPXW201007C3090</stp>
        <tr r="S35" s="1"/>
      </tp>
      <tp t="s">
        <v>97.99%</v>
        <stp/>
        <stp>PROB_OF_EXPIRING</stp>
        <stp>.SPXW201007C3095</stp>
        <tr r="S36" s="1"/>
      </tp>
      <tp t="s">
        <v>1.56%</v>
        <stp/>
        <stp>PROB_OF_EXPIRING</stp>
        <stp>.SPXW201007P3090</stp>
        <tr r="S149" s="1"/>
      </tp>
      <tp t="s">
        <v>1.63%</v>
        <stp/>
        <stp>PROB_OF_EXPIRING</stp>
        <stp>.SPXW201007P3095</stp>
        <tr r="S150" s="1"/>
      </tp>
      <tp t="s">
        <v>N/A</v>
        <stp/>
        <stp>PROB_OF_TOUCHING</stp>
        <stp>SPX</stp>
        <tr r="U2" s="1"/>
      </tp>
      <tp>
        <v>3210</v>
        <stp/>
        <stp>STRIKE</stp>
        <stp>.SPXW201007P3210</stp>
        <tr r="V173" s="1"/>
      </tp>
      <tp>
        <v>3215</v>
        <stp/>
        <stp>STRIKE</stp>
        <stp>.SPXW201007P3215</stp>
        <tr r="V174" s="1"/>
      </tp>
      <tp>
        <v>3210</v>
        <stp/>
        <stp>STRIKE</stp>
        <stp>.SPXW201007C3210</stp>
        <tr r="V59" s="1"/>
      </tp>
      <tp>
        <v>3215</v>
        <stp/>
        <stp>STRIKE</stp>
        <stp>.SPXW201007C3215</stp>
        <tr r="V60" s="1"/>
      </tp>
      <tp>
        <v>3200</v>
        <stp/>
        <stp>STRIKE</stp>
        <stp>.SPXW201007P3200</stp>
        <tr r="V171" s="1"/>
      </tp>
      <tp>
        <v>3205</v>
        <stp/>
        <stp>STRIKE</stp>
        <stp>.SPXW201007P3205</stp>
        <tr r="V172" s="1"/>
      </tp>
      <tp>
        <v>3200</v>
        <stp/>
        <stp>STRIKE</stp>
        <stp>.SPXW201007C3200</stp>
        <tr r="V57" s="1"/>
      </tp>
      <tp>
        <v>3205</v>
        <stp/>
        <stp>STRIKE</stp>
        <stp>.SPXW201007C3205</stp>
        <tr r="V58" s="1"/>
      </tp>
      <tp>
        <v>3230</v>
        <stp/>
        <stp>STRIKE</stp>
        <stp>.SPXW201007P3230</stp>
        <tr r="V177" s="1"/>
      </tp>
      <tp>
        <v>3235</v>
        <stp/>
        <stp>STRIKE</stp>
        <stp>.SPXW201007P3235</stp>
        <tr r="V178" s="1"/>
      </tp>
      <tp>
        <v>3230</v>
        <stp/>
        <stp>STRIKE</stp>
        <stp>.SPXW201007C3230</stp>
        <tr r="V63" s="1"/>
      </tp>
      <tp>
        <v>3235</v>
        <stp/>
        <stp>STRIKE</stp>
        <stp>.SPXW201007C3235</stp>
        <tr r="V64" s="1"/>
      </tp>
      <tp>
        <v>3220</v>
        <stp/>
        <stp>STRIKE</stp>
        <stp>.SPXW201007P3220</stp>
        <tr r="V175" s="1"/>
      </tp>
      <tp>
        <v>3225</v>
        <stp/>
        <stp>STRIKE</stp>
        <stp>.SPXW201007P3225</stp>
        <tr r="V176" s="1"/>
      </tp>
      <tp>
        <v>3220</v>
        <stp/>
        <stp>STRIKE</stp>
        <stp>.SPXW201007C3220</stp>
        <tr r="V61" s="1"/>
      </tp>
      <tp>
        <v>3225</v>
        <stp/>
        <stp>STRIKE</stp>
        <stp>.SPXW201007C3225</stp>
        <tr r="V62" s="1"/>
      </tp>
      <tp>
        <v>3250</v>
        <stp/>
        <stp>STRIKE</stp>
        <stp>.SPXW201007P3250</stp>
        <tr r="V181" s="1"/>
      </tp>
      <tp>
        <v>3255</v>
        <stp/>
        <stp>STRIKE</stp>
        <stp>.SPXW201007P3255</stp>
        <tr r="V182" s="1"/>
      </tp>
      <tp>
        <v>3250</v>
        <stp/>
        <stp>STRIKE</stp>
        <stp>.SPXW201007C3250</stp>
        <tr r="V67" s="1"/>
      </tp>
      <tp>
        <v>3255</v>
        <stp/>
        <stp>STRIKE</stp>
        <stp>.SPXW201007C3255</stp>
        <tr r="V68" s="1"/>
      </tp>
      <tp>
        <v>3240</v>
        <stp/>
        <stp>STRIKE</stp>
        <stp>.SPXW201007P3240</stp>
        <tr r="V179" s="1"/>
      </tp>
      <tp>
        <v>3245</v>
        <stp/>
        <stp>STRIKE</stp>
        <stp>.SPXW201007P3245</stp>
        <tr r="V180" s="1"/>
      </tp>
      <tp>
        <v>3240</v>
        <stp/>
        <stp>STRIKE</stp>
        <stp>.SPXW201007C3240</stp>
        <tr r="V65" s="1"/>
      </tp>
      <tp>
        <v>3245</v>
        <stp/>
        <stp>STRIKE</stp>
        <stp>.SPXW201007C3245</stp>
        <tr r="V66" s="1"/>
      </tp>
      <tp>
        <v>3270</v>
        <stp/>
        <stp>STRIKE</stp>
        <stp>.SPXW201007P3270</stp>
        <tr r="V185" s="1"/>
      </tp>
      <tp>
        <v>3275</v>
        <stp/>
        <stp>STRIKE</stp>
        <stp>.SPXW201007P3275</stp>
        <tr r="V186" s="1"/>
      </tp>
      <tp>
        <v>3270</v>
        <stp/>
        <stp>STRIKE</stp>
        <stp>.SPXW201007C3270</stp>
        <tr r="V71" s="1"/>
      </tp>
      <tp>
        <v>3275</v>
        <stp/>
        <stp>STRIKE</stp>
        <stp>.SPXW201007C3275</stp>
        <tr r="V72" s="1"/>
      </tp>
      <tp>
        <v>3260</v>
        <stp/>
        <stp>STRIKE</stp>
        <stp>.SPXW201007P3260</stp>
        <tr r="V183" s="1"/>
      </tp>
      <tp>
        <v>3265</v>
        <stp/>
        <stp>STRIKE</stp>
        <stp>.SPXW201007P3265</stp>
        <tr r="V184" s="1"/>
      </tp>
      <tp>
        <v>3260</v>
        <stp/>
        <stp>STRIKE</stp>
        <stp>.SPXW201007C3260</stp>
        <tr r="V69" s="1"/>
      </tp>
      <tp>
        <v>3265</v>
        <stp/>
        <stp>STRIKE</stp>
        <stp>.SPXW201007C3265</stp>
        <tr r="V70" s="1"/>
      </tp>
      <tp>
        <v>3290</v>
        <stp/>
        <stp>STRIKE</stp>
        <stp>.SPXW201007P3290</stp>
        <tr r="V189" s="1"/>
      </tp>
      <tp>
        <v>3295</v>
        <stp/>
        <stp>STRIKE</stp>
        <stp>.SPXW201007P3295</stp>
        <tr r="V190" s="1"/>
      </tp>
      <tp>
        <v>3290</v>
        <stp/>
        <stp>STRIKE</stp>
        <stp>.SPXW201007C3290</stp>
        <tr r="V75" s="1"/>
      </tp>
      <tp>
        <v>3295</v>
        <stp/>
        <stp>STRIKE</stp>
        <stp>.SPXW201007C3295</stp>
        <tr r="V76" s="1"/>
      </tp>
      <tp>
        <v>3280</v>
        <stp/>
        <stp>STRIKE</stp>
        <stp>.SPXW201007P3280</stp>
        <tr r="V187" s="1"/>
      </tp>
      <tp>
        <v>3285</v>
        <stp/>
        <stp>STRIKE</stp>
        <stp>.SPXW201007P3285</stp>
        <tr r="V188" s="1"/>
      </tp>
      <tp>
        <v>3280</v>
        <stp/>
        <stp>STRIKE</stp>
        <stp>.SPXW201007C3280</stp>
        <tr r="V73" s="1"/>
      </tp>
      <tp>
        <v>3285</v>
        <stp/>
        <stp>STRIKE</stp>
        <stp>.SPXW201007C3285</stp>
        <tr r="V74" s="1"/>
      </tp>
      <tp>
        <v>0</v>
        <stp/>
        <stp>VOLUME</stp>
        <stp>.SPXW201007C3185</stp>
        <tr r="E54" s="1"/>
      </tp>
      <tp>
        <v>13</v>
        <stp/>
        <stp>VOLUME</stp>
        <stp>.SPXW201007C3180</stp>
        <tr r="E53" s="1"/>
      </tp>
      <tp>
        <v>45</v>
        <stp/>
        <stp>VOLUME</stp>
        <stp>.SPXW201007P3185</stp>
        <tr r="E168" s="1"/>
      </tp>
      <tp>
        <v>32</v>
        <stp/>
        <stp>VOLUME</stp>
        <stp>.SPXW201007P3180</stp>
        <tr r="E167" s="1"/>
      </tp>
      <tp>
        <v>1</v>
        <stp/>
        <stp>VOLUME</stp>
        <stp>.SPXW201007C3195</stp>
        <tr r="E56" s="1"/>
      </tp>
      <tp>
        <v>14</v>
        <stp/>
        <stp>VOLUME</stp>
        <stp>.SPXW201007C3190</stp>
        <tr r="E55" s="1"/>
      </tp>
      <tp>
        <v>140</v>
        <stp/>
        <stp>VOLUME</stp>
        <stp>.SPXW201007P3195</stp>
        <tr r="E170" s="1"/>
      </tp>
      <tp>
        <v>7213</v>
        <stp/>
        <stp>VOLUME</stp>
        <stp>.SPXW201007P3190</stp>
        <tr r="E169" s="1"/>
      </tp>
      <tp>
        <v>0</v>
        <stp/>
        <stp>VOLUME</stp>
        <stp>.SPXW201007C3125</stp>
        <tr r="E42" s="1"/>
      </tp>
      <tp>
        <v>0</v>
        <stp/>
        <stp>VOLUME</stp>
        <stp>.SPXW201007C3120</stp>
        <tr r="E41" s="1"/>
      </tp>
      <tp>
        <v>4</v>
        <stp/>
        <stp>VOLUME</stp>
        <stp>.SPXW201007P3125</stp>
        <tr r="E156" s="1"/>
      </tp>
      <tp>
        <v>53</v>
        <stp/>
        <stp>VOLUME</stp>
        <stp>.SPXW201007P3120</stp>
        <tr r="E155" s="1"/>
      </tp>
      <tp>
        <v>0</v>
        <stp/>
        <stp>VOLUME</stp>
        <stp>.SPXW201007C3135</stp>
        <tr r="E44" s="1"/>
      </tp>
      <tp>
        <v>0</v>
        <stp/>
        <stp>VOLUME</stp>
        <stp>.SPXW201007C3130</stp>
        <tr r="E43" s="1"/>
      </tp>
      <tp>
        <v>103</v>
        <stp/>
        <stp>VOLUME</stp>
        <stp>.SPXW201007P3135</stp>
        <tr r="E158" s="1"/>
      </tp>
      <tp>
        <v>258</v>
        <stp/>
        <stp>VOLUME</stp>
        <stp>.SPXW201007P3130</stp>
        <tr r="E157" s="1"/>
      </tp>
      <tp>
        <v>0</v>
        <stp/>
        <stp>VOLUME</stp>
        <stp>.SPXW201007C3105</stp>
        <tr r="E38" s="1"/>
      </tp>
      <tp>
        <v>2</v>
        <stp/>
        <stp>VOLUME</stp>
        <stp>.SPXW201007C3100</stp>
        <tr r="E37" s="1"/>
      </tp>
      <tp>
        <v>265</v>
        <stp/>
        <stp>VOLUME</stp>
        <stp>.SPXW201007P3105</stp>
        <tr r="E152" s="1"/>
      </tp>
      <tp>
        <v>1108</v>
        <stp/>
        <stp>VOLUME</stp>
        <stp>.SPXW201007P3100</stp>
        <tr r="E151" s="1"/>
      </tp>
      <tp>
        <v>0</v>
        <stp/>
        <stp>VOLUME</stp>
        <stp>.SPXW201007C3115</stp>
        <tr r="E40" s="1"/>
      </tp>
      <tp>
        <v>0</v>
        <stp/>
        <stp>VOLUME</stp>
        <stp>.SPXW201007C3110</stp>
        <tr r="E39" s="1"/>
      </tp>
      <tp>
        <v>40</v>
        <stp/>
        <stp>VOLUME</stp>
        <stp>.SPXW201007P3115</stp>
        <tr r="E154" s="1"/>
      </tp>
      <tp>
        <v>25</v>
        <stp/>
        <stp>VOLUME</stp>
        <stp>.SPXW201007P3110</stp>
        <tr r="E153" s="1"/>
      </tp>
      <tp>
        <v>0</v>
        <stp/>
        <stp>VOLUME</stp>
        <stp>.SPXW201007C3165</stp>
        <tr r="E50" s="1"/>
      </tp>
      <tp>
        <v>0</v>
        <stp/>
        <stp>VOLUME</stp>
        <stp>.SPXW201007C3160</stp>
        <tr r="E49" s="1"/>
      </tp>
      <tp>
        <v>115</v>
        <stp/>
        <stp>VOLUME</stp>
        <stp>.SPXW201007P3165</stp>
        <tr r="E164" s="1"/>
      </tp>
      <tp>
        <v>57</v>
        <stp/>
        <stp>VOLUME</stp>
        <stp>.SPXW201007P3160</stp>
        <tr r="E163" s="1"/>
      </tp>
      <tp>
        <v>12</v>
        <stp/>
        <stp>VOLUME</stp>
        <stp>.SPXW201007C3175</stp>
        <tr r="E52" s="1"/>
      </tp>
      <tp>
        <v>12</v>
        <stp/>
        <stp>VOLUME</stp>
        <stp>.SPXW201007C3170</stp>
        <tr r="E51" s="1"/>
      </tp>
      <tp>
        <v>129</v>
        <stp/>
        <stp>VOLUME</stp>
        <stp>.SPXW201007P3175</stp>
        <tr r="E166" s="1"/>
      </tp>
      <tp>
        <v>53</v>
        <stp/>
        <stp>VOLUME</stp>
        <stp>.SPXW201007P3170</stp>
        <tr r="E165" s="1"/>
      </tp>
      <tp>
        <v>0</v>
        <stp/>
        <stp>VOLUME</stp>
        <stp>.SPXW201007C3145</stp>
        <tr r="E46" s="1"/>
      </tp>
      <tp>
        <v>0</v>
        <stp/>
        <stp>VOLUME</stp>
        <stp>.SPXW201007C3140</stp>
        <tr r="E45" s="1"/>
      </tp>
      <tp>
        <v>8</v>
        <stp/>
        <stp>VOLUME</stp>
        <stp>.SPXW201007P3145</stp>
        <tr r="E160" s="1"/>
      </tp>
      <tp>
        <v>3544</v>
        <stp/>
        <stp>VOLUME</stp>
        <stp>.SPXW201007P3140</stp>
        <tr r="E159" s="1"/>
      </tp>
      <tp>
        <v>0</v>
        <stp/>
        <stp>VOLUME</stp>
        <stp>.SPXW201007C3155</stp>
        <tr r="E48" s="1"/>
      </tp>
      <tp>
        <v>0</v>
        <stp/>
        <stp>VOLUME</stp>
        <stp>.SPXW201007C3150</stp>
        <tr r="E47" s="1"/>
      </tp>
      <tp>
        <v>117</v>
        <stp/>
        <stp>VOLUME</stp>
        <stp>.SPXW201007P3155</stp>
        <tr r="E162" s="1"/>
      </tp>
      <tp>
        <v>881</v>
        <stp/>
        <stp>VOLUME</stp>
        <stp>.SPXW201007P3150</stp>
        <tr r="E161" s="1"/>
      </tp>
      <tp>
        <v>3310</v>
        <stp/>
        <stp>STRIKE</stp>
        <stp>.SPXW201007P3310</stp>
        <tr r="V193" s="1"/>
      </tp>
      <tp>
        <v>3315</v>
        <stp/>
        <stp>STRIKE</stp>
        <stp>.SPXW201007P3315</stp>
        <tr r="V194" s="1"/>
      </tp>
      <tp>
        <v>3310</v>
        <stp/>
        <stp>STRIKE</stp>
        <stp>.SPXW201007C3310</stp>
        <tr r="V79" s="1"/>
      </tp>
      <tp>
        <v>3315</v>
        <stp/>
        <stp>STRIKE</stp>
        <stp>.SPXW201007C3315</stp>
        <tr r="V80" s="1"/>
      </tp>
      <tp>
        <v>3300</v>
        <stp/>
        <stp>STRIKE</stp>
        <stp>.SPXW201007P3300</stp>
        <tr r="V191" s="1"/>
      </tp>
      <tp>
        <v>3305</v>
        <stp/>
        <stp>STRIKE</stp>
        <stp>.SPXW201007P3305</stp>
        <tr r="V192" s="1"/>
      </tp>
      <tp>
        <v>3300</v>
        <stp/>
        <stp>STRIKE</stp>
        <stp>.SPXW201007C3300</stp>
        <tr r="V77" s="1"/>
      </tp>
      <tp>
        <v>3305</v>
        <stp/>
        <stp>STRIKE</stp>
        <stp>.SPXW201007C3305</stp>
        <tr r="V78" s="1"/>
      </tp>
      <tp>
        <v>3330</v>
        <stp/>
        <stp>STRIKE</stp>
        <stp>.SPXW201007P3330</stp>
        <tr r="V197" s="1"/>
      </tp>
      <tp>
        <v>3335</v>
        <stp/>
        <stp>STRIKE</stp>
        <stp>.SPXW201007P3335</stp>
        <tr r="V198" s="1"/>
      </tp>
      <tp>
        <v>3330</v>
        <stp/>
        <stp>STRIKE</stp>
        <stp>.SPXW201007C3330</stp>
        <tr r="V83" s="1"/>
      </tp>
      <tp>
        <v>3335</v>
        <stp/>
        <stp>STRIKE</stp>
        <stp>.SPXW201007C3335</stp>
        <tr r="V84" s="1"/>
      </tp>
      <tp>
        <v>3320</v>
        <stp/>
        <stp>STRIKE</stp>
        <stp>.SPXW201007P3320</stp>
        <tr r="V195" s="1"/>
      </tp>
      <tp>
        <v>3325</v>
        <stp/>
        <stp>STRIKE</stp>
        <stp>.SPXW201007P3325</stp>
        <tr r="V196" s="1"/>
      </tp>
      <tp>
        <v>3320</v>
        <stp/>
        <stp>STRIKE</stp>
        <stp>.SPXW201007C3320</stp>
        <tr r="V81" s="1"/>
      </tp>
      <tp>
        <v>3325</v>
        <stp/>
        <stp>STRIKE</stp>
        <stp>.SPXW201007C3325</stp>
        <tr r="V82" s="1"/>
      </tp>
      <tp>
        <v>3350</v>
        <stp/>
        <stp>STRIKE</stp>
        <stp>.SPXW201007P3350</stp>
        <tr r="V201" s="1"/>
      </tp>
      <tp>
        <v>3355</v>
        <stp/>
        <stp>STRIKE</stp>
        <stp>.SPXW201007P3355</stp>
        <tr r="V202" s="1"/>
      </tp>
      <tp>
        <v>3350</v>
        <stp/>
        <stp>STRIKE</stp>
        <stp>.SPXW201007C3350</stp>
        <tr r="V87" s="1"/>
      </tp>
      <tp>
        <v>3355</v>
        <stp/>
        <stp>STRIKE</stp>
        <stp>.SPXW201007C3355</stp>
        <tr r="V88" s="1"/>
      </tp>
      <tp>
        <v>3340</v>
        <stp/>
        <stp>STRIKE</stp>
        <stp>.SPXW201007P3340</stp>
        <tr r="V199" s="1"/>
      </tp>
      <tp>
        <v>3345</v>
        <stp/>
        <stp>STRIKE</stp>
        <stp>.SPXW201007P3345</stp>
        <tr r="V200" s="1"/>
      </tp>
      <tp>
        <v>3340</v>
        <stp/>
        <stp>STRIKE</stp>
        <stp>.SPXW201007C3340</stp>
        <tr r="V85" s="1"/>
      </tp>
      <tp>
        <v>3345</v>
        <stp/>
        <stp>STRIKE</stp>
        <stp>.SPXW201007C3345</stp>
        <tr r="V86" s="1"/>
      </tp>
      <tp>
        <v>3370</v>
        <stp/>
        <stp>STRIKE</stp>
        <stp>.SPXW201007P3370</stp>
        <tr r="V205" s="1"/>
      </tp>
      <tp>
        <v>3375</v>
        <stp/>
        <stp>STRIKE</stp>
        <stp>.SPXW201007P3375</stp>
        <tr r="V206" s="1"/>
      </tp>
      <tp>
        <v>3370</v>
        <stp/>
        <stp>STRIKE</stp>
        <stp>.SPXW201007C3370</stp>
        <tr r="V91" s="1"/>
      </tp>
      <tp>
        <v>3375</v>
        <stp/>
        <stp>STRIKE</stp>
        <stp>.SPXW201007C3375</stp>
        <tr r="V92" s="1"/>
      </tp>
      <tp>
        <v>3360</v>
        <stp/>
        <stp>STRIKE</stp>
        <stp>.SPXW201007P3360</stp>
        <tr r="V203" s="1"/>
      </tp>
      <tp>
        <v>3365</v>
        <stp/>
        <stp>STRIKE</stp>
        <stp>.SPXW201007P3365</stp>
        <tr r="V204" s="1"/>
      </tp>
      <tp>
        <v>3360</v>
        <stp/>
        <stp>STRIKE</stp>
        <stp>.SPXW201007C3360</stp>
        <tr r="V89" s="1"/>
      </tp>
      <tp>
        <v>3365</v>
        <stp/>
        <stp>STRIKE</stp>
        <stp>.SPXW201007C3365</stp>
        <tr r="V90" s="1"/>
      </tp>
      <tp>
        <v>3390</v>
        <stp/>
        <stp>STRIKE</stp>
        <stp>.SPXW201007P3390</stp>
        <tr r="V209" s="1"/>
      </tp>
      <tp>
        <v>3395</v>
        <stp/>
        <stp>STRIKE</stp>
        <stp>.SPXW201007P3395</stp>
        <tr r="V210" s="1"/>
      </tp>
      <tp>
        <v>3390</v>
        <stp/>
        <stp>STRIKE</stp>
        <stp>.SPXW201007C3390</stp>
        <tr r="V95" s="1"/>
      </tp>
      <tp>
        <v>3395</v>
        <stp/>
        <stp>STRIKE</stp>
        <stp>.SPXW201007C3395</stp>
        <tr r="V96" s="1"/>
      </tp>
      <tp>
        <v>3380</v>
        <stp/>
        <stp>STRIKE</stp>
        <stp>.SPXW201007P3380</stp>
        <tr r="V207" s="1"/>
      </tp>
      <tp>
        <v>3385</v>
        <stp/>
        <stp>STRIKE</stp>
        <stp>.SPXW201007P3385</stp>
        <tr r="V208" s="1"/>
      </tp>
      <tp>
        <v>3380</v>
        <stp/>
        <stp>STRIKE</stp>
        <stp>.SPXW201007C3380</stp>
        <tr r="V93" s="1"/>
      </tp>
      <tp>
        <v>3385</v>
        <stp/>
        <stp>STRIKE</stp>
        <stp>.SPXW201007C3385</stp>
        <tr r="V94" s="1"/>
      </tp>
      <tp>
        <v>0</v>
        <stp/>
        <stp>VOLUME</stp>
        <stp>.SPXW201007C3085</stp>
        <tr r="E34" s="1"/>
      </tp>
      <tp>
        <v>0</v>
        <stp/>
        <stp>VOLUME</stp>
        <stp>.SPXW201007C3080</stp>
        <tr r="E33" s="1"/>
      </tp>
      <tp>
        <v>70</v>
        <stp/>
        <stp>VOLUME</stp>
        <stp>.SPXW201007P3085</stp>
        <tr r="E148" s="1"/>
      </tp>
      <tp>
        <v>36</v>
        <stp/>
        <stp>VOLUME</stp>
        <stp>.SPXW201007P3080</stp>
        <tr r="E147" s="1"/>
      </tp>
      <tp>
        <v>0</v>
        <stp/>
        <stp>VOLUME</stp>
        <stp>.SPXW201007C3095</stp>
        <tr r="E36" s="1"/>
      </tp>
      <tp>
        <v>0</v>
        <stp/>
        <stp>VOLUME</stp>
        <stp>.SPXW201007C3090</stp>
        <tr r="E35" s="1"/>
      </tp>
      <tp>
        <v>2</v>
        <stp/>
        <stp>VOLUME</stp>
        <stp>.SPXW201007P3095</stp>
        <tr r="E150" s="1"/>
      </tp>
      <tp>
        <v>35</v>
        <stp/>
        <stp>VOLUME</stp>
        <stp>.SPXW201007P3090</stp>
        <tr r="E149" s="1"/>
      </tp>
      <tp>
        <v>0</v>
        <stp/>
        <stp>VOLUME</stp>
        <stp>.SPXW201007C3025</stp>
        <tr r="E22" s="1"/>
      </tp>
      <tp>
        <v>55</v>
        <stp/>
        <stp>VOLUME</stp>
        <stp>.SPXW201007C3020</stp>
        <tr r="E21" s="1"/>
      </tp>
      <tp>
        <v>6</v>
        <stp/>
        <stp>VOLUME</stp>
        <stp>.SPXW201007P3025</stp>
        <tr r="E136" s="1"/>
      </tp>
      <tp>
        <v>0</v>
        <stp/>
        <stp>VOLUME</stp>
        <stp>.SPXW201007P3020</stp>
        <tr r="E135" s="1"/>
      </tp>
      <tp>
        <v>0</v>
        <stp/>
        <stp>VOLUME</stp>
        <stp>.SPXW201007C3035</stp>
        <tr r="E24" s="1"/>
      </tp>
      <tp>
        <v>0</v>
        <stp/>
        <stp>VOLUME</stp>
        <stp>.SPXW201007C3030</stp>
        <tr r="E23" s="1"/>
      </tp>
      <tp>
        <v>0</v>
        <stp/>
        <stp>VOLUME</stp>
        <stp>.SPXW201007P3035</stp>
        <tr r="E138" s="1"/>
      </tp>
      <tp>
        <v>90</v>
        <stp/>
        <stp>VOLUME</stp>
        <stp>.SPXW201007P3030</stp>
        <tr r="E137" s="1"/>
      </tp>
      <tp>
        <v>0</v>
        <stp/>
        <stp>VOLUME</stp>
        <stp>.SPXW201007C3005</stp>
        <tr r="E18" s="1"/>
      </tp>
      <tp>
        <v>0</v>
        <stp/>
        <stp>VOLUME</stp>
        <stp>.SPXW201007C3000</stp>
        <tr r="E17" s="1"/>
      </tp>
      <tp>
        <v>105</v>
        <stp/>
        <stp>VOLUME</stp>
        <stp>.SPXW201007P3005</stp>
        <tr r="E132" s="1"/>
      </tp>
      <tp>
        <v>267</v>
        <stp/>
        <stp>VOLUME</stp>
        <stp>.SPXW201007P3000</stp>
        <tr r="E131" s="1"/>
      </tp>
      <tp>
        <v>0</v>
        <stp/>
        <stp>VOLUME</stp>
        <stp>.SPXW201007C3015</stp>
        <tr r="E20" s="1"/>
      </tp>
      <tp>
        <v>55</v>
        <stp/>
        <stp>VOLUME</stp>
        <stp>.SPXW201007C3010</stp>
        <tr r="E19" s="1"/>
      </tp>
      <tp>
        <v>0</v>
        <stp/>
        <stp>VOLUME</stp>
        <stp>.SPXW201007P3015</stp>
        <tr r="E134" s="1"/>
      </tp>
      <tp>
        <v>0</v>
        <stp/>
        <stp>VOLUME</stp>
        <stp>.SPXW201007P3010</stp>
        <tr r="E133" s="1"/>
      </tp>
      <tp>
        <v>0</v>
        <stp/>
        <stp>VOLUME</stp>
        <stp>.SPXW201007C3065</stp>
        <tr r="E30" s="1"/>
      </tp>
      <tp>
        <v>0</v>
        <stp/>
        <stp>VOLUME</stp>
        <stp>.SPXW201007C3060</stp>
        <tr r="E29" s="1"/>
      </tp>
      <tp>
        <v>19</v>
        <stp/>
        <stp>VOLUME</stp>
        <stp>.SPXW201007P3065</stp>
        <tr r="E144" s="1"/>
      </tp>
      <tp>
        <v>29</v>
        <stp/>
        <stp>VOLUME</stp>
        <stp>.SPXW201007P3060</stp>
        <tr r="E143" s="1"/>
      </tp>
      <tp>
        <v>0</v>
        <stp/>
        <stp>VOLUME</stp>
        <stp>.SPXW201007C3075</stp>
        <tr r="E32" s="1"/>
      </tp>
      <tp>
        <v>30</v>
        <stp/>
        <stp>VOLUME</stp>
        <stp>.SPXW201007C3070</stp>
        <tr r="E31" s="1"/>
      </tp>
      <tp>
        <v>447</v>
        <stp/>
        <stp>VOLUME</stp>
        <stp>.SPXW201007P3075</stp>
        <tr r="E146" s="1"/>
      </tp>
      <tp>
        <v>5</v>
        <stp/>
        <stp>VOLUME</stp>
        <stp>.SPXW201007P3070</stp>
        <tr r="E145" s="1"/>
      </tp>
      <tp>
        <v>0</v>
        <stp/>
        <stp>VOLUME</stp>
        <stp>.SPXW201007C3045</stp>
        <tr r="E26" s="1"/>
      </tp>
      <tp>
        <v>0</v>
        <stp/>
        <stp>VOLUME</stp>
        <stp>.SPXW201007C3040</stp>
        <tr r="E25" s="1"/>
      </tp>
      <tp>
        <v>8</v>
        <stp/>
        <stp>VOLUME</stp>
        <stp>.SPXW201007P3045</stp>
        <tr r="E140" s="1"/>
      </tp>
      <tp>
        <v>235</v>
        <stp/>
        <stp>VOLUME</stp>
        <stp>.SPXW201007P3040</stp>
        <tr r="E139" s="1"/>
      </tp>
      <tp>
        <v>0</v>
        <stp/>
        <stp>VOLUME</stp>
        <stp>.SPXW201007C3055</stp>
        <tr r="E28" s="1"/>
      </tp>
      <tp>
        <v>30</v>
        <stp/>
        <stp>VOLUME</stp>
        <stp>.SPXW201007C3050</stp>
        <tr r="E27" s="1"/>
      </tp>
      <tp>
        <v>31</v>
        <stp/>
        <stp>VOLUME</stp>
        <stp>.SPXW201007P3055</stp>
        <tr r="E142" s="1"/>
      </tp>
      <tp>
        <v>35</v>
        <stp/>
        <stp>VOLUME</stp>
        <stp>.SPXW201007P3050</stp>
        <tr r="E141" s="1"/>
      </tp>
      <tp>
        <v>3010</v>
        <stp/>
        <stp>STRIKE</stp>
        <stp>.SPXW201007P3010</stp>
        <tr r="V133" s="1"/>
      </tp>
      <tp>
        <v>3015</v>
        <stp/>
        <stp>STRIKE</stp>
        <stp>.SPXW201007P3015</stp>
        <tr r="V134" s="1"/>
      </tp>
      <tp>
        <v>3010</v>
        <stp/>
        <stp>STRIKE</stp>
        <stp>.SPXW201007C3010</stp>
        <tr r="V19" s="1"/>
      </tp>
      <tp>
        <v>3015</v>
        <stp/>
        <stp>STRIKE</stp>
        <stp>.SPXW201007C3015</stp>
        <tr r="V20" s="1"/>
      </tp>
      <tp>
        <v>3000</v>
        <stp/>
        <stp>STRIKE</stp>
        <stp>.SPXW201007P3000</stp>
        <tr r="V131" s="1"/>
      </tp>
      <tp>
        <v>3005</v>
        <stp/>
        <stp>STRIKE</stp>
        <stp>.SPXW201007P3005</stp>
        <tr r="V132" s="1"/>
      </tp>
      <tp>
        <v>3000</v>
        <stp/>
        <stp>STRIKE</stp>
        <stp>.SPXW201007C3000</stp>
        <tr r="V17" s="1"/>
      </tp>
      <tp>
        <v>3005</v>
        <stp/>
        <stp>STRIKE</stp>
        <stp>.SPXW201007C3005</stp>
        <tr r="V18" s="1"/>
      </tp>
      <tp>
        <v>3030</v>
        <stp/>
        <stp>STRIKE</stp>
        <stp>.SPXW201007P3030</stp>
        <tr r="V137" s="1"/>
      </tp>
      <tp>
        <v>3035</v>
        <stp/>
        <stp>STRIKE</stp>
        <stp>.SPXW201007P3035</stp>
        <tr r="V138" s="1"/>
      </tp>
      <tp>
        <v>3030</v>
        <stp/>
        <stp>STRIKE</stp>
        <stp>.SPXW201007C3030</stp>
        <tr r="V23" s="1"/>
      </tp>
      <tp>
        <v>3035</v>
        <stp/>
        <stp>STRIKE</stp>
        <stp>.SPXW201007C3035</stp>
        <tr r="V24" s="1"/>
      </tp>
      <tp>
        <v>3020</v>
        <stp/>
        <stp>STRIKE</stp>
        <stp>.SPXW201007P3020</stp>
        <tr r="V135" s="1"/>
      </tp>
      <tp>
        <v>3025</v>
        <stp/>
        <stp>STRIKE</stp>
        <stp>.SPXW201007P3025</stp>
        <tr r="V136" s="1"/>
      </tp>
      <tp>
        <v>3020</v>
        <stp/>
        <stp>STRIKE</stp>
        <stp>.SPXW201007C3020</stp>
        <tr r="V21" s="1"/>
      </tp>
      <tp>
        <v>3025</v>
        <stp/>
        <stp>STRIKE</stp>
        <stp>.SPXW201007C3025</stp>
        <tr r="V22" s="1"/>
      </tp>
      <tp>
        <v>3050</v>
        <stp/>
        <stp>STRIKE</stp>
        <stp>.SPXW201007P3050</stp>
        <tr r="V141" s="1"/>
      </tp>
      <tp>
        <v>3055</v>
        <stp/>
        <stp>STRIKE</stp>
        <stp>.SPXW201007P3055</stp>
        <tr r="V142" s="1"/>
      </tp>
      <tp>
        <v>3050</v>
        <stp/>
        <stp>STRIKE</stp>
        <stp>.SPXW201007C3050</stp>
        <tr r="V27" s="1"/>
      </tp>
      <tp>
        <v>3055</v>
        <stp/>
        <stp>STRIKE</stp>
        <stp>.SPXW201007C3055</stp>
        <tr r="V28" s="1"/>
      </tp>
      <tp>
        <v>3040</v>
        <stp/>
        <stp>STRIKE</stp>
        <stp>.SPXW201007P3040</stp>
        <tr r="V139" s="1"/>
      </tp>
      <tp>
        <v>3045</v>
        <stp/>
        <stp>STRIKE</stp>
        <stp>.SPXW201007P3045</stp>
        <tr r="V140" s="1"/>
      </tp>
      <tp>
        <v>3040</v>
        <stp/>
        <stp>STRIKE</stp>
        <stp>.SPXW201007C3040</stp>
        <tr r="V25" s="1"/>
      </tp>
      <tp>
        <v>3045</v>
        <stp/>
        <stp>STRIKE</stp>
        <stp>.SPXW201007C3045</stp>
        <tr r="V26" s="1"/>
      </tp>
      <tp>
        <v>3070</v>
        <stp/>
        <stp>STRIKE</stp>
        <stp>.SPXW201007P3070</stp>
        <tr r="V145" s="1"/>
      </tp>
      <tp>
        <v>3075</v>
        <stp/>
        <stp>STRIKE</stp>
        <stp>.SPXW201007P3075</stp>
        <tr r="V146" s="1"/>
      </tp>
      <tp>
        <v>3070</v>
        <stp/>
        <stp>STRIKE</stp>
        <stp>.SPXW201007C3070</stp>
        <tr r="V31" s="1"/>
      </tp>
      <tp>
        <v>3075</v>
        <stp/>
        <stp>STRIKE</stp>
        <stp>.SPXW201007C3075</stp>
        <tr r="V32" s="1"/>
      </tp>
      <tp>
        <v>3060</v>
        <stp/>
        <stp>STRIKE</stp>
        <stp>.SPXW201007P3060</stp>
        <tr r="V143" s="1"/>
      </tp>
      <tp>
        <v>3065</v>
        <stp/>
        <stp>STRIKE</stp>
        <stp>.SPXW201007P3065</stp>
        <tr r="V144" s="1"/>
      </tp>
      <tp>
        <v>3060</v>
        <stp/>
        <stp>STRIKE</stp>
        <stp>.SPXW201007C3060</stp>
        <tr r="V29" s="1"/>
      </tp>
      <tp>
        <v>3065</v>
        <stp/>
        <stp>STRIKE</stp>
        <stp>.SPXW201007C3065</stp>
        <tr r="V30" s="1"/>
      </tp>
      <tp>
        <v>3090</v>
        <stp/>
        <stp>STRIKE</stp>
        <stp>.SPXW201007P3090</stp>
        <tr r="V149" s="1"/>
      </tp>
      <tp>
        <v>3095</v>
        <stp/>
        <stp>STRIKE</stp>
        <stp>.SPXW201007P3095</stp>
        <tr r="V150" s="1"/>
      </tp>
      <tp>
        <v>3090</v>
        <stp/>
        <stp>STRIKE</stp>
        <stp>.SPXW201007C3090</stp>
        <tr r="V35" s="1"/>
      </tp>
      <tp>
        <v>3095</v>
        <stp/>
        <stp>STRIKE</stp>
        <stp>.SPXW201007C3095</stp>
        <tr r="V36" s="1"/>
      </tp>
      <tp>
        <v>3080</v>
        <stp/>
        <stp>STRIKE</stp>
        <stp>.SPXW201007P3080</stp>
        <tr r="V147" s="1"/>
      </tp>
      <tp>
        <v>3085</v>
        <stp/>
        <stp>STRIKE</stp>
        <stp>.SPXW201007P3085</stp>
        <tr r="V148" s="1"/>
      </tp>
      <tp>
        <v>3080</v>
        <stp/>
        <stp>STRIKE</stp>
        <stp>.SPXW201007C3080</stp>
        <tr r="V33" s="1"/>
      </tp>
      <tp>
        <v>3085</v>
        <stp/>
        <stp>STRIKE</stp>
        <stp>.SPXW201007C3085</stp>
        <tr r="V34" s="1"/>
      </tp>
      <tp>
        <v>103</v>
        <stp/>
        <stp>VOLUME</stp>
        <stp>.SPXW201007C3385</stp>
        <tr r="E94" s="1"/>
      </tp>
      <tp>
        <v>262</v>
        <stp/>
        <stp>VOLUME</stp>
        <stp>.SPXW201007C3380</stp>
        <tr r="E93" s="1"/>
      </tp>
      <tp>
        <v>24</v>
        <stp/>
        <stp>VOLUME</stp>
        <stp>.SPXW201007P3385</stp>
        <tr r="E208" s="1"/>
      </tp>
      <tp>
        <v>42</v>
        <stp/>
        <stp>VOLUME</stp>
        <stp>.SPXW201007P3380</stp>
        <tr r="E207" s="1"/>
      </tp>
      <tp>
        <v>59</v>
        <stp/>
        <stp>VOLUME</stp>
        <stp>.SPXW201007C3395</stp>
        <tr r="E96" s="1"/>
      </tp>
      <tp>
        <v>154</v>
        <stp/>
        <stp>VOLUME</stp>
        <stp>.SPXW201007C3390</stp>
        <tr r="E95" s="1"/>
      </tp>
      <tp>
        <v>11</v>
        <stp/>
        <stp>VOLUME</stp>
        <stp>.SPXW201007P3395</stp>
        <tr r="E210" s="1"/>
      </tp>
      <tp>
        <v>28</v>
        <stp/>
        <stp>VOLUME</stp>
        <stp>.SPXW201007P3390</stp>
        <tr r="E209" s="1"/>
      </tp>
      <tp>
        <v>135</v>
        <stp/>
        <stp>VOLUME</stp>
        <stp>.SPXW201007C3325</stp>
        <tr r="E82" s="1"/>
      </tp>
      <tp>
        <v>65</v>
        <stp/>
        <stp>VOLUME</stp>
        <stp>.SPXW201007C3320</stp>
        <tr r="E81" s="1"/>
      </tp>
      <tp>
        <v>208</v>
        <stp/>
        <stp>VOLUME</stp>
        <stp>.SPXW201007P3325</stp>
        <tr r="E196" s="1"/>
      </tp>
      <tp>
        <v>272</v>
        <stp/>
        <stp>VOLUME</stp>
        <stp>.SPXW201007P3320</stp>
        <tr r="E195" s="1"/>
      </tp>
      <tp>
        <v>159</v>
        <stp/>
        <stp>VOLUME</stp>
        <stp>.SPXW201007C3335</stp>
        <tr r="E84" s="1"/>
      </tp>
      <tp>
        <v>20</v>
        <stp/>
        <stp>VOLUME</stp>
        <stp>.SPXW201007C3330</stp>
        <tr r="E83" s="1"/>
      </tp>
      <tp>
        <v>73</v>
        <stp/>
        <stp>VOLUME</stp>
        <stp>.SPXW201007P3335</stp>
        <tr r="E198" s="1"/>
      </tp>
      <tp>
        <v>120</v>
        <stp/>
        <stp>VOLUME</stp>
        <stp>.SPXW201007P3330</stp>
        <tr r="E197" s="1"/>
      </tp>
      <tp>
        <v>3</v>
        <stp/>
        <stp>VOLUME</stp>
        <stp>.SPXW201007C3305</stp>
        <tr r="E78" s="1"/>
      </tp>
      <tp>
        <v>15</v>
        <stp/>
        <stp>VOLUME</stp>
        <stp>.SPXW201007C3300</stp>
        <tr r="E77" s="1"/>
      </tp>
      <tp>
        <v>45</v>
        <stp/>
        <stp>VOLUME</stp>
        <stp>.SPXW201007P3305</stp>
        <tr r="E192" s="1"/>
      </tp>
      <tp>
        <v>368</v>
        <stp/>
        <stp>VOLUME</stp>
        <stp>.SPXW201007P3300</stp>
        <tr r="E191" s="1"/>
      </tp>
      <tp>
        <v>15</v>
        <stp/>
        <stp>VOLUME</stp>
        <stp>.SPXW201007C3315</stp>
        <tr r="E80" s="1"/>
      </tp>
      <tp>
        <v>9</v>
        <stp/>
        <stp>VOLUME</stp>
        <stp>.SPXW201007C3310</stp>
        <tr r="E79" s="1"/>
      </tp>
      <tp>
        <v>89</v>
        <stp/>
        <stp>VOLUME</stp>
        <stp>.SPXW201007P3315</stp>
        <tr r="E194" s="1"/>
      </tp>
      <tp>
        <v>106</v>
        <stp/>
        <stp>VOLUME</stp>
        <stp>.SPXW201007P3310</stp>
        <tr r="E193" s="1"/>
      </tp>
      <tp>
        <v>71</v>
        <stp/>
        <stp>VOLUME</stp>
        <stp>.SPXW201007C3365</stp>
        <tr r="E90" s="1"/>
      </tp>
      <tp>
        <v>157</v>
        <stp/>
        <stp>VOLUME</stp>
        <stp>.SPXW201007C3360</stp>
        <tr r="E89" s="1"/>
      </tp>
      <tp>
        <v>107</v>
        <stp/>
        <stp>VOLUME</stp>
        <stp>.SPXW201007P3365</stp>
        <tr r="E204" s="1"/>
      </tp>
      <tp>
        <v>201</v>
        <stp/>
        <stp>VOLUME</stp>
        <stp>.SPXW201007P3360</stp>
        <tr r="E203" s="1"/>
      </tp>
      <tp>
        <v>308</v>
        <stp/>
        <stp>VOLUME</stp>
        <stp>.SPXW201007C3375</stp>
        <tr r="E92" s="1"/>
      </tp>
      <tp>
        <v>166</v>
        <stp/>
        <stp>VOLUME</stp>
        <stp>.SPXW201007C3370</stp>
        <tr r="E91" s="1"/>
      </tp>
      <tp>
        <v>57</v>
        <stp/>
        <stp>VOLUME</stp>
        <stp>.SPXW201007P3375</stp>
        <tr r="E206" s="1"/>
      </tp>
      <tp>
        <v>104</v>
        <stp/>
        <stp>VOLUME</stp>
        <stp>.SPXW201007P3370</stp>
        <tr r="E205" s="1"/>
      </tp>
      <tp>
        <v>239</v>
        <stp/>
        <stp>VOLUME</stp>
        <stp>.SPXW201007C3345</stp>
        <tr r="E86" s="1"/>
      </tp>
      <tp>
        <v>256</v>
        <stp/>
        <stp>VOLUME</stp>
        <stp>.SPXW201007C3340</stp>
        <tr r="E85" s="1"/>
      </tp>
      <tp>
        <v>52</v>
        <stp/>
        <stp>VOLUME</stp>
        <stp>.SPXW201007P3345</stp>
        <tr r="E200" s="1"/>
      </tp>
      <tp>
        <v>95</v>
        <stp/>
        <stp>VOLUME</stp>
        <stp>.SPXW201007P3340</stp>
        <tr r="E199" s="1"/>
      </tp>
      <tp>
        <v>260</v>
        <stp/>
        <stp>VOLUME</stp>
        <stp>.SPXW201007C3355</stp>
        <tr r="E88" s="1"/>
      </tp>
      <tp>
        <v>314</v>
        <stp/>
        <stp>VOLUME</stp>
        <stp>.SPXW201007C3350</stp>
        <tr r="E87" s="1"/>
      </tp>
      <tp>
        <v>349</v>
        <stp/>
        <stp>VOLUME</stp>
        <stp>.SPXW201007P3355</stp>
        <tr r="E202" s="1"/>
      </tp>
      <tp>
        <v>511</v>
        <stp/>
        <stp>VOLUME</stp>
        <stp>.SPXW201007P3350</stp>
        <tr r="E201" s="1"/>
      </tp>
      <tp>
        <v>3110</v>
        <stp/>
        <stp>STRIKE</stp>
        <stp>.SPXW201007P3110</stp>
        <tr r="V153" s="1"/>
      </tp>
      <tp>
        <v>3115</v>
        <stp/>
        <stp>STRIKE</stp>
        <stp>.SPXW201007P3115</stp>
        <tr r="V154" s="1"/>
      </tp>
      <tp>
        <v>3110</v>
        <stp/>
        <stp>STRIKE</stp>
        <stp>.SPXW201007C3110</stp>
        <tr r="V39" s="1"/>
      </tp>
      <tp>
        <v>3115</v>
        <stp/>
        <stp>STRIKE</stp>
        <stp>.SPXW201007C3115</stp>
        <tr r="V40" s="1"/>
      </tp>
      <tp>
        <v>3100</v>
        <stp/>
        <stp>STRIKE</stp>
        <stp>.SPXW201007P3100</stp>
        <tr r="V151" s="1"/>
      </tp>
      <tp>
        <v>3105</v>
        <stp/>
        <stp>STRIKE</stp>
        <stp>.SPXW201007P3105</stp>
        <tr r="V152" s="1"/>
      </tp>
      <tp>
        <v>3100</v>
        <stp/>
        <stp>STRIKE</stp>
        <stp>.SPXW201007C3100</stp>
        <tr r="V37" s="1"/>
      </tp>
      <tp>
        <v>3105</v>
        <stp/>
        <stp>STRIKE</stp>
        <stp>.SPXW201007C3105</stp>
        <tr r="V38" s="1"/>
      </tp>
      <tp>
        <v>3130</v>
        <stp/>
        <stp>STRIKE</stp>
        <stp>.SPXW201007P3130</stp>
        <tr r="V157" s="1"/>
      </tp>
      <tp>
        <v>3135</v>
        <stp/>
        <stp>STRIKE</stp>
        <stp>.SPXW201007P3135</stp>
        <tr r="V158" s="1"/>
      </tp>
      <tp>
        <v>3130</v>
        <stp/>
        <stp>STRIKE</stp>
        <stp>.SPXW201007C3130</stp>
        <tr r="V43" s="1"/>
      </tp>
      <tp>
        <v>3135</v>
        <stp/>
        <stp>STRIKE</stp>
        <stp>.SPXW201007C3135</stp>
        <tr r="V44" s="1"/>
      </tp>
      <tp>
        <v>3120</v>
        <stp/>
        <stp>STRIKE</stp>
        <stp>.SPXW201007P3120</stp>
        <tr r="V155" s="1"/>
      </tp>
      <tp>
        <v>3125</v>
        <stp/>
        <stp>STRIKE</stp>
        <stp>.SPXW201007P3125</stp>
        <tr r="V156" s="1"/>
      </tp>
      <tp>
        <v>3120</v>
        <stp/>
        <stp>STRIKE</stp>
        <stp>.SPXW201007C3120</stp>
        <tr r="V41" s="1"/>
      </tp>
      <tp>
        <v>3125</v>
        <stp/>
        <stp>STRIKE</stp>
        <stp>.SPXW201007C3125</stp>
        <tr r="V42" s="1"/>
      </tp>
      <tp>
        <v>3150</v>
        <stp/>
        <stp>STRIKE</stp>
        <stp>.SPXW201007P3150</stp>
        <tr r="V161" s="1"/>
      </tp>
      <tp>
        <v>3155</v>
        <stp/>
        <stp>STRIKE</stp>
        <stp>.SPXW201007P3155</stp>
        <tr r="V162" s="1"/>
      </tp>
      <tp>
        <v>3150</v>
        <stp/>
        <stp>STRIKE</stp>
        <stp>.SPXW201007C3150</stp>
        <tr r="V47" s="1"/>
      </tp>
      <tp>
        <v>3155</v>
        <stp/>
        <stp>STRIKE</stp>
        <stp>.SPXW201007C3155</stp>
        <tr r="V48" s="1"/>
      </tp>
      <tp>
        <v>3140</v>
        <stp/>
        <stp>STRIKE</stp>
        <stp>.SPXW201007P3140</stp>
        <tr r="V159" s="1"/>
      </tp>
      <tp>
        <v>3145</v>
        <stp/>
        <stp>STRIKE</stp>
        <stp>.SPXW201007P3145</stp>
        <tr r="V160" s="1"/>
      </tp>
      <tp>
        <v>3140</v>
        <stp/>
        <stp>STRIKE</stp>
        <stp>.SPXW201007C3140</stp>
        <tr r="V45" s="1"/>
      </tp>
      <tp>
        <v>3145</v>
        <stp/>
        <stp>STRIKE</stp>
        <stp>.SPXW201007C3145</stp>
        <tr r="V46" s="1"/>
      </tp>
      <tp>
        <v>3170</v>
        <stp/>
        <stp>STRIKE</stp>
        <stp>.SPXW201007P3170</stp>
        <tr r="V165" s="1"/>
      </tp>
      <tp>
        <v>3175</v>
        <stp/>
        <stp>STRIKE</stp>
        <stp>.SPXW201007P3175</stp>
        <tr r="V166" s="1"/>
      </tp>
      <tp>
        <v>3170</v>
        <stp/>
        <stp>STRIKE</stp>
        <stp>.SPXW201007C3170</stp>
        <tr r="V51" s="1"/>
      </tp>
      <tp>
        <v>3175</v>
        <stp/>
        <stp>STRIKE</stp>
        <stp>.SPXW201007C3175</stp>
        <tr r="V52" s="1"/>
      </tp>
      <tp>
        <v>3160</v>
        <stp/>
        <stp>STRIKE</stp>
        <stp>.SPXW201007P3160</stp>
        <tr r="V163" s="1"/>
      </tp>
      <tp>
        <v>3165</v>
        <stp/>
        <stp>STRIKE</stp>
        <stp>.SPXW201007P3165</stp>
        <tr r="V164" s="1"/>
      </tp>
      <tp>
        <v>3160</v>
        <stp/>
        <stp>STRIKE</stp>
        <stp>.SPXW201007C3160</stp>
        <tr r="V49" s="1"/>
      </tp>
      <tp>
        <v>3165</v>
        <stp/>
        <stp>STRIKE</stp>
        <stp>.SPXW201007C3165</stp>
        <tr r="V50" s="1"/>
      </tp>
      <tp>
        <v>3190</v>
        <stp/>
        <stp>STRIKE</stp>
        <stp>.SPXW201007P3190</stp>
        <tr r="V169" s="1"/>
      </tp>
      <tp>
        <v>3195</v>
        <stp/>
        <stp>STRIKE</stp>
        <stp>.SPXW201007P3195</stp>
        <tr r="V170" s="1"/>
      </tp>
      <tp>
        <v>3190</v>
        <stp/>
        <stp>STRIKE</stp>
        <stp>.SPXW201007C3190</stp>
        <tr r="V55" s="1"/>
      </tp>
      <tp>
        <v>3195</v>
        <stp/>
        <stp>STRIKE</stp>
        <stp>.SPXW201007C3195</stp>
        <tr r="V56" s="1"/>
      </tp>
      <tp>
        <v>3180</v>
        <stp/>
        <stp>STRIKE</stp>
        <stp>.SPXW201007P3180</stp>
        <tr r="V167" s="1"/>
      </tp>
      <tp>
        <v>3185</v>
        <stp/>
        <stp>STRIKE</stp>
        <stp>.SPXW201007P3185</stp>
        <tr r="V168" s="1"/>
      </tp>
      <tp>
        <v>3180</v>
        <stp/>
        <stp>STRIKE</stp>
        <stp>.SPXW201007C3180</stp>
        <tr r="V53" s="1"/>
      </tp>
      <tp>
        <v>3185</v>
        <stp/>
        <stp>STRIKE</stp>
        <stp>.SPXW201007C3185</stp>
        <tr r="V54" s="1"/>
      </tp>
      <tp>
        <v>1</v>
        <stp/>
        <stp>VOLUME</stp>
        <stp>.SPXW201007C3285</stp>
        <tr r="E74" s="1"/>
      </tp>
      <tp>
        <v>5</v>
        <stp/>
        <stp>VOLUME</stp>
        <stp>.SPXW201007C3280</stp>
        <tr r="E73" s="1"/>
      </tp>
      <tp>
        <v>89</v>
        <stp/>
        <stp>VOLUME</stp>
        <stp>.SPXW201007P3285</stp>
        <tr r="E188" s="1"/>
      </tp>
      <tp>
        <v>127</v>
        <stp/>
        <stp>VOLUME</stp>
        <stp>.SPXW201007P3280</stp>
        <tr r="E187" s="1"/>
      </tp>
      <tp>
        <v>1</v>
        <stp/>
        <stp>VOLUME</stp>
        <stp>.SPXW201007C3295</stp>
        <tr r="E76" s="1"/>
      </tp>
      <tp>
        <v>10</v>
        <stp/>
        <stp>VOLUME</stp>
        <stp>.SPXW201007C3290</stp>
        <tr r="E75" s="1"/>
      </tp>
      <tp>
        <v>25</v>
        <stp/>
        <stp>VOLUME</stp>
        <stp>.SPXW201007P3295</stp>
        <tr r="E190" s="1"/>
      </tp>
      <tp>
        <v>134</v>
        <stp/>
        <stp>VOLUME</stp>
        <stp>.SPXW201007P3290</stp>
        <tr r="E189" s="1"/>
      </tp>
      <tp>
        <v>25</v>
        <stp/>
        <stp>VOLUME</stp>
        <stp>.SPXW201007C3225</stp>
        <tr r="E62" s="1"/>
      </tp>
      <tp>
        <v>2</v>
        <stp/>
        <stp>VOLUME</stp>
        <stp>.SPXW201007C3220</stp>
        <tr r="E61" s="1"/>
      </tp>
      <tp>
        <v>270</v>
        <stp/>
        <stp>VOLUME</stp>
        <stp>.SPXW201007P3225</stp>
        <tr r="E176" s="1"/>
      </tp>
      <tp>
        <v>148</v>
        <stp/>
        <stp>VOLUME</stp>
        <stp>.SPXW201007P3220</stp>
        <tr r="E175" s="1"/>
      </tp>
      <tp>
        <v>0</v>
        <stp/>
        <stp>VOLUME</stp>
        <stp>.SPXW201007C3235</stp>
        <tr r="E64" s="1"/>
      </tp>
      <tp>
        <v>1</v>
        <stp/>
        <stp>VOLUME</stp>
        <stp>.SPXW201007C3230</stp>
        <tr r="E63" s="1"/>
      </tp>
      <tp>
        <v>81</v>
        <stp/>
        <stp>VOLUME</stp>
        <stp>.SPXW201007P3235</stp>
        <tr r="E178" s="1"/>
      </tp>
      <tp>
        <v>488</v>
        <stp/>
        <stp>VOLUME</stp>
        <stp>.SPXW201007P3230</stp>
        <tr r="E177" s="1"/>
      </tp>
      <tp>
        <v>0</v>
        <stp/>
        <stp>VOLUME</stp>
        <stp>.SPXW201007C3205</stp>
        <tr r="E58" s="1"/>
      </tp>
      <tp>
        <v>0</v>
        <stp/>
        <stp>VOLUME</stp>
        <stp>.SPXW201007C3200</stp>
        <tr r="E57" s="1"/>
      </tp>
      <tp>
        <v>125</v>
        <stp/>
        <stp>VOLUME</stp>
        <stp>.SPXW201007P3205</stp>
        <tr r="E172" s="1"/>
      </tp>
      <tp>
        <v>266</v>
        <stp/>
        <stp>VOLUME</stp>
        <stp>.SPXW201007P3200</stp>
        <tr r="E171" s="1"/>
      </tp>
      <tp>
        <v>0</v>
        <stp/>
        <stp>VOLUME</stp>
        <stp>.SPXW201007C3215</stp>
        <tr r="E60" s="1"/>
      </tp>
      <tp>
        <v>0</v>
        <stp/>
        <stp>VOLUME</stp>
        <stp>.SPXW201007C3210</stp>
        <tr r="E59" s="1"/>
      </tp>
      <tp>
        <v>114</v>
        <stp/>
        <stp>VOLUME</stp>
        <stp>.SPXW201007P3215</stp>
        <tr r="E174" s="1"/>
      </tp>
      <tp>
        <v>132</v>
        <stp/>
        <stp>VOLUME</stp>
        <stp>.SPXW201007P3210</stp>
        <tr r="E173" s="1"/>
      </tp>
      <tp>
        <v>56</v>
        <stp/>
        <stp>VOLUME</stp>
        <stp>.SPXW201007C3265</stp>
        <tr r="E70" s="1"/>
      </tp>
      <tp>
        <v>63</v>
        <stp/>
        <stp>VOLUME</stp>
        <stp>.SPXW201007C3260</stp>
        <tr r="E69" s="1"/>
      </tp>
      <tp>
        <v>87</v>
        <stp/>
        <stp>VOLUME</stp>
        <stp>.SPXW201007P3265</stp>
        <tr r="E184" s="1"/>
      </tp>
      <tp>
        <v>200</v>
        <stp/>
        <stp>VOLUME</stp>
        <stp>.SPXW201007P3260</stp>
        <tr r="E183" s="1"/>
      </tp>
      <tp>
        <v>7</v>
        <stp/>
        <stp>VOLUME</stp>
        <stp>.SPXW201007C3275</stp>
        <tr r="E72" s="1"/>
      </tp>
      <tp>
        <v>6</v>
        <stp/>
        <stp>VOLUME</stp>
        <stp>.SPXW201007C3270</stp>
        <tr r="E71" s="1"/>
      </tp>
      <tp>
        <v>363</v>
        <stp/>
        <stp>VOLUME</stp>
        <stp>.SPXW201007P3275</stp>
        <tr r="E186" s="1"/>
      </tp>
      <tp>
        <v>135</v>
        <stp/>
        <stp>VOLUME</stp>
        <stp>.SPXW201007P3270</stp>
        <tr r="E185" s="1"/>
      </tp>
      <tp>
        <v>1</v>
        <stp/>
        <stp>VOLUME</stp>
        <stp>.SPXW201007C3245</stp>
        <tr r="E66" s="1"/>
      </tp>
      <tp>
        <v>0</v>
        <stp/>
        <stp>VOLUME</stp>
        <stp>.SPXW201007C3240</stp>
        <tr r="E65" s="1"/>
      </tp>
      <tp>
        <v>64</v>
        <stp/>
        <stp>VOLUME</stp>
        <stp>.SPXW201007P3245</stp>
        <tr r="E180" s="1"/>
      </tp>
      <tp>
        <v>3582</v>
        <stp/>
        <stp>VOLUME</stp>
        <stp>.SPXW201007P3240</stp>
        <tr r="E179" s="1"/>
      </tp>
      <tp>
        <v>0</v>
        <stp/>
        <stp>VOLUME</stp>
        <stp>.SPXW201007C3255</stp>
        <tr r="E68" s="1"/>
      </tp>
      <tp>
        <v>49</v>
        <stp/>
        <stp>VOLUME</stp>
        <stp>.SPXW201007C3250</stp>
        <tr r="E67" s="1"/>
      </tp>
      <tp>
        <v>89</v>
        <stp/>
        <stp>VOLUME</stp>
        <stp>.SPXW201007P3255</stp>
        <tr r="E182" s="1"/>
      </tp>
      <tp>
        <v>1018</v>
        <stp/>
        <stp>VOLUME</stp>
        <stp>.SPXW201007P3250</stp>
        <tr r="E181" s="1"/>
      </tp>
      <tp>
        <v>174</v>
        <stp/>
        <stp>VOLUME</stp>
        <stp>.SPXW201007C3500</stp>
        <tr r="E116" s="1"/>
      </tp>
      <tp>
        <v>0</v>
        <stp/>
        <stp>VOLUME</stp>
        <stp>.SPXW201007P3500</stp>
        <tr r="E230" s="1"/>
      </tp>
      <tp>
        <v>56</v>
        <stp/>
        <stp>VOLUME</stp>
        <stp>.SPXW201007C3485</stp>
        <tr r="E114" s="1"/>
      </tp>
      <tp>
        <v>118</v>
        <stp/>
        <stp>VOLUME</stp>
        <stp>.SPXW201007C3480</stp>
        <tr r="E113" s="1"/>
      </tp>
      <tp>
        <v>5</v>
        <stp/>
        <stp>VOLUME</stp>
        <stp>.SPXW201007P3485</stp>
        <tr r="E228" s="1"/>
      </tp>
      <tp>
        <v>1</v>
        <stp/>
        <stp>VOLUME</stp>
        <stp>.SPXW201007P3480</stp>
        <tr r="E227" s="1"/>
      </tp>
      <tp>
        <v>171</v>
        <stp/>
        <stp>VOLUME</stp>
        <stp>.SPXW201007C3490</stp>
        <tr r="E115" s="1"/>
      </tp>
      <tp>
        <v>5</v>
        <stp/>
        <stp>VOLUME</stp>
        <stp>.SPXW201007P3490</stp>
        <tr r="E229" s="1"/>
      </tp>
      <tp>
        <v>78</v>
        <stp/>
        <stp>VOLUME</stp>
        <stp>.SPXW201007C3425</stp>
        <tr r="E102" s="1"/>
      </tp>
      <tp>
        <v>239</v>
        <stp/>
        <stp>VOLUME</stp>
        <stp>.SPXW201007C3420</stp>
        <tr r="E101" s="1"/>
      </tp>
      <tp>
        <v>31</v>
        <stp/>
        <stp>VOLUME</stp>
        <stp>.SPXW201007P3425</stp>
        <tr r="E216" s="1"/>
      </tp>
      <tp>
        <v>1</v>
        <stp/>
        <stp>VOLUME</stp>
        <stp>.SPXW201007P3420</stp>
        <tr r="E215" s="1"/>
      </tp>
      <tp>
        <v>62</v>
        <stp/>
        <stp>VOLUME</stp>
        <stp>.SPXW201007C3435</stp>
        <tr r="E104" s="1"/>
      </tp>
      <tp>
        <v>158</v>
        <stp/>
        <stp>VOLUME</stp>
        <stp>.SPXW201007C3430</stp>
        <tr r="E103" s="1"/>
      </tp>
      <tp>
        <v>0</v>
        <stp/>
        <stp>VOLUME</stp>
        <stp>.SPXW201007P3435</stp>
        <tr r="E218" s="1"/>
      </tp>
      <tp>
        <v>6</v>
        <stp/>
        <stp>VOLUME</stp>
        <stp>.SPXW201007P3430</stp>
        <tr r="E217" s="1"/>
      </tp>
      <tp>
        <v>44</v>
        <stp/>
        <stp>VOLUME</stp>
        <stp>.SPXW201007C3405</stp>
        <tr r="E98" s="1"/>
      </tp>
      <tp>
        <v>968</v>
        <stp/>
        <stp>VOLUME</stp>
        <stp>.SPXW201007C3400</stp>
        <tr r="E97" s="1"/>
      </tp>
      <tp>
        <v>12</v>
        <stp/>
        <stp>VOLUME</stp>
        <stp>.SPXW201007P3405</stp>
        <tr r="E212" s="1"/>
      </tp>
      <tp>
        <v>95</v>
        <stp/>
        <stp>VOLUME</stp>
        <stp>.SPXW201007P3400</stp>
        <tr r="E211" s="1"/>
      </tp>
      <tp>
        <v>76</v>
        <stp/>
        <stp>VOLUME</stp>
        <stp>.SPXW201007C3415</stp>
        <tr r="E100" s="1"/>
      </tp>
      <tp>
        <v>316</v>
        <stp/>
        <stp>VOLUME</stp>
        <stp>.SPXW201007C3410</stp>
        <tr r="E99" s="1"/>
      </tp>
      <tp>
        <v>4</v>
        <stp/>
        <stp>VOLUME</stp>
        <stp>.SPXW201007P3415</stp>
        <tr r="E214" s="1"/>
      </tp>
      <tp>
        <v>74</v>
        <stp/>
        <stp>VOLUME</stp>
        <stp>.SPXW201007P3410</stp>
        <tr r="E213" s="1"/>
      </tp>
      <tp>
        <v>293</v>
        <stp/>
        <stp>VOLUME</stp>
        <stp>.SPXW201007C3465</stp>
        <tr r="E110" s="1"/>
      </tp>
      <tp>
        <v>93</v>
        <stp/>
        <stp>VOLUME</stp>
        <stp>.SPXW201007C3460</stp>
        <tr r="E109" s="1"/>
      </tp>
      <tp>
        <v>21</v>
        <stp/>
        <stp>VOLUME</stp>
        <stp>.SPXW201007P3465</stp>
        <tr r="E224" s="1"/>
      </tp>
      <tp>
        <v>21</v>
        <stp/>
        <stp>VOLUME</stp>
        <stp>.SPXW201007P3460</stp>
        <tr r="E223" s="1"/>
      </tp>
      <tp>
        <v>51</v>
        <stp/>
        <stp>VOLUME</stp>
        <stp>.SPXW201007C3475</stp>
        <tr r="E112" s="1"/>
      </tp>
      <tp>
        <v>137</v>
        <stp/>
        <stp>VOLUME</stp>
        <stp>.SPXW201007C3470</stp>
        <tr r="E111" s="1"/>
      </tp>
      <tp>
        <v>8</v>
        <stp/>
        <stp>VOLUME</stp>
        <stp>.SPXW201007P3475</stp>
        <tr r="E226" s="1"/>
      </tp>
      <tp>
        <v>0</v>
        <stp/>
        <stp>VOLUME</stp>
        <stp>.SPXW201007P3470</stp>
        <tr r="E225" s="1"/>
      </tp>
      <tp>
        <v>43</v>
        <stp/>
        <stp>VOLUME</stp>
        <stp>.SPXW201007C3445</stp>
        <tr r="E106" s="1"/>
      </tp>
      <tp>
        <v>176</v>
        <stp/>
        <stp>VOLUME</stp>
        <stp>.SPXW201007C3440</stp>
        <tr r="E105" s="1"/>
      </tp>
      <tp>
        <v>2</v>
        <stp/>
        <stp>VOLUME</stp>
        <stp>.SPXW201007P3445</stp>
        <tr r="E220" s="1"/>
      </tp>
      <tp>
        <v>4</v>
        <stp/>
        <stp>VOLUME</stp>
        <stp>.SPXW201007P3440</stp>
        <tr r="E219" s="1"/>
      </tp>
      <tp>
        <v>18</v>
        <stp/>
        <stp>VOLUME</stp>
        <stp>.SPXW201007C3455</stp>
        <tr r="E108" s="1"/>
      </tp>
      <tp>
        <v>579</v>
        <stp/>
        <stp>VOLUME</stp>
        <stp>.SPXW201007C3450</stp>
        <tr r="E107" s="1"/>
      </tp>
      <tp>
        <v>0</v>
        <stp/>
        <stp>VOLUME</stp>
        <stp>.SPXW201007P3455</stp>
        <tr r="E222" s="1"/>
      </tp>
      <tp>
        <v>76</v>
        <stp/>
        <stp>VOLUME</stp>
        <stp>.SPXW201007P3450</stp>
        <tr r="E221" s="1"/>
      </tp>
      <tp>
        <v>3410</v>
        <stp/>
        <stp>STRIKE</stp>
        <stp>.SPXW201007P3410</stp>
        <tr r="V213" s="1"/>
      </tp>
      <tp>
        <v>3415</v>
        <stp/>
        <stp>STRIKE</stp>
        <stp>.SPXW201007P3415</stp>
        <tr r="V214" s="1"/>
      </tp>
      <tp>
        <v>3410</v>
        <stp/>
        <stp>STRIKE</stp>
        <stp>.SPXW201007C3410</stp>
        <tr r="V99" s="1"/>
      </tp>
      <tp>
        <v>3415</v>
        <stp/>
        <stp>STRIKE</stp>
        <stp>.SPXW201007C3415</stp>
        <tr r="V100" s="1"/>
      </tp>
      <tp>
        <v>3400</v>
        <stp/>
        <stp>STRIKE</stp>
        <stp>.SPXW201007P3400</stp>
        <tr r="V211" s="1"/>
      </tp>
      <tp>
        <v>3405</v>
        <stp/>
        <stp>STRIKE</stp>
        <stp>.SPXW201007P3405</stp>
        <tr r="V212" s="1"/>
      </tp>
      <tp>
        <v>3400</v>
        <stp/>
        <stp>STRIKE</stp>
        <stp>.SPXW201007C3400</stp>
        <tr r="V97" s="1"/>
      </tp>
      <tp>
        <v>3405</v>
        <stp/>
        <stp>STRIKE</stp>
        <stp>.SPXW201007C3405</stp>
        <tr r="V98" s="1"/>
      </tp>
      <tp>
        <v>3430</v>
        <stp/>
        <stp>STRIKE</stp>
        <stp>.SPXW201007P3430</stp>
        <tr r="V217" s="1"/>
      </tp>
      <tp>
        <v>3435</v>
        <stp/>
        <stp>STRIKE</stp>
        <stp>.SPXW201007P3435</stp>
        <tr r="V218" s="1"/>
      </tp>
      <tp>
        <v>3430</v>
        <stp/>
        <stp>STRIKE</stp>
        <stp>.SPXW201007C3430</stp>
        <tr r="V103" s="1"/>
      </tp>
      <tp>
        <v>3435</v>
        <stp/>
        <stp>STRIKE</stp>
        <stp>.SPXW201007C3435</stp>
        <tr r="V104" s="1"/>
      </tp>
      <tp>
        <v>3420</v>
        <stp/>
        <stp>STRIKE</stp>
        <stp>.SPXW201007P3420</stp>
        <tr r="V215" s="1"/>
      </tp>
      <tp>
        <v>3425</v>
        <stp/>
        <stp>STRIKE</stp>
        <stp>.SPXW201007P3425</stp>
        <tr r="V216" s="1"/>
      </tp>
      <tp>
        <v>3420</v>
        <stp/>
        <stp>STRIKE</stp>
        <stp>.SPXW201007C3420</stp>
        <tr r="V101" s="1"/>
      </tp>
      <tp>
        <v>3425</v>
        <stp/>
        <stp>STRIKE</stp>
        <stp>.SPXW201007C3425</stp>
        <tr r="V102" s="1"/>
      </tp>
      <tp>
        <v>3450</v>
        <stp/>
        <stp>STRIKE</stp>
        <stp>.SPXW201007P3450</stp>
        <tr r="V221" s="1"/>
      </tp>
      <tp>
        <v>3455</v>
        <stp/>
        <stp>STRIKE</stp>
        <stp>.SPXW201007P3455</stp>
        <tr r="V222" s="1"/>
      </tp>
      <tp>
        <v>3450</v>
        <stp/>
        <stp>STRIKE</stp>
        <stp>.SPXW201007C3450</stp>
        <tr r="V107" s="1"/>
      </tp>
      <tp>
        <v>3455</v>
        <stp/>
        <stp>STRIKE</stp>
        <stp>.SPXW201007C3455</stp>
        <tr r="V108" s="1"/>
      </tp>
      <tp>
        <v>3440</v>
        <stp/>
        <stp>STRIKE</stp>
        <stp>.SPXW201007P3440</stp>
        <tr r="V219" s="1"/>
      </tp>
      <tp>
        <v>3445</v>
        <stp/>
        <stp>STRIKE</stp>
        <stp>.SPXW201007P3445</stp>
        <tr r="V220" s="1"/>
      </tp>
      <tp>
        <v>3440</v>
        <stp/>
        <stp>STRIKE</stp>
        <stp>.SPXW201007C3440</stp>
        <tr r="V105" s="1"/>
      </tp>
      <tp>
        <v>3445</v>
        <stp/>
        <stp>STRIKE</stp>
        <stp>.SPXW201007C3445</stp>
        <tr r="V106" s="1"/>
      </tp>
      <tp>
        <v>3470</v>
        <stp/>
        <stp>STRIKE</stp>
        <stp>.SPXW201007P3470</stp>
        <tr r="V225" s="1"/>
      </tp>
      <tp>
        <v>3475</v>
        <stp/>
        <stp>STRIKE</stp>
        <stp>.SPXW201007P3475</stp>
        <tr r="V226" s="1"/>
      </tp>
      <tp>
        <v>3470</v>
        <stp/>
        <stp>STRIKE</stp>
        <stp>.SPXW201007C3470</stp>
        <tr r="V111" s="1"/>
      </tp>
      <tp>
        <v>3475</v>
        <stp/>
        <stp>STRIKE</stp>
        <stp>.SPXW201007C3475</stp>
        <tr r="V112" s="1"/>
      </tp>
      <tp>
        <v>3460</v>
        <stp/>
        <stp>STRIKE</stp>
        <stp>.SPXW201007P3460</stp>
        <tr r="V223" s="1"/>
      </tp>
      <tp>
        <v>3465</v>
        <stp/>
        <stp>STRIKE</stp>
        <stp>.SPXW201007P3465</stp>
        <tr r="V224" s="1"/>
      </tp>
      <tp>
        <v>3460</v>
        <stp/>
        <stp>STRIKE</stp>
        <stp>.SPXW201007C3460</stp>
        <tr r="V109" s="1"/>
      </tp>
      <tp>
        <v>3465</v>
        <stp/>
        <stp>STRIKE</stp>
        <stp>.SPXW201007C3465</stp>
        <tr r="V110" s="1"/>
      </tp>
      <tp>
        <v>3490</v>
        <stp/>
        <stp>STRIKE</stp>
        <stp>.SPXW201007P3490</stp>
        <tr r="V229" s="1"/>
      </tp>
      <tp>
        <v>3490</v>
        <stp/>
        <stp>STRIKE</stp>
        <stp>.SPXW201007C3490</stp>
        <tr r="V115" s="1"/>
      </tp>
      <tp>
        <v>3480</v>
        <stp/>
        <stp>STRIKE</stp>
        <stp>.SPXW201007P3480</stp>
        <tr r="V227" s="1"/>
      </tp>
      <tp>
        <v>3485</v>
        <stp/>
        <stp>STRIKE</stp>
        <stp>.SPXW201007P3485</stp>
        <tr r="V228" s="1"/>
      </tp>
      <tp>
        <v>3480</v>
        <stp/>
        <stp>STRIKE</stp>
        <stp>.SPXW201007C3480</stp>
        <tr r="V113" s="1"/>
      </tp>
      <tp>
        <v>3485</v>
        <stp/>
        <stp>STRIKE</stp>
        <stp>.SPXW201007C3485</stp>
        <tr r="V114" s="1"/>
      </tp>
      <tp>
        <v>3500</v>
        <stp/>
        <stp>STRIKE</stp>
        <stp>.SPXW201007P3500</stp>
        <tr r="V230" s="1"/>
      </tp>
      <tp>
        <v>3500</v>
        <stp/>
        <stp>STRIKE</stp>
        <stp>.SPXW201007C3500</stp>
        <tr r="V116" s="1"/>
      </tp>
      <tp>
        <v>0</v>
        <stp/>
        <stp>VOLUME</stp>
        <stp>.SPXW201007C2985</stp>
        <tr r="E14" s="1"/>
      </tp>
      <tp>
        <v>0</v>
        <stp/>
        <stp>VOLUME</stp>
        <stp>.SPXW201007C2980</stp>
        <tr r="E13" s="1"/>
      </tp>
      <tp>
        <v>2</v>
        <stp/>
        <stp>VOLUME</stp>
        <stp>.SPXW201007P2985</stp>
        <tr r="E128" s="1"/>
      </tp>
      <tp>
        <v>100</v>
        <stp/>
        <stp>VOLUME</stp>
        <stp>.SPXW201007P2980</stp>
        <tr r="E127" s="1"/>
      </tp>
      <tp>
        <v>0</v>
        <stp/>
        <stp>VOLUME</stp>
        <stp>.SPXW201007C2995</stp>
        <tr r="E16" s="1"/>
      </tp>
      <tp>
        <v>0</v>
        <stp/>
        <stp>VOLUME</stp>
        <stp>.SPXW201007C2990</stp>
        <tr r="E15" s="1"/>
      </tp>
      <tp>
        <v>0</v>
        <stp/>
        <stp>VOLUME</stp>
        <stp>.SPXW201007P2995</stp>
        <tr r="E130" s="1"/>
      </tp>
      <tp>
        <v>5</v>
        <stp/>
        <stp>VOLUME</stp>
        <stp>.SPXW201007P2990</stp>
        <tr r="E129" s="1"/>
      </tp>
      <tp>
        <v>0</v>
        <stp/>
        <stp>VOLUME</stp>
        <stp>.SPXW201007C2925</stp>
        <tr r="E6" s="1"/>
      </tp>
      <tp>
        <v>0</v>
        <stp/>
        <stp>VOLUME</stp>
        <stp>.SPXW201007C2920</stp>
        <tr r="E5" s="1"/>
      </tp>
      <tp>
        <v>4</v>
        <stp/>
        <stp>VOLUME</stp>
        <stp>.SPXW201007P2925</stp>
        <tr r="E120" s="1"/>
      </tp>
      <tp>
        <v>5</v>
        <stp/>
        <stp>VOLUME</stp>
        <stp>.SPXW201007P2920</stp>
        <tr r="E119" s="1"/>
      </tp>
      <tp>
        <v>0</v>
        <stp/>
        <stp>VOLUME</stp>
        <stp>.SPXW201007C2930</stp>
        <tr r="E7" s="1"/>
      </tp>
      <tp>
        <v>7</v>
        <stp/>
        <stp>VOLUME</stp>
        <stp>.SPXW201007P2930</stp>
        <tr r="E121" s="1"/>
      </tp>
      <tp>
        <v>0</v>
        <stp/>
        <stp>VOLUME</stp>
        <stp>.SPXW201007C2900</stp>
        <tr r="E3" s="1"/>
      </tp>
      <tp>
        <v>104</v>
        <stp/>
        <stp>VOLUME</stp>
        <stp>.SPXW201007P2900</stp>
        <tr r="E117" s="1"/>
      </tp>
      <tp>
        <v>0</v>
        <stp/>
        <stp>VOLUME</stp>
        <stp>.SPXW201007C2910</stp>
        <tr r="E4" s="1"/>
      </tp>
      <tp>
        <v>46</v>
        <stp/>
        <stp>VOLUME</stp>
        <stp>.SPXW201007P2910</stp>
        <tr r="E118" s="1"/>
      </tp>
      <tp>
        <v>0</v>
        <stp/>
        <stp>VOLUME</stp>
        <stp>.SPXW201007C2960</stp>
        <tr r="E10" s="1"/>
      </tp>
      <tp>
        <v>102</v>
        <stp/>
        <stp>VOLUME</stp>
        <stp>.SPXW201007P2960</stp>
        <tr r="E124" s="1"/>
      </tp>
      <tp>
        <v>0</v>
        <stp/>
        <stp>VOLUME</stp>
        <stp>.SPXW201007C2975</stp>
        <tr r="E12" s="1"/>
      </tp>
      <tp>
        <v>0</v>
        <stp/>
        <stp>VOLUME</stp>
        <stp>.SPXW201007C2970</stp>
        <tr r="E11" s="1"/>
      </tp>
      <tp>
        <v>10</v>
        <stp/>
        <stp>VOLUME</stp>
        <stp>.SPXW201007P2975</stp>
        <tr r="E126" s="1"/>
      </tp>
      <tp>
        <v>0</v>
        <stp/>
        <stp>VOLUME</stp>
        <stp>.SPXW201007P2970</stp>
        <tr r="E125" s="1"/>
      </tp>
      <tp>
        <v>0</v>
        <stp/>
        <stp>VOLUME</stp>
        <stp>.SPXW201007C2940</stp>
        <tr r="E8" s="1"/>
      </tp>
      <tp>
        <v>242</v>
        <stp/>
        <stp>VOLUME</stp>
        <stp>.SPXW201007P2940</stp>
        <tr r="E122" s="1"/>
      </tp>
      <tp>
        <v>0</v>
        <stp/>
        <stp>VOLUME</stp>
        <stp>.SPXW201007C2950</stp>
        <tr r="E9" s="1"/>
      </tp>
      <tp>
        <v>620</v>
        <stp/>
        <stp>VOLUME</stp>
        <stp>.SPXW201007P2950</stp>
        <tr r="E123" s="1"/>
      </tp>
      <tp>
        <v>2910</v>
        <stp/>
        <stp>STRIKE</stp>
        <stp>.SPXW201007P2910</stp>
        <tr r="V118" s="1"/>
      </tp>
      <tp>
        <v>2910</v>
        <stp/>
        <stp>STRIKE</stp>
        <stp>.SPXW201007C2910</stp>
        <tr r="V4" s="1"/>
      </tp>
      <tp>
        <v>2900</v>
        <stp/>
        <stp>STRIKE</stp>
        <stp>.SPXW201007P2900</stp>
        <tr r="V117" s="1"/>
      </tp>
      <tp>
        <v>2900</v>
        <stp/>
        <stp>STRIKE</stp>
        <stp>.SPXW201007C2900</stp>
        <tr r="V3" s="1"/>
      </tp>
      <tp>
        <v>2930</v>
        <stp/>
        <stp>STRIKE</stp>
        <stp>.SPXW201007P2930</stp>
        <tr r="V121" s="1"/>
      </tp>
      <tp>
        <v>2930</v>
        <stp/>
        <stp>STRIKE</stp>
        <stp>.SPXW201007C2930</stp>
        <tr r="V7" s="1"/>
      </tp>
      <tp>
        <v>2920</v>
        <stp/>
        <stp>STRIKE</stp>
        <stp>.SPXW201007P2920</stp>
        <tr r="V119" s="1"/>
      </tp>
      <tp>
        <v>2925</v>
        <stp/>
        <stp>STRIKE</stp>
        <stp>.SPXW201007P2925</stp>
        <tr r="V120" s="1"/>
      </tp>
      <tp>
        <v>2920</v>
        <stp/>
        <stp>STRIKE</stp>
        <stp>.SPXW201007C2920</stp>
        <tr r="V5" s="1"/>
      </tp>
      <tp>
        <v>2925</v>
        <stp/>
        <stp>STRIKE</stp>
        <stp>.SPXW201007C2925</stp>
        <tr r="V6" s="1"/>
      </tp>
      <tp>
        <v>2950</v>
        <stp/>
        <stp>STRIKE</stp>
        <stp>.SPXW201007P2950</stp>
        <tr r="V123" s="1"/>
      </tp>
      <tp>
        <v>2950</v>
        <stp/>
        <stp>STRIKE</stp>
        <stp>.SPXW201007C2950</stp>
        <tr r="V9" s="1"/>
      </tp>
      <tp>
        <v>2940</v>
        <stp/>
        <stp>STRIKE</stp>
        <stp>.SPXW201007P2940</stp>
        <tr r="V122" s="1"/>
      </tp>
      <tp>
        <v>2940</v>
        <stp/>
        <stp>STRIKE</stp>
        <stp>.SPXW201007C2940</stp>
        <tr r="V8" s="1"/>
      </tp>
      <tp>
        <v>2970</v>
        <stp/>
        <stp>STRIKE</stp>
        <stp>.SPXW201007P2970</stp>
        <tr r="V125" s="1"/>
      </tp>
      <tp>
        <v>2975</v>
        <stp/>
        <stp>STRIKE</stp>
        <stp>.SPXW201007P2975</stp>
        <tr r="V126" s="1"/>
      </tp>
      <tp>
        <v>2970</v>
        <stp/>
        <stp>STRIKE</stp>
        <stp>.SPXW201007C2970</stp>
        <tr r="V11" s="1"/>
      </tp>
      <tp>
        <v>2975</v>
        <stp/>
        <stp>STRIKE</stp>
        <stp>.SPXW201007C2975</stp>
        <tr r="V12" s="1"/>
      </tp>
      <tp>
        <v>2960</v>
        <stp/>
        <stp>STRIKE</stp>
        <stp>.SPXW201007P2960</stp>
        <tr r="V124" s="1"/>
      </tp>
      <tp>
        <v>2960</v>
        <stp/>
        <stp>STRIKE</stp>
        <stp>.SPXW201007C2960</stp>
        <tr r="V10" s="1"/>
      </tp>
      <tp>
        <v>2990</v>
        <stp/>
        <stp>STRIKE</stp>
        <stp>.SPXW201007P2990</stp>
        <tr r="V129" s="1"/>
      </tp>
      <tp>
        <v>2995</v>
        <stp/>
        <stp>STRIKE</stp>
        <stp>.SPXW201007P2995</stp>
        <tr r="V130" s="1"/>
      </tp>
      <tp>
        <v>2990</v>
        <stp/>
        <stp>STRIKE</stp>
        <stp>.SPXW201007C2990</stp>
        <tr r="V15" s="1"/>
      </tp>
      <tp>
        <v>2995</v>
        <stp/>
        <stp>STRIKE</stp>
        <stp>.SPXW201007C2995</stp>
        <tr r="V16" s="1"/>
      </tp>
      <tp>
        <v>2980</v>
        <stp/>
        <stp>STRIKE</stp>
        <stp>.SPXW201007P2980</stp>
        <tr r="V127" s="1"/>
      </tp>
      <tp>
        <v>2985</v>
        <stp/>
        <stp>STRIKE</stp>
        <stp>.SPXW201007P2985</stp>
        <tr r="V128" s="1"/>
      </tp>
      <tp>
        <v>2980</v>
        <stp/>
        <stp>STRIKE</stp>
        <stp>.SPXW201007C2980</stp>
        <tr r="V13" s="1"/>
      </tp>
      <tp>
        <v>2985</v>
        <stp/>
        <stp>STRIKE</stp>
        <stp>.SPXW201007C2985</stp>
        <tr r="V14" s="1"/>
      </tp>
      <tp>
        <v>0.85</v>
        <stp/>
        <stp>EXTRINSIC</stp>
        <stp>.SPXW201007C3500</stp>
        <tr r="R116" s="1"/>
      </tp>
      <tp>
        <v>-0.01</v>
        <stp/>
        <stp>EXTRINSIC</stp>
        <stp>.SPXW201007P3500</stp>
        <tr r="R230" s="1"/>
      </tp>
      <tp>
        <v>151.56</v>
        <stp/>
        <stp>INTRINSIC</stp>
        <stp>.SPXW201007P3500</stp>
        <tr r="Q230" s="1"/>
      </tp>
      <tp>
        <v>0</v>
        <stp/>
        <stp>INTRINSIC</stp>
        <stp>.SPXW201007C3500</stp>
        <tr r="Q116" s="1"/>
      </tp>
      <tp>
        <v>6.2</v>
        <stp/>
        <stp>EXTRINSIC</stp>
        <stp>.SPXW201007C3430</stp>
        <tr r="R103" s="1"/>
      </tp>
      <tp>
        <v>5.4</v>
        <stp/>
        <stp>EXTRINSIC</stp>
        <stp>.SPXW201007C3435</stp>
        <tr r="R104" s="1"/>
      </tp>
      <tp>
        <v>4.99</v>
        <stp/>
        <stp>EXTRINSIC</stp>
        <stp>.SPXW201007P3430</stp>
        <tr r="R217" s="1"/>
      </tp>
      <tp>
        <v>4.04</v>
        <stp/>
        <stp>EXTRINSIC</stp>
        <stp>.SPXW201007P3435</stp>
        <tr r="R218" s="1"/>
      </tp>
      <tp>
        <v>8.0500000000000007</v>
        <stp/>
        <stp>EXTRINSIC</stp>
        <stp>.SPXW201007C3420</stp>
        <tr r="R101" s="1"/>
      </tp>
      <tp>
        <v>7.05</v>
        <stp/>
        <stp>EXTRINSIC</stp>
        <stp>.SPXW201007C3425</stp>
        <tr r="R102" s="1"/>
      </tp>
      <tp>
        <v>7.19</v>
        <stp/>
        <stp>EXTRINSIC</stp>
        <stp>.SPXW201007P3420</stp>
        <tr r="R215" s="1"/>
      </tp>
      <tp>
        <v>6.39</v>
        <stp/>
        <stp>EXTRINSIC</stp>
        <stp>.SPXW201007P3425</stp>
        <tr r="R216" s="1"/>
      </tp>
      <tp>
        <v>10.35</v>
        <stp/>
        <stp>EXTRINSIC</stp>
        <stp>.SPXW201007C3410</stp>
        <tr r="R99" s="1"/>
      </tp>
      <tp>
        <v>9.15</v>
        <stp/>
        <stp>EXTRINSIC</stp>
        <stp>.SPXW201007C3415</stp>
        <tr r="R100" s="1"/>
      </tp>
      <tp>
        <v>9.39</v>
        <stp/>
        <stp>EXTRINSIC</stp>
        <stp>.SPXW201007P3410</stp>
        <tr r="R213" s="1"/>
      </tp>
      <tp>
        <v>8.19</v>
        <stp/>
        <stp>EXTRINSIC</stp>
        <stp>.SPXW201007P3415</stp>
        <tr r="R214" s="1"/>
      </tp>
      <tp>
        <v>13.1</v>
        <stp/>
        <stp>EXTRINSIC</stp>
        <stp>.SPXW201007C3400</stp>
        <tr r="R97" s="1"/>
      </tp>
      <tp>
        <v>11.7</v>
        <stp/>
        <stp>EXTRINSIC</stp>
        <stp>.SPXW201007C3405</stp>
        <tr r="R98" s="1"/>
      </tp>
      <tp>
        <v>12.09</v>
        <stp/>
        <stp>EXTRINSIC</stp>
        <stp>.SPXW201007P3400</stp>
        <tr r="R211" s="1"/>
      </tp>
      <tp>
        <v>10.69</v>
        <stp/>
        <stp>EXTRINSIC</stp>
        <stp>.SPXW201007P3405</stp>
        <tr r="R212" s="1"/>
      </tp>
      <tp>
        <v>2</v>
        <stp/>
        <stp>EXTRINSIC</stp>
        <stp>.SPXW201007C3470</stp>
        <tr r="R111" s="1"/>
      </tp>
      <tp>
        <v>1.75</v>
        <stp/>
        <stp>EXTRINSIC</stp>
        <stp>.SPXW201007C3475</stp>
        <tr r="R112" s="1"/>
      </tp>
      <tp>
        <v>1.59</v>
        <stp/>
        <stp>EXTRINSIC</stp>
        <stp>.SPXW201007P3470</stp>
        <tr r="R225" s="1"/>
      </tp>
      <tp>
        <v>0.64</v>
        <stp/>
        <stp>EXTRINSIC</stp>
        <stp>.SPXW201007P3475</stp>
        <tr r="R226" s="1"/>
      </tp>
      <tp>
        <v>2.6749999999999998</v>
        <stp/>
        <stp>EXTRINSIC</stp>
        <stp>.SPXW201007C3460</stp>
        <tr r="R109" s="1"/>
      </tp>
      <tp>
        <v>2.3250000000000002</v>
        <stp/>
        <stp>EXTRINSIC</stp>
        <stp>.SPXW201007C3465</stp>
        <tr r="R110" s="1"/>
      </tp>
      <tp>
        <v>1.84</v>
        <stp/>
        <stp>EXTRINSIC</stp>
        <stp>.SPXW201007P3460</stp>
        <tr r="R223" s="1"/>
      </tp>
      <tp>
        <v>1.54</v>
        <stp/>
        <stp>EXTRINSIC</stp>
        <stp>.SPXW201007P3465</stp>
        <tr r="R224" s="1"/>
      </tp>
      <tp>
        <v>3.55</v>
        <stp/>
        <stp>EXTRINSIC</stp>
        <stp>.SPXW201007C3450</stp>
        <tr r="R107" s="1"/>
      </tp>
      <tp>
        <v>3.0750000000000002</v>
        <stp/>
        <stp>EXTRINSIC</stp>
        <stp>.SPXW201007C3455</stp>
        <tr r="R108" s="1"/>
      </tp>
      <tp>
        <v>141.56</v>
        <stp/>
        <stp>INTRINSIC</stp>
        <stp>.SPXW201007P3490</stp>
        <tr r="Q229" s="1"/>
      </tp>
      <tp>
        <v>3.34</v>
        <stp/>
        <stp>EXTRINSIC</stp>
        <stp>.SPXW201007P3450</stp>
        <tr r="R221" s="1"/>
      </tp>
      <tp>
        <v>2.19</v>
        <stp/>
        <stp>EXTRINSIC</stp>
        <stp>.SPXW201007P3455</stp>
        <tr r="R222" s="1"/>
      </tp>
      <tp>
        <v>0</v>
        <stp/>
        <stp>INTRINSIC</stp>
        <stp>.SPXW201007C3490</stp>
        <tr r="Q115" s="1"/>
      </tp>
      <tp>
        <v>4.7</v>
        <stp/>
        <stp>EXTRINSIC</stp>
        <stp>.SPXW201007C3440</stp>
        <tr r="R105" s="1"/>
      </tp>
      <tp>
        <v>136.56</v>
        <stp/>
        <stp>INTRINSIC</stp>
        <stp>.SPXW201007P3485</stp>
        <tr r="Q228" s="1"/>
      </tp>
      <tp>
        <v>4.0999999999999996</v>
        <stp/>
        <stp>EXTRINSIC</stp>
        <stp>.SPXW201007C3445</stp>
        <tr r="R106" s="1"/>
      </tp>
      <tp>
        <v>131.56</v>
        <stp/>
        <stp>INTRINSIC</stp>
        <stp>.SPXW201007P3480</stp>
        <tr r="Q227" s="1"/>
      </tp>
      <tp>
        <v>3.59</v>
        <stp/>
        <stp>EXTRINSIC</stp>
        <stp>.SPXW201007P3440</stp>
        <tr r="R219" s="1"/>
      </tp>
      <tp>
        <v>0</v>
        <stp/>
        <stp>INTRINSIC</stp>
        <stp>.SPXW201007C3485</stp>
        <tr r="Q114" s="1"/>
      </tp>
      <tp>
        <v>2.99</v>
        <stp/>
        <stp>EXTRINSIC</stp>
        <stp>.SPXW201007P3445</stp>
        <tr r="R220" s="1"/>
      </tp>
      <tp>
        <v>0</v>
        <stp/>
        <stp>INTRINSIC</stp>
        <stp>.SPXW201007C3480</stp>
        <tr r="Q113" s="1"/>
      </tp>
      <tp>
        <v>126.56</v>
        <stp/>
        <stp>INTRINSIC</stp>
        <stp>.SPXW201007P3475</stp>
        <tr r="Q226" s="1"/>
      </tp>
      <tp>
        <v>121.56</v>
        <stp/>
        <stp>INTRINSIC</stp>
        <stp>.SPXW201007P3470</stp>
        <tr r="Q225" s="1"/>
      </tp>
      <tp>
        <v>0</v>
        <stp/>
        <stp>INTRINSIC</stp>
        <stp>.SPXW201007C3475</stp>
        <tr r="Q112" s="1"/>
      </tp>
      <tp>
        <v>0</v>
        <stp/>
        <stp>INTRINSIC</stp>
        <stp>.SPXW201007C3470</stp>
        <tr r="Q111" s="1"/>
      </tp>
      <tp>
        <v>116.56</v>
        <stp/>
        <stp>INTRINSIC</stp>
        <stp>.SPXW201007P3465</stp>
        <tr r="Q224" s="1"/>
      </tp>
      <tp>
        <v>111.56</v>
        <stp/>
        <stp>INTRINSIC</stp>
        <stp>.SPXW201007P3460</stp>
        <tr r="Q223" s="1"/>
      </tp>
      <tp>
        <v>0</v>
        <stp/>
        <stp>INTRINSIC</stp>
        <stp>.SPXW201007C3465</stp>
        <tr r="Q110" s="1"/>
      </tp>
      <tp>
        <v>0</v>
        <stp/>
        <stp>INTRINSIC</stp>
        <stp>.SPXW201007C3460</stp>
        <tr r="Q109" s="1"/>
      </tp>
      <tp>
        <v>1.125</v>
        <stp/>
        <stp>EXTRINSIC</stp>
        <stp>.SPXW201007C3490</stp>
        <tr r="R115" s="1"/>
      </tp>
      <tp>
        <v>106.56</v>
        <stp/>
        <stp>INTRINSIC</stp>
        <stp>.SPXW201007P3455</stp>
        <tr r="Q222" s="1"/>
      </tp>
      <tp>
        <v>101.56</v>
        <stp/>
        <stp>INTRINSIC</stp>
        <stp>.SPXW201007P3450</stp>
        <tr r="Q221" s="1"/>
      </tp>
      <tp>
        <v>0.14000000000000001</v>
        <stp/>
        <stp>EXTRINSIC</stp>
        <stp>.SPXW201007P3490</stp>
        <tr r="R229" s="1"/>
      </tp>
      <tp>
        <v>0</v>
        <stp/>
        <stp>INTRINSIC</stp>
        <stp>.SPXW201007C3455</stp>
        <tr r="Q108" s="1"/>
      </tp>
      <tp>
        <v>0</v>
        <stp/>
        <stp>INTRINSIC</stp>
        <stp>.SPXW201007C3450</stp>
        <tr r="Q107" s="1"/>
      </tp>
      <tp>
        <v>1.5</v>
        <stp/>
        <stp>EXTRINSIC</stp>
        <stp>.SPXW201007C3480</stp>
        <tr r="R113" s="1"/>
      </tp>
      <tp>
        <v>96.56</v>
        <stp/>
        <stp>INTRINSIC</stp>
        <stp>.SPXW201007P3445</stp>
        <tr r="Q220" s="1"/>
      </tp>
      <tp>
        <v>1.3</v>
        <stp/>
        <stp>EXTRINSIC</stp>
        <stp>.SPXW201007C3485</stp>
        <tr r="R114" s="1"/>
      </tp>
      <tp>
        <v>91.56</v>
        <stp/>
        <stp>INTRINSIC</stp>
        <stp>.SPXW201007P3440</stp>
        <tr r="Q219" s="1"/>
      </tp>
      <tp>
        <v>1.0900000000000001</v>
        <stp/>
        <stp>EXTRINSIC</stp>
        <stp>.SPXW201007P3480</stp>
        <tr r="R227" s="1"/>
      </tp>
      <tp>
        <v>0</v>
        <stp/>
        <stp>INTRINSIC</stp>
        <stp>.SPXW201007C3445</stp>
        <tr r="Q106" s="1"/>
      </tp>
      <tp>
        <v>0.89</v>
        <stp/>
        <stp>EXTRINSIC</stp>
        <stp>.SPXW201007P3485</stp>
        <tr r="R228" s="1"/>
      </tp>
      <tp>
        <v>0</v>
        <stp/>
        <stp>INTRINSIC</stp>
        <stp>.SPXW201007C3440</stp>
        <tr r="Q105" s="1"/>
      </tp>
      <tp>
        <v>86.56</v>
        <stp/>
        <stp>INTRINSIC</stp>
        <stp>.SPXW201007P3435</stp>
        <tr r="Q218" s="1"/>
      </tp>
      <tp>
        <v>81.56</v>
        <stp/>
        <stp>INTRINSIC</stp>
        <stp>.SPXW201007P3430</stp>
        <tr r="Q217" s="1"/>
      </tp>
      <tp>
        <v>0</v>
        <stp/>
        <stp>INTRINSIC</stp>
        <stp>.SPXW201007C3435</stp>
        <tr r="Q104" s="1"/>
      </tp>
      <tp>
        <v>0</v>
        <stp/>
        <stp>INTRINSIC</stp>
        <stp>.SPXW201007C3430</stp>
        <tr r="Q103" s="1"/>
      </tp>
      <tp>
        <v>76.56</v>
        <stp/>
        <stp>INTRINSIC</stp>
        <stp>.SPXW201007P3425</stp>
        <tr r="Q216" s="1"/>
      </tp>
      <tp>
        <v>71.56</v>
        <stp/>
        <stp>INTRINSIC</stp>
        <stp>.SPXW201007P3420</stp>
        <tr r="Q215" s="1"/>
      </tp>
      <tp>
        <v>0</v>
        <stp/>
        <stp>INTRINSIC</stp>
        <stp>.SPXW201007C3425</stp>
        <tr r="Q102" s="1"/>
      </tp>
      <tp>
        <v>0</v>
        <stp/>
        <stp>INTRINSIC</stp>
        <stp>.SPXW201007C3420</stp>
        <tr r="Q101" s="1"/>
      </tp>
      <tp>
        <v>66.56</v>
        <stp/>
        <stp>INTRINSIC</stp>
        <stp>.SPXW201007P3415</stp>
        <tr r="Q214" s="1"/>
      </tp>
      <tp>
        <v>61.56</v>
        <stp/>
        <stp>INTRINSIC</stp>
        <stp>.SPXW201007P3410</stp>
        <tr r="Q213" s="1"/>
      </tp>
      <tp>
        <v>0</v>
        <stp/>
        <stp>INTRINSIC</stp>
        <stp>.SPXW201007C3415</stp>
        <tr r="Q100" s="1"/>
      </tp>
      <tp>
        <v>0</v>
        <stp/>
        <stp>INTRINSIC</stp>
        <stp>.SPXW201007C3410</stp>
        <tr r="Q99" s="1"/>
      </tp>
      <tp>
        <v>56.56</v>
        <stp/>
        <stp>INTRINSIC</stp>
        <stp>.SPXW201007P3405</stp>
        <tr r="Q212" s="1"/>
      </tp>
      <tp>
        <v>51.56</v>
        <stp/>
        <stp>INTRINSIC</stp>
        <stp>.SPXW201007P3400</stp>
        <tr r="Q211" s="1"/>
      </tp>
      <tp>
        <v>0</v>
        <stp/>
        <stp>INTRINSIC</stp>
        <stp>.SPXW201007C3405</stp>
        <tr r="Q98" s="1"/>
      </tp>
      <tp>
        <v>0</v>
        <stp/>
        <stp>INTRINSIC</stp>
        <stp>.SPXW201007C3400</stp>
        <tr r="Q97" s="1"/>
      </tp>
      <tp>
        <v>1.51</v>
        <stp/>
        <stp>EXTRINSIC</stp>
        <stp>.SPXW201007C3130</stp>
        <tr r="R43" s="1"/>
      </tp>
      <tp>
        <v>1.61</v>
        <stp/>
        <stp>EXTRINSIC</stp>
        <stp>.SPXW201007C3135</stp>
        <tr r="R44" s="1"/>
      </tp>
      <tp>
        <v>1.05</v>
        <stp/>
        <stp>EXTRINSIC</stp>
        <stp>.SPXW201007P3130</stp>
        <tr r="R157" s="1"/>
      </tp>
      <tp>
        <v>1.1000000000000001</v>
        <stp/>
        <stp>EXTRINSIC</stp>
        <stp>.SPXW201007P3135</stp>
        <tr r="R158" s="1"/>
      </tp>
      <tp>
        <v>1.01</v>
        <stp/>
        <stp>EXTRINSIC</stp>
        <stp>.SPXW201007C3120</stp>
        <tr r="R41" s="1"/>
      </tp>
      <tp>
        <v>1.51</v>
        <stp/>
        <stp>EXTRINSIC</stp>
        <stp>.SPXW201007C3125</stp>
        <tr r="R42" s="1"/>
      </tp>
      <tp>
        <v>0.9</v>
        <stp/>
        <stp>EXTRINSIC</stp>
        <stp>.SPXW201007P3120</stp>
        <tr r="R155" s="1"/>
      </tp>
      <tp>
        <v>0.95</v>
        <stp/>
        <stp>EXTRINSIC</stp>
        <stp>.SPXW201007P3125</stp>
        <tr r="R156" s="1"/>
      </tp>
      <tp>
        <v>0.96</v>
        <stp/>
        <stp>EXTRINSIC</stp>
        <stp>.SPXW201007C3110</stp>
        <tr r="R39" s="1"/>
      </tp>
      <tp>
        <v>1.61</v>
        <stp/>
        <stp>EXTRINSIC</stp>
        <stp>.SPXW201007C3115</stp>
        <tr r="R40" s="1"/>
      </tp>
      <tp>
        <v>0.8</v>
        <stp/>
        <stp>EXTRINSIC</stp>
        <stp>.SPXW201007P3110</stp>
        <tr r="R153" s="1"/>
      </tp>
      <tp>
        <v>0.85</v>
        <stp/>
        <stp>EXTRINSIC</stp>
        <stp>.SPXW201007P3115</stp>
        <tr r="R154" s="1"/>
      </tp>
      <tp>
        <v>1.21</v>
        <stp/>
        <stp>EXTRINSIC</stp>
        <stp>.SPXW201007C3100</stp>
        <tr r="R37" s="1"/>
      </tp>
      <tp>
        <v>1.36</v>
        <stp/>
        <stp>EXTRINSIC</stp>
        <stp>.SPXW201007C3105</stp>
        <tr r="R38" s="1"/>
      </tp>
      <tp>
        <v>0.7</v>
        <stp/>
        <stp>EXTRINSIC</stp>
        <stp>.SPXW201007P3100</stp>
        <tr r="R151" s="1"/>
      </tp>
      <tp>
        <v>0.75</v>
        <stp/>
        <stp>EXTRINSIC</stp>
        <stp>.SPXW201007P3105</stp>
        <tr r="R152" s="1"/>
      </tp>
      <tp>
        <v>2.2599999999999998</v>
        <stp/>
        <stp>EXTRINSIC</stp>
        <stp>.SPXW201007C3170</stp>
        <tr r="R51" s="1"/>
      </tp>
      <tp>
        <v>3.11</v>
        <stp/>
        <stp>EXTRINSIC</stp>
        <stp>.SPXW201007C3175</stp>
        <tr r="R52" s="1"/>
      </tp>
      <tp>
        <v>1.925</v>
        <stp/>
        <stp>EXTRINSIC</stp>
        <stp>.SPXW201007P3170</stp>
        <tr r="R165" s="1"/>
      </tp>
      <tp>
        <v>2.1</v>
        <stp/>
        <stp>EXTRINSIC</stp>
        <stp>.SPXW201007P3175</stp>
        <tr r="R166" s="1"/>
      </tp>
      <tp>
        <v>2.31</v>
        <stp/>
        <stp>EXTRINSIC</stp>
        <stp>.SPXW201007C3160</stp>
        <tr r="R49" s="1"/>
      </tp>
      <tp>
        <v>2.2599999999999998</v>
        <stp/>
        <stp>EXTRINSIC</stp>
        <stp>.SPXW201007C3165</stp>
        <tr r="R50" s="1"/>
      </tp>
      <tp>
        <v>1.625</v>
        <stp/>
        <stp>EXTRINSIC</stp>
        <stp>.SPXW201007P3160</stp>
        <tr r="R163" s="1"/>
      </tp>
      <tp>
        <v>1.75</v>
        <stp/>
        <stp>EXTRINSIC</stp>
        <stp>.SPXW201007P3165</stp>
        <tr r="R164" s="1"/>
      </tp>
      <tp>
        <v>2.41</v>
        <stp/>
        <stp>EXTRINSIC</stp>
        <stp>.SPXW201007C3150</stp>
        <tr r="R47" s="1"/>
      </tp>
      <tp>
        <v>0</v>
        <stp/>
        <stp>INTRINSIC</stp>
        <stp>.SPXW201007P3195</stp>
        <tr r="Q170" s="1"/>
      </tp>
      <tp>
        <v>2.21</v>
        <stp/>
        <stp>EXTRINSIC</stp>
        <stp>.SPXW201007C3155</stp>
        <tr r="R48" s="1"/>
      </tp>
      <tp>
        <v>0</v>
        <stp/>
        <stp>INTRINSIC</stp>
        <stp>.SPXW201007P3190</stp>
        <tr r="Q169" s="1"/>
      </tp>
      <tp>
        <v>1.4</v>
        <stp/>
        <stp>EXTRINSIC</stp>
        <stp>.SPXW201007P3150</stp>
        <tr r="R161" s="1"/>
      </tp>
      <tp>
        <v>153.44</v>
        <stp/>
        <stp>INTRINSIC</stp>
        <stp>.SPXW201007C3195</stp>
        <tr r="Q56" s="1"/>
      </tp>
      <tp>
        <v>1.5</v>
        <stp/>
        <stp>EXTRINSIC</stp>
        <stp>.SPXW201007P3155</stp>
        <tr r="R162" s="1"/>
      </tp>
      <tp>
        <v>158.44</v>
        <stp/>
        <stp>INTRINSIC</stp>
        <stp>.SPXW201007C3190</stp>
        <tr r="Q55" s="1"/>
      </tp>
      <tp>
        <v>2.16</v>
        <stp/>
        <stp>EXTRINSIC</stp>
        <stp>.SPXW201007C3140</stp>
        <tr r="R45" s="1"/>
      </tp>
      <tp>
        <v>0</v>
        <stp/>
        <stp>INTRINSIC</stp>
        <stp>.SPXW201007P3185</stp>
        <tr r="Q168" s="1"/>
      </tp>
      <tp>
        <v>1.91</v>
        <stp/>
        <stp>EXTRINSIC</stp>
        <stp>.SPXW201007C3145</stp>
        <tr r="R46" s="1"/>
      </tp>
      <tp>
        <v>0</v>
        <stp/>
        <stp>INTRINSIC</stp>
        <stp>.SPXW201007P3180</stp>
        <tr r="Q167" s="1"/>
      </tp>
      <tp>
        <v>1.2</v>
        <stp/>
        <stp>EXTRINSIC</stp>
        <stp>.SPXW201007P3140</stp>
        <tr r="R159" s="1"/>
      </tp>
      <tp>
        <v>163.44</v>
        <stp/>
        <stp>INTRINSIC</stp>
        <stp>.SPXW201007C3185</stp>
        <tr r="Q54" s="1"/>
      </tp>
      <tp>
        <v>1.2749999999999999</v>
        <stp/>
        <stp>EXTRINSIC</stp>
        <stp>.SPXW201007P3145</stp>
        <tr r="R160" s="1"/>
      </tp>
      <tp>
        <v>168.44</v>
        <stp/>
        <stp>INTRINSIC</stp>
        <stp>.SPXW201007C3180</stp>
        <tr r="Q53" s="1"/>
      </tp>
      <tp>
        <v>0</v>
        <stp/>
        <stp>INTRINSIC</stp>
        <stp>.SPXW201007P3175</stp>
        <tr r="Q166" s="1"/>
      </tp>
      <tp>
        <v>0</v>
        <stp/>
        <stp>INTRINSIC</stp>
        <stp>.SPXW201007P3170</stp>
        <tr r="Q165" s="1"/>
      </tp>
      <tp>
        <v>173.44</v>
        <stp/>
        <stp>INTRINSIC</stp>
        <stp>.SPXW201007C3175</stp>
        <tr r="Q52" s="1"/>
      </tp>
      <tp>
        <v>178.44</v>
        <stp/>
        <stp>INTRINSIC</stp>
        <stp>.SPXW201007C3170</stp>
        <tr r="Q51" s="1"/>
      </tp>
      <tp>
        <v>0</v>
        <stp/>
        <stp>INTRINSIC</stp>
        <stp>.SPXW201007P3165</stp>
        <tr r="Q164" s="1"/>
      </tp>
      <tp>
        <v>0</v>
        <stp/>
        <stp>INTRINSIC</stp>
        <stp>.SPXW201007P3160</stp>
        <tr r="Q163" s="1"/>
      </tp>
      <tp>
        <v>183.44</v>
        <stp/>
        <stp>INTRINSIC</stp>
        <stp>.SPXW201007C3165</stp>
        <tr r="Q50" s="1"/>
      </tp>
      <tp>
        <v>188.44</v>
        <stp/>
        <stp>INTRINSIC</stp>
        <stp>.SPXW201007C3160</stp>
        <tr r="Q49" s="1"/>
      </tp>
      <tp>
        <v>3.26</v>
        <stp/>
        <stp>EXTRINSIC</stp>
        <stp>.SPXW201007C3190</stp>
        <tr r="R55" s="1"/>
      </tp>
      <tp>
        <v>0</v>
        <stp/>
        <stp>INTRINSIC</stp>
        <stp>.SPXW201007P3155</stp>
        <tr r="Q162" s="1"/>
      </tp>
      <tp>
        <v>3.86</v>
        <stp/>
        <stp>EXTRINSIC</stp>
        <stp>.SPXW201007C3195</stp>
        <tr r="R56" s="1"/>
      </tp>
      <tp>
        <v>0</v>
        <stp/>
        <stp>INTRINSIC</stp>
        <stp>.SPXW201007P3150</stp>
        <tr r="Q161" s="1"/>
      </tp>
      <tp>
        <v>2.75</v>
        <stp/>
        <stp>EXTRINSIC</stp>
        <stp>.SPXW201007P3190</stp>
        <tr r="R169" s="1"/>
      </tp>
      <tp>
        <v>193.44</v>
        <stp/>
        <stp>INTRINSIC</stp>
        <stp>.SPXW201007C3155</stp>
        <tr r="Q48" s="1"/>
      </tp>
      <tp>
        <v>3.05</v>
        <stp/>
        <stp>EXTRINSIC</stp>
        <stp>.SPXW201007P3195</stp>
        <tr r="R170" s="1"/>
      </tp>
      <tp>
        <v>198.44</v>
        <stp/>
        <stp>INTRINSIC</stp>
        <stp>.SPXW201007C3150</stp>
        <tr r="Q47" s="1"/>
      </tp>
      <tp>
        <v>2.76</v>
        <stp/>
        <stp>EXTRINSIC</stp>
        <stp>.SPXW201007C3180</stp>
        <tr r="R53" s="1"/>
      </tp>
      <tp>
        <v>0</v>
        <stp/>
        <stp>INTRINSIC</stp>
        <stp>.SPXW201007P3145</stp>
        <tr r="Q160" s="1"/>
      </tp>
      <tp>
        <v>3.06</v>
        <stp/>
        <stp>EXTRINSIC</stp>
        <stp>.SPXW201007C3185</stp>
        <tr r="R54" s="1"/>
      </tp>
      <tp>
        <v>0</v>
        <stp/>
        <stp>INTRINSIC</stp>
        <stp>.SPXW201007P3140</stp>
        <tr r="Q159" s="1"/>
      </tp>
      <tp>
        <v>2.2999999999999998</v>
        <stp/>
        <stp>EXTRINSIC</stp>
        <stp>.SPXW201007P3180</stp>
        <tr r="R167" s="1"/>
      </tp>
      <tp>
        <v>203.44</v>
        <stp/>
        <stp>INTRINSIC</stp>
        <stp>.SPXW201007C3145</stp>
        <tr r="Q46" s="1"/>
      </tp>
      <tp>
        <v>2.5249999999999999</v>
        <stp/>
        <stp>EXTRINSIC</stp>
        <stp>.SPXW201007P3185</stp>
        <tr r="R168" s="1"/>
      </tp>
      <tp>
        <v>208.44</v>
        <stp/>
        <stp>INTRINSIC</stp>
        <stp>.SPXW201007C3140</stp>
        <tr r="Q45" s="1"/>
      </tp>
      <tp>
        <v>0</v>
        <stp/>
        <stp>INTRINSIC</stp>
        <stp>.SPXW201007P3135</stp>
        <tr r="Q158" s="1"/>
      </tp>
      <tp>
        <v>0</v>
        <stp/>
        <stp>INTRINSIC</stp>
        <stp>.SPXW201007P3130</stp>
        <tr r="Q157" s="1"/>
      </tp>
      <tp>
        <v>213.44</v>
        <stp/>
        <stp>INTRINSIC</stp>
        <stp>.SPXW201007C3135</stp>
        <tr r="Q44" s="1"/>
      </tp>
      <tp>
        <v>218.44</v>
        <stp/>
        <stp>INTRINSIC</stp>
        <stp>.SPXW201007C3130</stp>
        <tr r="Q43" s="1"/>
      </tp>
      <tp>
        <v>0</v>
        <stp/>
        <stp>INTRINSIC</stp>
        <stp>.SPXW201007P3125</stp>
        <tr r="Q156" s="1"/>
      </tp>
      <tp>
        <v>0</v>
        <stp/>
        <stp>INTRINSIC</stp>
        <stp>.SPXW201007P3120</stp>
        <tr r="Q155" s="1"/>
      </tp>
      <tp>
        <v>223.44</v>
        <stp/>
        <stp>INTRINSIC</stp>
        <stp>.SPXW201007C3125</stp>
        <tr r="Q42" s="1"/>
      </tp>
      <tp>
        <v>228.44</v>
        <stp/>
        <stp>INTRINSIC</stp>
        <stp>.SPXW201007C3120</stp>
        <tr r="Q41" s="1"/>
      </tp>
      <tp>
        <v>0</v>
        <stp/>
        <stp>INTRINSIC</stp>
        <stp>.SPXW201007P3115</stp>
        <tr r="Q154" s="1"/>
      </tp>
      <tp>
        <v>0</v>
        <stp/>
        <stp>INTRINSIC</stp>
        <stp>.SPXW201007P3110</stp>
        <tr r="Q153" s="1"/>
      </tp>
      <tp>
        <v>233.44</v>
        <stp/>
        <stp>INTRINSIC</stp>
        <stp>.SPXW201007C3115</stp>
        <tr r="Q40" s="1"/>
      </tp>
      <tp>
        <v>238.44</v>
        <stp/>
        <stp>INTRINSIC</stp>
        <stp>.SPXW201007C3110</stp>
        <tr r="Q39" s="1"/>
      </tp>
      <tp>
        <v>0</v>
        <stp/>
        <stp>INTRINSIC</stp>
        <stp>.SPXW201007P3105</stp>
        <tr r="Q152" s="1"/>
      </tp>
      <tp>
        <v>0</v>
        <stp/>
        <stp>INTRINSIC</stp>
        <stp>.SPXW201007P3100</stp>
        <tr r="Q151" s="1"/>
      </tp>
      <tp>
        <v>243.44</v>
        <stp/>
        <stp>INTRINSIC</stp>
        <stp>.SPXW201007C3105</stp>
        <tr r="Q38" s="1"/>
      </tp>
      <tp>
        <v>248.44</v>
        <stp/>
        <stp>INTRINSIC</stp>
        <stp>.SPXW201007C3100</stp>
        <tr r="Q37" s="1"/>
      </tp>
      <tp>
        <v>0.56000000000000005</v>
        <stp/>
        <stp>EXTRINSIC</stp>
        <stp>.SPXW201007C3030</stp>
        <tr r="R23" s="1"/>
      </tp>
      <tp>
        <v>0.66</v>
        <stp/>
        <stp>EXTRINSIC</stp>
        <stp>.SPXW201007C3035</stp>
        <tr r="R24" s="1"/>
      </tp>
      <tp>
        <v>0.32500000000000001</v>
        <stp/>
        <stp>EXTRINSIC</stp>
        <stp>.SPXW201007P3030</stp>
        <tr r="R137" s="1"/>
      </tp>
      <tp>
        <v>0.35</v>
        <stp/>
        <stp>EXTRINSIC</stp>
        <stp>.SPXW201007P3035</stp>
        <tr r="R138" s="1"/>
      </tp>
      <tp>
        <v>0.51</v>
        <stp/>
        <stp>EXTRINSIC</stp>
        <stp>.SPXW201007C3020</stp>
        <tr r="R21" s="1"/>
      </tp>
      <tp>
        <v>0.56000000000000005</v>
        <stp/>
        <stp>EXTRINSIC</stp>
        <stp>.SPXW201007C3025</stp>
        <tr r="R22" s="1"/>
      </tp>
      <tp>
        <v>0.32500000000000001</v>
        <stp/>
        <stp>EXTRINSIC</stp>
        <stp>.SPXW201007P3020</stp>
        <tr r="R135" s="1"/>
      </tp>
      <tp>
        <v>0.32500000000000001</v>
        <stp/>
        <stp>EXTRINSIC</stp>
        <stp>.SPXW201007P3025</stp>
        <tr r="R136" s="1"/>
      </tp>
      <tp>
        <v>0.46</v>
        <stp/>
        <stp>EXTRINSIC</stp>
        <stp>.SPXW201007C3010</stp>
        <tr r="R19" s="1"/>
      </tp>
      <tp>
        <v>0.76</v>
        <stp/>
        <stp>EXTRINSIC</stp>
        <stp>.SPXW201007C3015</stp>
        <tr r="R20" s="1"/>
      </tp>
      <tp>
        <v>0.27500000000000002</v>
        <stp/>
        <stp>EXTRINSIC</stp>
        <stp>.SPXW201007P3010</stp>
        <tr r="R133" s="1"/>
      </tp>
      <tp>
        <v>0.3</v>
        <stp/>
        <stp>EXTRINSIC</stp>
        <stp>.SPXW201007P3015</stp>
        <tr r="R134" s="1"/>
      </tp>
      <tp>
        <v>0.41</v>
        <stp/>
        <stp>EXTRINSIC</stp>
        <stp>.SPXW201007C3000</stp>
        <tr r="R17" s="1"/>
      </tp>
      <tp>
        <v>0.46</v>
        <stp/>
        <stp>EXTRINSIC</stp>
        <stp>.SPXW201007C3005</stp>
        <tr r="R18" s="1"/>
      </tp>
      <tp>
        <v>0.27500000000000002</v>
        <stp/>
        <stp>EXTRINSIC</stp>
        <stp>.SPXW201007P3000</stp>
        <tr r="R131" s="1"/>
      </tp>
      <tp>
        <v>0.27500000000000002</v>
        <stp/>
        <stp>EXTRINSIC</stp>
        <stp>.SPXW201007P3005</stp>
        <tr r="R132" s="1"/>
      </tp>
      <tp>
        <v>1.1599999999999999</v>
        <stp/>
        <stp>EXTRINSIC</stp>
        <stp>.SPXW201007C3070</stp>
        <tr r="R31" s="1"/>
      </tp>
      <tp>
        <v>0.76</v>
        <stp/>
        <stp>EXTRINSIC</stp>
        <stp>.SPXW201007C3075</stp>
        <tr r="R32" s="1"/>
      </tp>
      <tp>
        <v>0.47499999999999998</v>
        <stp/>
        <stp>EXTRINSIC</stp>
        <stp>.SPXW201007P3070</stp>
        <tr r="R145" s="1"/>
      </tp>
      <tp>
        <v>0.52500000000000002</v>
        <stp/>
        <stp>EXTRINSIC</stp>
        <stp>.SPXW201007P3075</stp>
        <tr r="R146" s="1"/>
      </tp>
      <tp>
        <v>1.06</v>
        <stp/>
        <stp>EXTRINSIC</stp>
        <stp>.SPXW201007C3060</stp>
        <tr r="R29" s="1"/>
      </tp>
      <tp>
        <v>0.96</v>
        <stp/>
        <stp>EXTRINSIC</stp>
        <stp>.SPXW201007C3065</stp>
        <tr r="R30" s="1"/>
      </tp>
      <tp>
        <v>0.42499999999999999</v>
        <stp/>
        <stp>EXTRINSIC</stp>
        <stp>.SPXW201007P3060</stp>
        <tr r="R143" s="1"/>
      </tp>
      <tp>
        <v>0.47499999999999998</v>
        <stp/>
        <stp>EXTRINSIC</stp>
        <stp>.SPXW201007P3065</stp>
        <tr r="R144" s="1"/>
      </tp>
      <tp>
        <v>0.56000000000000005</v>
        <stp/>
        <stp>EXTRINSIC</stp>
        <stp>.SPXW201007C3050</stp>
        <tr r="R27" s="1"/>
      </tp>
      <tp>
        <v>0</v>
        <stp/>
        <stp>INTRINSIC</stp>
        <stp>.SPXW201007P3095</stp>
        <tr r="Q150" s="1"/>
      </tp>
      <tp>
        <v>0.81</v>
        <stp/>
        <stp>EXTRINSIC</stp>
        <stp>.SPXW201007C3055</stp>
        <tr r="R28" s="1"/>
      </tp>
      <tp>
        <v>0</v>
        <stp/>
        <stp>INTRINSIC</stp>
        <stp>.SPXW201007P3090</stp>
        <tr r="Q149" s="1"/>
      </tp>
      <tp>
        <v>0.42499999999999999</v>
        <stp/>
        <stp>EXTRINSIC</stp>
        <stp>.SPXW201007P3050</stp>
        <tr r="R141" s="1"/>
      </tp>
      <tp>
        <v>253.44</v>
        <stp/>
        <stp>INTRINSIC</stp>
        <stp>.SPXW201007C3095</stp>
        <tr r="Q36" s="1"/>
      </tp>
      <tp>
        <v>0.42499999999999999</v>
        <stp/>
        <stp>EXTRINSIC</stp>
        <stp>.SPXW201007P3055</stp>
        <tr r="R142" s="1"/>
      </tp>
      <tp>
        <v>258.44</v>
        <stp/>
        <stp>INTRINSIC</stp>
        <stp>.SPXW201007C3090</stp>
        <tr r="Q35" s="1"/>
      </tp>
      <tp>
        <v>0.56000000000000005</v>
        <stp/>
        <stp>EXTRINSIC</stp>
        <stp>.SPXW201007C3040</stp>
        <tr r="R25" s="1"/>
      </tp>
      <tp>
        <v>0</v>
        <stp/>
        <stp>INTRINSIC</stp>
        <stp>.SPXW201007P3085</stp>
        <tr r="Q148" s="1"/>
      </tp>
      <tp>
        <v>1.1100000000000001</v>
        <stp/>
        <stp>EXTRINSIC</stp>
        <stp>.SPXW201007C3045</stp>
        <tr r="R26" s="1"/>
      </tp>
      <tp>
        <v>0</v>
        <stp/>
        <stp>INTRINSIC</stp>
        <stp>.SPXW201007P3080</stp>
        <tr r="Q147" s="1"/>
      </tp>
      <tp>
        <v>0.375</v>
        <stp/>
        <stp>EXTRINSIC</stp>
        <stp>.SPXW201007P3040</stp>
        <tr r="R139" s="1"/>
      </tp>
      <tp>
        <v>263.44</v>
        <stp/>
        <stp>INTRINSIC</stp>
        <stp>.SPXW201007C3085</stp>
        <tr r="Q34" s="1"/>
      </tp>
      <tp>
        <v>0.375</v>
        <stp/>
        <stp>EXTRINSIC</stp>
        <stp>.SPXW201007P3045</stp>
        <tr r="R140" s="1"/>
      </tp>
      <tp>
        <v>268.44</v>
        <stp/>
        <stp>INTRINSIC</stp>
        <stp>.SPXW201007C3080</stp>
        <tr r="Q33" s="1"/>
      </tp>
      <tp>
        <v>0</v>
        <stp/>
        <stp>INTRINSIC</stp>
        <stp>.SPXW201007P3075</stp>
        <tr r="Q146" s="1"/>
      </tp>
      <tp>
        <v>0</v>
        <stp/>
        <stp>INTRINSIC</stp>
        <stp>.SPXW201007P3070</stp>
        <tr r="Q145" s="1"/>
      </tp>
      <tp>
        <v>273.44</v>
        <stp/>
        <stp>INTRINSIC</stp>
        <stp>.SPXW201007C3075</stp>
        <tr r="Q32" s="1"/>
      </tp>
      <tp>
        <v>278.44</v>
        <stp/>
        <stp>INTRINSIC</stp>
        <stp>.SPXW201007C3070</stp>
        <tr r="Q31" s="1"/>
      </tp>
      <tp>
        <v>0</v>
        <stp/>
        <stp>INTRINSIC</stp>
        <stp>.SPXW201007P3065</stp>
        <tr r="Q144" s="1"/>
      </tp>
      <tp>
        <v>0</v>
        <stp/>
        <stp>INTRINSIC</stp>
        <stp>.SPXW201007P3060</stp>
        <tr r="Q143" s="1"/>
      </tp>
      <tp>
        <v>283.44</v>
        <stp/>
        <stp>INTRINSIC</stp>
        <stp>.SPXW201007C3065</stp>
        <tr r="Q30" s="1"/>
      </tp>
      <tp>
        <v>288.44</v>
        <stp/>
        <stp>INTRINSIC</stp>
        <stp>.SPXW201007C3060</stp>
        <tr r="Q29" s="1"/>
      </tp>
      <tp>
        <v>0.86</v>
        <stp/>
        <stp>EXTRINSIC</stp>
        <stp>.SPXW201007C3090</stp>
        <tr r="R35" s="1"/>
      </tp>
      <tp>
        <v>0</v>
        <stp/>
        <stp>INTRINSIC</stp>
        <stp>.SPXW201007P3055</stp>
        <tr r="Q142" s="1"/>
      </tp>
      <tp>
        <v>0.86</v>
        <stp/>
        <stp>EXTRINSIC</stp>
        <stp>.SPXW201007C3095</stp>
        <tr r="R36" s="1"/>
      </tp>
      <tp>
        <v>0</v>
        <stp/>
        <stp>INTRINSIC</stp>
        <stp>.SPXW201007P3050</stp>
        <tr r="Q141" s="1"/>
      </tp>
      <tp>
        <v>0.625</v>
        <stp/>
        <stp>EXTRINSIC</stp>
        <stp>.SPXW201007P3090</stp>
        <tr r="R149" s="1"/>
      </tp>
      <tp>
        <v>293.44</v>
        <stp/>
        <stp>INTRINSIC</stp>
        <stp>.SPXW201007C3055</stp>
        <tr r="Q28" s="1"/>
      </tp>
      <tp>
        <v>0.65</v>
        <stp/>
        <stp>EXTRINSIC</stp>
        <stp>.SPXW201007P3095</stp>
        <tr r="R150" s="1"/>
      </tp>
      <tp>
        <v>298.44</v>
        <stp/>
        <stp>INTRINSIC</stp>
        <stp>.SPXW201007C3050</stp>
        <tr r="Q27" s="1"/>
      </tp>
      <tp>
        <v>0.81</v>
        <stp/>
        <stp>EXTRINSIC</stp>
        <stp>.SPXW201007C3080</stp>
        <tr r="R33" s="1"/>
      </tp>
      <tp>
        <v>0</v>
        <stp/>
        <stp>INTRINSIC</stp>
        <stp>.SPXW201007P3045</stp>
        <tr r="Q140" s="1"/>
      </tp>
      <tp>
        <v>1.31</v>
        <stp/>
        <stp>EXTRINSIC</stp>
        <stp>.SPXW201007C3085</stp>
        <tr r="R34" s="1"/>
      </tp>
      <tp>
        <v>0</v>
        <stp/>
        <stp>INTRINSIC</stp>
        <stp>.SPXW201007P3040</stp>
        <tr r="Q139" s="1"/>
      </tp>
      <tp>
        <v>0.55000000000000004</v>
        <stp/>
        <stp>EXTRINSIC</stp>
        <stp>.SPXW201007P3080</stp>
        <tr r="R147" s="1"/>
      </tp>
      <tp>
        <v>303.44</v>
        <stp/>
        <stp>INTRINSIC</stp>
        <stp>.SPXW201007C3045</stp>
        <tr r="Q26" s="1"/>
      </tp>
      <tp>
        <v>0.57499999999999996</v>
        <stp/>
        <stp>EXTRINSIC</stp>
        <stp>.SPXW201007P3085</stp>
        <tr r="R148" s="1"/>
      </tp>
      <tp>
        <v>308.44</v>
        <stp/>
        <stp>INTRINSIC</stp>
        <stp>.SPXW201007C3040</stp>
        <tr r="Q25" s="1"/>
      </tp>
      <tp>
        <v>0</v>
        <stp/>
        <stp>INTRINSIC</stp>
        <stp>.SPXW201007P3035</stp>
        <tr r="Q138" s="1"/>
      </tp>
      <tp>
        <v>0</v>
        <stp/>
        <stp>INTRINSIC</stp>
        <stp>.SPXW201007P3030</stp>
        <tr r="Q137" s="1"/>
      </tp>
      <tp>
        <v>313.44</v>
        <stp/>
        <stp>INTRINSIC</stp>
        <stp>.SPXW201007C3035</stp>
        <tr r="Q24" s="1"/>
      </tp>
      <tp>
        <v>318.44</v>
        <stp/>
        <stp>INTRINSIC</stp>
        <stp>.SPXW201007C3030</stp>
        <tr r="Q23" s="1"/>
      </tp>
      <tp>
        <v>0</v>
        <stp/>
        <stp>INTRINSIC</stp>
        <stp>.SPXW201007P3025</stp>
        <tr r="Q136" s="1"/>
      </tp>
      <tp>
        <v>0</v>
        <stp/>
        <stp>INTRINSIC</stp>
        <stp>.SPXW201007P3020</stp>
        <tr r="Q135" s="1"/>
      </tp>
      <tp>
        <v>323.44</v>
        <stp/>
        <stp>INTRINSIC</stp>
        <stp>.SPXW201007C3025</stp>
        <tr r="Q22" s="1"/>
      </tp>
      <tp>
        <v>328.44</v>
        <stp/>
        <stp>INTRINSIC</stp>
        <stp>.SPXW201007C3020</stp>
        <tr r="Q21" s="1"/>
      </tp>
      <tp>
        <v>0</v>
        <stp/>
        <stp>INTRINSIC</stp>
        <stp>.SPXW201007P3015</stp>
        <tr r="Q134" s="1"/>
      </tp>
      <tp>
        <v>0</v>
        <stp/>
        <stp>INTRINSIC</stp>
        <stp>.SPXW201007P3010</stp>
        <tr r="Q133" s="1"/>
      </tp>
      <tp>
        <v>333.44</v>
        <stp/>
        <stp>INTRINSIC</stp>
        <stp>.SPXW201007C3015</stp>
        <tr r="Q20" s="1"/>
      </tp>
      <tp>
        <v>338.44</v>
        <stp/>
        <stp>INTRINSIC</stp>
        <stp>.SPXW201007C3010</stp>
        <tr r="Q19" s="1"/>
      </tp>
      <tp>
        <v>0</v>
        <stp/>
        <stp>INTRINSIC</stp>
        <stp>.SPXW201007P3005</stp>
        <tr r="Q132" s="1"/>
      </tp>
      <tp>
        <v>0</v>
        <stp/>
        <stp>INTRINSIC</stp>
        <stp>.SPXW201007P3000</stp>
        <tr r="Q131" s="1"/>
      </tp>
      <tp>
        <v>343.44</v>
        <stp/>
        <stp>INTRINSIC</stp>
        <stp>.SPXW201007C3005</stp>
        <tr r="Q18" s="1"/>
      </tp>
      <tp>
        <v>348.44</v>
        <stp/>
        <stp>INTRINSIC</stp>
        <stp>.SPXW201007C3000</stp>
        <tr r="Q17" s="1"/>
      </tp>
      <tp>
        <v>28.11</v>
        <stp/>
        <stp>EXTRINSIC</stp>
        <stp>.SPXW201007C3330</stp>
        <tr r="R83" s="1"/>
      </tp>
      <tp>
        <v>29.96</v>
        <stp/>
        <stp>EXTRINSIC</stp>
        <stp>.SPXW201007C3335</stp>
        <tr r="R84" s="1"/>
      </tp>
      <tp>
        <v>27.05</v>
        <stp/>
        <stp>EXTRINSIC</stp>
        <stp>.SPXW201007P3330</stp>
        <tr r="R197" s="1"/>
      </tp>
      <tp>
        <v>28.95</v>
        <stp/>
        <stp>EXTRINSIC</stp>
        <stp>.SPXW201007P3335</stp>
        <tr r="R198" s="1"/>
      </tp>
      <tp>
        <v>24.61</v>
        <stp/>
        <stp>EXTRINSIC</stp>
        <stp>.SPXW201007C3320</stp>
        <tr r="R81" s="1"/>
      </tp>
      <tp>
        <v>26.31</v>
        <stp/>
        <stp>EXTRINSIC</stp>
        <stp>.SPXW201007C3325</stp>
        <tr r="R82" s="1"/>
      </tp>
      <tp>
        <v>23.6</v>
        <stp/>
        <stp>EXTRINSIC</stp>
        <stp>.SPXW201007P3320</stp>
        <tr r="R195" s="1"/>
      </tp>
      <tp>
        <v>25.3</v>
        <stp/>
        <stp>EXTRINSIC</stp>
        <stp>.SPXW201007P3325</stp>
        <tr r="R196" s="1"/>
      </tp>
      <tp>
        <v>21.56</v>
        <stp/>
        <stp>EXTRINSIC</stp>
        <stp>.SPXW201007C3310</stp>
        <tr r="R79" s="1"/>
      </tp>
      <tp>
        <v>23.06</v>
        <stp/>
        <stp>EXTRINSIC</stp>
        <stp>.SPXW201007C3315</stp>
        <tr r="R80" s="1"/>
      </tp>
      <tp>
        <v>20.5</v>
        <stp/>
        <stp>EXTRINSIC</stp>
        <stp>.SPXW201007P3310</stp>
        <tr r="R193" s="1"/>
      </tp>
      <tp>
        <v>22</v>
        <stp/>
        <stp>EXTRINSIC</stp>
        <stp>.SPXW201007P3315</stp>
        <tr r="R194" s="1"/>
      </tp>
      <tp>
        <v>18.809999999999999</v>
        <stp/>
        <stp>EXTRINSIC</stp>
        <stp>.SPXW201007C3300</stp>
        <tr r="R77" s="1"/>
      </tp>
      <tp>
        <v>20.11</v>
        <stp/>
        <stp>EXTRINSIC</stp>
        <stp>.SPXW201007C3305</stp>
        <tr r="R78" s="1"/>
      </tp>
      <tp>
        <v>17.75</v>
        <stp/>
        <stp>EXTRINSIC</stp>
        <stp>.SPXW201007P3300</stp>
        <tr r="R191" s="1"/>
      </tp>
      <tp>
        <v>19.100000000000001</v>
        <stp/>
        <stp>EXTRINSIC</stp>
        <stp>.SPXW201007P3305</stp>
        <tr r="R192" s="1"/>
      </tp>
      <tp>
        <v>24.5</v>
        <stp/>
        <stp>EXTRINSIC</stp>
        <stp>.SPXW201007C3370</stp>
        <tr r="R91" s="1"/>
      </tp>
      <tp>
        <v>22.3</v>
        <stp/>
        <stp>EXTRINSIC</stp>
        <stp>.SPXW201007C3375</stp>
        <tr r="R92" s="1"/>
      </tp>
      <tp>
        <v>23.49</v>
        <stp/>
        <stp>EXTRINSIC</stp>
        <stp>.SPXW201007P3370</stp>
        <tr r="R205" s="1"/>
      </tp>
      <tp>
        <v>21.29</v>
        <stp/>
        <stp>EXTRINSIC</stp>
        <stp>.SPXW201007P3375</stp>
        <tr r="R206" s="1"/>
      </tp>
      <tp>
        <v>29.4</v>
        <stp/>
        <stp>EXTRINSIC</stp>
        <stp>.SPXW201007C3360</stp>
        <tr r="R89" s="1"/>
      </tp>
      <tp>
        <v>26.9</v>
        <stp/>
        <stp>EXTRINSIC</stp>
        <stp>.SPXW201007C3365</stp>
        <tr r="R90" s="1"/>
      </tp>
      <tp>
        <v>28.34</v>
        <stp/>
        <stp>EXTRINSIC</stp>
        <stp>.SPXW201007P3360</stp>
        <tr r="R203" s="1"/>
      </tp>
      <tp>
        <v>25.84</v>
        <stp/>
        <stp>EXTRINSIC</stp>
        <stp>.SPXW201007P3365</stp>
        <tr r="R204" s="1"/>
      </tp>
      <tp>
        <v>34.700000000000003</v>
        <stp/>
        <stp>EXTRINSIC</stp>
        <stp>.SPXW201007C3350</stp>
        <tr r="R87" s="1"/>
      </tp>
      <tp>
        <v>46.56</v>
        <stp/>
        <stp>INTRINSIC</stp>
        <stp>.SPXW201007P3395</stp>
        <tr r="Q210" s="1"/>
      </tp>
      <tp>
        <v>32</v>
        <stp/>
        <stp>EXTRINSIC</stp>
        <stp>.SPXW201007C3355</stp>
        <tr r="R88" s="1"/>
      </tp>
      <tp>
        <v>41.56</v>
        <stp/>
        <stp>INTRINSIC</stp>
        <stp>.SPXW201007P3390</stp>
        <tr r="Q209" s="1"/>
      </tp>
      <tp>
        <v>33.590000000000003</v>
        <stp/>
        <stp>EXTRINSIC</stp>
        <stp>.SPXW201007P3350</stp>
        <tr r="R201" s="1"/>
      </tp>
      <tp>
        <v>0</v>
        <stp/>
        <stp>INTRINSIC</stp>
        <stp>.SPXW201007C3395</stp>
        <tr r="Q96" s="1"/>
      </tp>
      <tp>
        <v>30.94</v>
        <stp/>
        <stp>EXTRINSIC</stp>
        <stp>.SPXW201007P3355</stp>
        <tr r="R202" s="1"/>
      </tp>
      <tp>
        <v>0</v>
        <stp/>
        <stp>INTRINSIC</stp>
        <stp>.SPXW201007C3390</stp>
        <tr r="Q95" s="1"/>
      </tp>
      <tp>
        <v>31.96</v>
        <stp/>
        <stp>EXTRINSIC</stp>
        <stp>.SPXW201007C3340</stp>
        <tr r="R85" s="1"/>
      </tp>
      <tp>
        <v>36.56</v>
        <stp/>
        <stp>INTRINSIC</stp>
        <stp>.SPXW201007P3385</stp>
        <tr r="Q208" s="1"/>
      </tp>
      <tp>
        <v>34.11</v>
        <stp/>
        <stp>EXTRINSIC</stp>
        <stp>.SPXW201007C3345</stp>
        <tr r="R86" s="1"/>
      </tp>
      <tp>
        <v>31.56</v>
        <stp/>
        <stp>INTRINSIC</stp>
        <stp>.SPXW201007P3380</stp>
        <tr r="Q207" s="1"/>
      </tp>
      <tp>
        <v>30.95</v>
        <stp/>
        <stp>EXTRINSIC</stp>
        <stp>.SPXW201007P3340</stp>
        <tr r="R199" s="1"/>
      </tp>
      <tp>
        <v>0</v>
        <stp/>
        <stp>INTRINSIC</stp>
        <stp>.SPXW201007C3385</stp>
        <tr r="Q94" s="1"/>
      </tp>
      <tp>
        <v>33</v>
        <stp/>
        <stp>EXTRINSIC</stp>
        <stp>.SPXW201007P3345</stp>
        <tr r="R200" s="1"/>
      </tp>
      <tp>
        <v>0</v>
        <stp/>
        <stp>INTRINSIC</stp>
        <stp>.SPXW201007C3380</stp>
        <tr r="Q93" s="1"/>
      </tp>
      <tp>
        <v>26.56</v>
        <stp/>
        <stp>INTRINSIC</stp>
        <stp>.SPXW201007P3375</stp>
        <tr r="Q206" s="1"/>
      </tp>
      <tp>
        <v>21.56</v>
        <stp/>
        <stp>INTRINSIC</stp>
        <stp>.SPXW201007P3370</stp>
        <tr r="Q205" s="1"/>
      </tp>
      <tp>
        <v>0</v>
        <stp/>
        <stp>INTRINSIC</stp>
        <stp>.SPXW201007C3375</stp>
        <tr r="Q92" s="1"/>
      </tp>
      <tp>
        <v>0</v>
        <stp/>
        <stp>INTRINSIC</stp>
        <stp>.SPXW201007C3370</stp>
        <tr r="Q91" s="1"/>
      </tp>
      <tp>
        <v>16.559999999999999</v>
        <stp/>
        <stp>INTRINSIC</stp>
        <stp>.SPXW201007P3365</stp>
        <tr r="Q204" s="1"/>
      </tp>
      <tp>
        <v>11.56</v>
        <stp/>
        <stp>INTRINSIC</stp>
        <stp>.SPXW201007P3360</stp>
        <tr r="Q203" s="1"/>
      </tp>
      <tp>
        <v>0</v>
        <stp/>
        <stp>INTRINSIC</stp>
        <stp>.SPXW201007C3365</stp>
        <tr r="Q90" s="1"/>
      </tp>
      <tp>
        <v>0</v>
        <stp/>
        <stp>INTRINSIC</stp>
        <stp>.SPXW201007C3360</stp>
        <tr r="Q89" s="1"/>
      </tp>
      <tp>
        <v>16.399999999999999</v>
        <stp/>
        <stp>EXTRINSIC</stp>
        <stp>.SPXW201007C3390</stp>
        <tr r="R95" s="1"/>
      </tp>
      <tp>
        <v>6.56</v>
        <stp/>
        <stp>INTRINSIC</stp>
        <stp>.SPXW201007P3355</stp>
        <tr r="Q202" s="1"/>
      </tp>
      <tp>
        <v>14.7</v>
        <stp/>
        <stp>EXTRINSIC</stp>
        <stp>.SPXW201007C3395</stp>
        <tr r="R96" s="1"/>
      </tp>
      <tp>
        <v>1.56</v>
        <stp/>
        <stp>INTRINSIC</stp>
        <stp>.SPXW201007P3350</stp>
        <tr r="Q201" s="1"/>
      </tp>
      <tp>
        <v>15.39</v>
        <stp/>
        <stp>EXTRINSIC</stp>
        <stp>.SPXW201007P3390</stp>
        <tr r="R209" s="1"/>
      </tp>
      <tp>
        <v>0</v>
        <stp/>
        <stp>INTRINSIC</stp>
        <stp>.SPXW201007C3355</stp>
        <tr r="Q88" s="1"/>
      </tp>
      <tp>
        <v>13.69</v>
        <stp/>
        <stp>EXTRINSIC</stp>
        <stp>.SPXW201007P3395</stp>
        <tr r="R210" s="1"/>
      </tp>
      <tp>
        <v>0</v>
        <stp/>
        <stp>INTRINSIC</stp>
        <stp>.SPXW201007C3350</stp>
        <tr r="Q87" s="1"/>
      </tp>
      <tp>
        <v>20.2</v>
        <stp/>
        <stp>EXTRINSIC</stp>
        <stp>.SPXW201007C3380</stp>
        <tr r="R93" s="1"/>
      </tp>
      <tp>
        <v>0</v>
        <stp/>
        <stp>INTRINSIC</stp>
        <stp>.SPXW201007P3345</stp>
        <tr r="Q200" s="1"/>
      </tp>
      <tp>
        <v>18.2</v>
        <stp/>
        <stp>EXTRINSIC</stp>
        <stp>.SPXW201007C3385</stp>
        <tr r="R94" s="1"/>
      </tp>
      <tp>
        <v>0</v>
        <stp/>
        <stp>INTRINSIC</stp>
        <stp>.SPXW201007P3340</stp>
        <tr r="Q199" s="1"/>
      </tp>
      <tp>
        <v>19.190000000000001</v>
        <stp/>
        <stp>EXTRINSIC</stp>
        <stp>.SPXW201007P3380</stp>
        <tr r="R207" s="1"/>
      </tp>
      <tp>
        <v>3.44</v>
        <stp/>
        <stp>INTRINSIC</stp>
        <stp>.SPXW201007C3345</stp>
        <tr r="Q86" s="1"/>
      </tp>
      <tp>
        <v>17.190000000000001</v>
        <stp/>
        <stp>EXTRINSIC</stp>
        <stp>.SPXW201007P3385</stp>
        <tr r="R208" s="1"/>
      </tp>
      <tp>
        <v>8.44</v>
        <stp/>
        <stp>INTRINSIC</stp>
        <stp>.SPXW201007C3340</stp>
        <tr r="Q85" s="1"/>
      </tp>
      <tp>
        <v>0</v>
        <stp/>
        <stp>INTRINSIC</stp>
        <stp>.SPXW201007P3335</stp>
        <tr r="Q198" s="1"/>
      </tp>
      <tp>
        <v>0</v>
        <stp/>
        <stp>INTRINSIC</stp>
        <stp>.SPXW201007P3330</stp>
        <tr r="Q197" s="1"/>
      </tp>
      <tp>
        <v>13.44</v>
        <stp/>
        <stp>INTRINSIC</stp>
        <stp>.SPXW201007C3335</stp>
        <tr r="Q84" s="1"/>
      </tp>
      <tp>
        <v>18.440000000000001</v>
        <stp/>
        <stp>INTRINSIC</stp>
        <stp>.SPXW201007C3330</stp>
        <tr r="Q83" s="1"/>
      </tp>
      <tp>
        <v>0</v>
        <stp/>
        <stp>INTRINSIC</stp>
        <stp>.SPXW201007P3325</stp>
        <tr r="Q196" s="1"/>
      </tp>
      <tp>
        <v>0</v>
        <stp/>
        <stp>INTRINSIC</stp>
        <stp>.SPXW201007P3320</stp>
        <tr r="Q195" s="1"/>
      </tp>
      <tp>
        <v>23.44</v>
        <stp/>
        <stp>INTRINSIC</stp>
        <stp>.SPXW201007C3325</stp>
        <tr r="Q82" s="1"/>
      </tp>
      <tp>
        <v>28.44</v>
        <stp/>
        <stp>INTRINSIC</stp>
        <stp>.SPXW201007C3320</stp>
        <tr r="Q81" s="1"/>
      </tp>
      <tp>
        <v>0</v>
        <stp/>
        <stp>INTRINSIC</stp>
        <stp>.SPXW201007P3315</stp>
        <tr r="Q194" s="1"/>
      </tp>
      <tp>
        <v>0</v>
        <stp/>
        <stp>INTRINSIC</stp>
        <stp>.SPXW201007P3310</stp>
        <tr r="Q193" s="1"/>
      </tp>
      <tp>
        <v>33.44</v>
        <stp/>
        <stp>INTRINSIC</stp>
        <stp>.SPXW201007C3315</stp>
        <tr r="Q80" s="1"/>
      </tp>
      <tp>
        <v>38.44</v>
        <stp/>
        <stp>INTRINSIC</stp>
        <stp>.SPXW201007C3310</stp>
        <tr r="Q79" s="1"/>
      </tp>
      <tp>
        <v>0</v>
        <stp/>
        <stp>INTRINSIC</stp>
        <stp>.SPXW201007P3305</stp>
        <tr r="Q192" s="1"/>
      </tp>
      <tp>
        <v>0</v>
        <stp/>
        <stp>INTRINSIC</stp>
        <stp>.SPXW201007P3300</stp>
        <tr r="Q191" s="1"/>
      </tp>
      <tp>
        <v>43.44</v>
        <stp/>
        <stp>INTRINSIC</stp>
        <stp>.SPXW201007C3305</stp>
        <tr r="Q78" s="1"/>
      </tp>
      <tp>
        <v>48.44</v>
        <stp/>
        <stp>INTRINSIC</stp>
        <stp>.SPXW201007C3300</stp>
        <tr r="Q77" s="1"/>
      </tp>
      <tp>
        <v>6.71</v>
        <stp/>
        <stp>EXTRINSIC</stp>
        <stp>.SPXW201007C3230</stp>
        <tr r="R63" s="1"/>
      </tp>
      <tp>
        <v>7.31</v>
        <stp/>
        <stp>EXTRINSIC</stp>
        <stp>.SPXW201007C3235</stp>
        <tr r="R64" s="1"/>
      </tp>
      <tp>
        <v>5.75</v>
        <stp/>
        <stp>EXTRINSIC</stp>
        <stp>.SPXW201007P3230</stp>
        <tr r="R177" s="1"/>
      </tp>
      <tp>
        <v>6.3</v>
        <stp/>
        <stp>EXTRINSIC</stp>
        <stp>.SPXW201007P3235</stp>
        <tr r="R178" s="1"/>
      </tp>
      <tp>
        <v>5.41</v>
        <stp/>
        <stp>EXTRINSIC</stp>
        <stp>.SPXW201007C3220</stp>
        <tr r="R61" s="1"/>
      </tp>
      <tp>
        <v>6.26</v>
        <stp/>
        <stp>EXTRINSIC</stp>
        <stp>.SPXW201007C3225</stp>
        <tr r="R62" s="1"/>
      </tp>
      <tp>
        <v>4.8499999999999996</v>
        <stp/>
        <stp>EXTRINSIC</stp>
        <stp>.SPXW201007P3220</stp>
        <tr r="R175" s="1"/>
      </tp>
      <tp>
        <v>5.25</v>
        <stp/>
        <stp>EXTRINSIC</stp>
        <stp>.SPXW201007P3225</stp>
        <tr r="R176" s="1"/>
      </tp>
      <tp>
        <v>4.6100000000000003</v>
        <stp/>
        <stp>EXTRINSIC</stp>
        <stp>.SPXW201007C3210</stp>
        <tr r="R59" s="1"/>
      </tp>
      <tp>
        <v>4.91</v>
        <stp/>
        <stp>EXTRINSIC</stp>
        <stp>.SPXW201007C3215</stp>
        <tr r="R60" s="1"/>
      </tp>
      <tp>
        <v>4.05</v>
        <stp/>
        <stp>EXTRINSIC</stp>
        <stp>.SPXW201007P3210</stp>
        <tr r="R173" s="1"/>
      </tp>
      <tp>
        <v>4.3499999999999996</v>
        <stp/>
        <stp>EXTRINSIC</stp>
        <stp>.SPXW201007P3215</stp>
        <tr r="R174" s="1"/>
      </tp>
      <tp>
        <v>4.3099999999999996</v>
        <stp/>
        <stp>EXTRINSIC</stp>
        <stp>.SPXW201007C3200</stp>
        <tr r="R57" s="1"/>
      </tp>
      <tp>
        <v>4.51</v>
        <stp/>
        <stp>EXTRINSIC</stp>
        <stp>.SPXW201007C3205</stp>
        <tr r="R58" s="1"/>
      </tp>
      <tp>
        <v>3.35</v>
        <stp/>
        <stp>EXTRINSIC</stp>
        <stp>.SPXW201007P3200</stp>
        <tr r="R171" s="1"/>
      </tp>
      <tp>
        <v>3.65</v>
        <stp/>
        <stp>EXTRINSIC</stp>
        <stp>.SPXW201007P3205</stp>
        <tr r="R172" s="1"/>
      </tp>
      <tp>
        <v>12.31</v>
        <stp/>
        <stp>EXTRINSIC</stp>
        <stp>.SPXW201007C3270</stp>
        <tr r="R71" s="1"/>
      </tp>
      <tp>
        <v>13.31</v>
        <stp/>
        <stp>EXTRINSIC</stp>
        <stp>.SPXW201007C3275</stp>
        <tr r="R72" s="1"/>
      </tp>
      <tp>
        <v>11.25</v>
        <stp/>
        <stp>EXTRINSIC</stp>
        <stp>.SPXW201007P3270</stp>
        <tr r="R185" s="1"/>
      </tp>
      <tp>
        <v>12.2</v>
        <stp/>
        <stp>EXTRINSIC</stp>
        <stp>.SPXW201007P3275</stp>
        <tr r="R186" s="1"/>
      </tp>
      <tp>
        <v>10.31</v>
        <stp/>
        <stp>EXTRINSIC</stp>
        <stp>.SPXW201007C3260</stp>
        <tr r="R69" s="1"/>
      </tp>
      <tp>
        <v>11.21</v>
        <stp/>
        <stp>EXTRINSIC</stp>
        <stp>.SPXW201007C3265</stp>
        <tr r="R70" s="1"/>
      </tp>
      <tp>
        <v>9.6</v>
        <stp/>
        <stp>EXTRINSIC</stp>
        <stp>.SPXW201007P3260</stp>
        <tr r="R183" s="1"/>
      </tp>
      <tp>
        <v>10.4</v>
        <stp/>
        <stp>EXTRINSIC</stp>
        <stp>.SPXW201007P3265</stp>
        <tr r="R184" s="1"/>
      </tp>
      <tp>
        <v>8.66</v>
        <stp/>
        <stp>EXTRINSIC</stp>
        <stp>.SPXW201007C3250</stp>
        <tr r="R67" s="1"/>
      </tp>
      <tp>
        <v>0</v>
        <stp/>
        <stp>INTRINSIC</stp>
        <stp>.SPXW201007P3295</stp>
        <tr r="Q190" s="1"/>
      </tp>
      <tp>
        <v>9.61</v>
        <stp/>
        <stp>EXTRINSIC</stp>
        <stp>.SPXW201007C3255</stp>
        <tr r="R68" s="1"/>
      </tp>
      <tp>
        <v>0</v>
        <stp/>
        <stp>INTRINSIC</stp>
        <stp>.SPXW201007P3290</stp>
        <tr r="Q189" s="1"/>
      </tp>
      <tp>
        <v>8.1</v>
        <stp/>
        <stp>EXTRINSIC</stp>
        <stp>.SPXW201007P3250</stp>
        <tr r="R181" s="1"/>
      </tp>
      <tp>
        <v>53.44</v>
        <stp/>
        <stp>INTRINSIC</stp>
        <stp>.SPXW201007C3295</stp>
        <tr r="Q76" s="1"/>
      </tp>
      <tp>
        <v>8.85</v>
        <stp/>
        <stp>EXTRINSIC</stp>
        <stp>.SPXW201007P3255</stp>
        <tr r="R182" s="1"/>
      </tp>
      <tp>
        <v>58.44</v>
        <stp/>
        <stp>INTRINSIC</stp>
        <stp>.SPXW201007C3290</stp>
        <tr r="Q75" s="1"/>
      </tp>
      <tp>
        <v>7.81</v>
        <stp/>
        <stp>EXTRINSIC</stp>
        <stp>.SPXW201007C3240</stp>
        <tr r="R65" s="1"/>
      </tp>
      <tp>
        <v>0</v>
        <stp/>
        <stp>INTRINSIC</stp>
        <stp>.SPXW201007P3285</stp>
        <tr r="Q188" s="1"/>
      </tp>
      <tp>
        <v>8.06</v>
        <stp/>
        <stp>EXTRINSIC</stp>
        <stp>.SPXW201007C3245</stp>
        <tr r="R66" s="1"/>
      </tp>
      <tp>
        <v>0</v>
        <stp/>
        <stp>INTRINSIC</stp>
        <stp>.SPXW201007P3280</stp>
        <tr r="Q187" s="1"/>
      </tp>
      <tp>
        <v>6.9</v>
        <stp/>
        <stp>EXTRINSIC</stp>
        <stp>.SPXW201007P3240</stp>
        <tr r="R179" s="1"/>
      </tp>
      <tp>
        <v>63.44</v>
        <stp/>
        <stp>INTRINSIC</stp>
        <stp>.SPXW201007C3285</stp>
        <tr r="Q74" s="1"/>
      </tp>
      <tp>
        <v>7.5</v>
        <stp/>
        <stp>EXTRINSIC</stp>
        <stp>.SPXW201007P3245</stp>
        <tr r="R180" s="1"/>
      </tp>
      <tp>
        <v>68.44</v>
        <stp/>
        <stp>INTRINSIC</stp>
        <stp>.SPXW201007C3280</stp>
        <tr r="Q73" s="1"/>
      </tp>
      <tp>
        <v>0</v>
        <stp/>
        <stp>INTRINSIC</stp>
        <stp>.SPXW201007P3275</stp>
        <tr r="Q186" s="1"/>
      </tp>
      <tp>
        <v>0</v>
        <stp/>
        <stp>INTRINSIC</stp>
        <stp>.SPXW201007P3270</stp>
        <tr r="Q185" s="1"/>
      </tp>
      <tp>
        <v>73.44</v>
        <stp/>
        <stp>INTRINSIC</stp>
        <stp>.SPXW201007C3275</stp>
        <tr r="Q72" s="1"/>
      </tp>
      <tp>
        <v>78.44</v>
        <stp/>
        <stp>INTRINSIC</stp>
        <stp>.SPXW201007C3270</stp>
        <tr r="Q71" s="1"/>
      </tp>
      <tp>
        <v>0</v>
        <stp/>
        <stp>INTRINSIC</stp>
        <stp>.SPXW201007P3265</stp>
        <tr r="Q184" s="1"/>
      </tp>
      <tp>
        <v>0</v>
        <stp/>
        <stp>INTRINSIC</stp>
        <stp>.SPXW201007P3260</stp>
        <tr r="Q183" s="1"/>
      </tp>
      <tp>
        <v>83.44</v>
        <stp/>
        <stp>INTRINSIC</stp>
        <stp>.SPXW201007C3265</stp>
        <tr r="Q70" s="1"/>
      </tp>
      <tp>
        <v>88.44</v>
        <stp/>
        <stp>INTRINSIC</stp>
        <stp>.SPXW201007C3260</stp>
        <tr r="Q69" s="1"/>
      </tp>
      <tp>
        <v>16.41</v>
        <stp/>
        <stp>EXTRINSIC</stp>
        <stp>.SPXW201007C3290</stp>
        <tr r="R75" s="1"/>
      </tp>
      <tp>
        <v>0</v>
        <stp/>
        <stp>INTRINSIC</stp>
        <stp>.SPXW201007P3255</stp>
        <tr r="Q182" s="1"/>
      </tp>
      <tp>
        <v>17.61</v>
        <stp/>
        <stp>EXTRINSIC</stp>
        <stp>.SPXW201007C3295</stp>
        <tr r="R76" s="1"/>
      </tp>
      <tp>
        <v>0</v>
        <stp/>
        <stp>INTRINSIC</stp>
        <stp>.SPXW201007P3250</stp>
        <tr r="Q181" s="1"/>
      </tp>
      <tp>
        <v>15.35</v>
        <stp/>
        <stp>EXTRINSIC</stp>
        <stp>.SPXW201007P3290</stp>
        <tr r="R189" s="1"/>
      </tp>
      <tp>
        <v>93.44</v>
        <stp/>
        <stp>INTRINSIC</stp>
        <stp>.SPXW201007C3255</stp>
        <tr r="Q68" s="1"/>
      </tp>
      <tp>
        <v>16.55</v>
        <stp/>
        <stp>EXTRINSIC</stp>
        <stp>.SPXW201007P3295</stp>
        <tr r="R190" s="1"/>
      </tp>
      <tp>
        <v>98.44</v>
        <stp/>
        <stp>INTRINSIC</stp>
        <stp>.SPXW201007C3250</stp>
        <tr r="Q67" s="1"/>
      </tp>
      <tp>
        <v>14.21</v>
        <stp/>
        <stp>EXTRINSIC</stp>
        <stp>.SPXW201007C3280</stp>
        <tr r="R73" s="1"/>
      </tp>
      <tp>
        <v>0</v>
        <stp/>
        <stp>INTRINSIC</stp>
        <stp>.SPXW201007P3245</stp>
        <tr r="Q180" s="1"/>
      </tp>
      <tp>
        <v>15.31</v>
        <stp/>
        <stp>EXTRINSIC</stp>
        <stp>.SPXW201007C3285</stp>
        <tr r="R74" s="1"/>
      </tp>
      <tp>
        <v>0</v>
        <stp/>
        <stp>INTRINSIC</stp>
        <stp>.SPXW201007P3240</stp>
        <tr r="Q179" s="1"/>
      </tp>
      <tp>
        <v>13.15</v>
        <stp/>
        <stp>EXTRINSIC</stp>
        <stp>.SPXW201007P3280</stp>
        <tr r="R187" s="1"/>
      </tp>
      <tp>
        <v>103.44</v>
        <stp/>
        <stp>INTRINSIC</stp>
        <stp>.SPXW201007C3245</stp>
        <tr r="Q66" s="1"/>
      </tp>
      <tp>
        <v>14.25</v>
        <stp/>
        <stp>EXTRINSIC</stp>
        <stp>.SPXW201007P3285</stp>
        <tr r="R188" s="1"/>
      </tp>
      <tp>
        <v>108.44</v>
        <stp/>
        <stp>INTRINSIC</stp>
        <stp>.SPXW201007C3240</stp>
        <tr r="Q65" s="1"/>
      </tp>
      <tp>
        <v>0</v>
        <stp/>
        <stp>INTRINSIC</stp>
        <stp>.SPXW201007P3235</stp>
        <tr r="Q178" s="1"/>
      </tp>
      <tp>
        <v>0</v>
        <stp/>
        <stp>INTRINSIC</stp>
        <stp>.SPXW201007P3230</stp>
        <tr r="Q177" s="1"/>
      </tp>
      <tp>
        <v>113.44</v>
        <stp/>
        <stp>INTRINSIC</stp>
        <stp>.SPXW201007C3235</stp>
        <tr r="Q64" s="1"/>
      </tp>
      <tp>
        <v>118.44</v>
        <stp/>
        <stp>INTRINSIC</stp>
        <stp>.SPXW201007C3230</stp>
        <tr r="Q63" s="1"/>
      </tp>
      <tp>
        <v>0</v>
        <stp/>
        <stp>INTRINSIC</stp>
        <stp>.SPXW201007P3225</stp>
        <tr r="Q176" s="1"/>
      </tp>
      <tp>
        <v>0</v>
        <stp/>
        <stp>INTRINSIC</stp>
        <stp>.SPXW201007P3220</stp>
        <tr r="Q175" s="1"/>
      </tp>
      <tp>
        <v>123.44</v>
        <stp/>
        <stp>INTRINSIC</stp>
        <stp>.SPXW201007C3225</stp>
        <tr r="Q62" s="1"/>
      </tp>
      <tp>
        <v>128.44</v>
        <stp/>
        <stp>INTRINSIC</stp>
        <stp>.SPXW201007C3220</stp>
        <tr r="Q61" s="1"/>
      </tp>
      <tp>
        <v>0</v>
        <stp/>
        <stp>INTRINSIC</stp>
        <stp>.SPXW201007P3215</stp>
        <tr r="Q174" s="1"/>
      </tp>
      <tp>
        <v>0</v>
        <stp/>
        <stp>INTRINSIC</stp>
        <stp>.SPXW201007P3210</stp>
        <tr r="Q173" s="1"/>
      </tp>
      <tp>
        <v>133.44</v>
        <stp/>
        <stp>INTRINSIC</stp>
        <stp>.SPXW201007C3215</stp>
        <tr r="Q60" s="1"/>
      </tp>
      <tp>
        <v>138.44</v>
        <stp/>
        <stp>INTRINSIC</stp>
        <stp>.SPXW201007C3210</stp>
        <tr r="Q59" s="1"/>
      </tp>
      <tp>
        <v>0</v>
        <stp/>
        <stp>INTRINSIC</stp>
        <stp>.SPXW201007P3205</stp>
        <tr r="Q172" s="1"/>
      </tp>
      <tp>
        <v>0</v>
        <stp/>
        <stp>INTRINSIC</stp>
        <stp>.SPXW201007P3200</stp>
        <tr r="Q171" s="1"/>
      </tp>
      <tp>
        <v>143.44</v>
        <stp/>
        <stp>INTRINSIC</stp>
        <stp>.SPXW201007C3205</stp>
        <tr r="Q58" s="1"/>
      </tp>
      <tp>
        <v>148.44</v>
        <stp/>
        <stp>INTRINSIC</stp>
        <stp>.SPXW201007C3200</stp>
        <tr r="Q57" s="1"/>
      </tp>
      <tp>
        <v>0.36</v>
        <stp/>
        <stp>EXTRINSIC</stp>
        <stp>.SPXW201007C2930</stp>
        <tr r="R7" s="1"/>
      </tp>
      <tp>
        <v>0.17499999999999999</v>
        <stp/>
        <stp>EXTRINSIC</stp>
        <stp>.SPXW201007P2930</stp>
        <tr r="R121" s="1"/>
      </tp>
      <tp>
        <v>0.36</v>
        <stp/>
        <stp>EXTRINSIC</stp>
        <stp>.SPXW201007C2920</stp>
        <tr r="R5" s="1"/>
      </tp>
      <tp>
        <v>0.41</v>
        <stp/>
        <stp>EXTRINSIC</stp>
        <stp>.SPXW201007C2925</stp>
        <tr r="R6" s="1"/>
      </tp>
      <tp>
        <v>0.15</v>
        <stp/>
        <stp>EXTRINSIC</stp>
        <stp>.SPXW201007P2920</stp>
        <tr r="R119" s="1"/>
      </tp>
      <tp>
        <v>0.15</v>
        <stp/>
        <stp>EXTRINSIC</stp>
        <stp>.SPXW201007P2925</stp>
        <tr r="R120" s="1"/>
      </tp>
      <tp>
        <v>0.86</v>
        <stp/>
        <stp>EXTRINSIC</stp>
        <stp>.SPXW201007C2910</stp>
        <tr r="R4" s="1"/>
      </tp>
      <tp>
        <v>0.15</v>
        <stp/>
        <stp>EXTRINSIC</stp>
        <stp>.SPXW201007P2910</stp>
        <tr r="R118" s="1"/>
      </tp>
      <tp>
        <v>0.71</v>
        <stp/>
        <stp>EXTRINSIC</stp>
        <stp>.SPXW201007C2900</stp>
        <tr r="R3" s="1"/>
      </tp>
      <tp>
        <v>0.15</v>
        <stp/>
        <stp>EXTRINSIC</stp>
        <stp>.SPXW201007P2900</stp>
        <tr r="R117" s="1"/>
      </tp>
      <tp>
        <v>0.46</v>
        <stp/>
        <stp>EXTRINSIC</stp>
        <stp>.SPXW201007C2970</stp>
        <tr r="R11" s="1"/>
      </tp>
      <tp>
        <v>0.41</v>
        <stp/>
        <stp>EXTRINSIC</stp>
        <stp>.SPXW201007C2975</stp>
        <tr r="R12" s="1"/>
      </tp>
      <tp>
        <v>0.2</v>
        <stp/>
        <stp>EXTRINSIC</stp>
        <stp>.SPXW201007P2970</stp>
        <tr r="R125" s="1"/>
      </tp>
      <tp>
        <v>0.22500000000000001</v>
        <stp/>
        <stp>EXTRINSIC</stp>
        <stp>.SPXW201007P2975</stp>
        <tr r="R126" s="1"/>
      </tp>
      <tp>
        <v>0.46</v>
        <stp/>
        <stp>EXTRINSIC</stp>
        <stp>.SPXW201007C2960</stp>
        <tr r="R10" s="1"/>
      </tp>
      <tp>
        <v>0.2</v>
        <stp/>
        <stp>EXTRINSIC</stp>
        <stp>.SPXW201007P2960</stp>
        <tr r="R124" s="1"/>
      </tp>
      <tp>
        <v>0.61</v>
        <stp/>
        <stp>EXTRINSIC</stp>
        <stp>.SPXW201007C2950</stp>
        <tr r="R9" s="1"/>
      </tp>
      <tp>
        <v>0</v>
        <stp/>
        <stp>INTRINSIC</stp>
        <stp>.SPXW201007P2995</stp>
        <tr r="Q130" s="1"/>
      </tp>
      <tp>
        <v>0</v>
        <stp/>
        <stp>INTRINSIC</stp>
        <stp>.SPXW201007P2990</stp>
        <tr r="Q129" s="1"/>
      </tp>
      <tp>
        <v>0.17499999999999999</v>
        <stp/>
        <stp>EXTRINSIC</stp>
        <stp>.SPXW201007P2950</stp>
        <tr r="R123" s="1"/>
      </tp>
      <tp>
        <v>353.44</v>
        <stp/>
        <stp>INTRINSIC</stp>
        <stp>.SPXW201007C2995</stp>
        <tr r="Q16" s="1"/>
      </tp>
      <tp>
        <v>358.44</v>
        <stp/>
        <stp>INTRINSIC</stp>
        <stp>.SPXW201007C2990</stp>
        <tr r="Q15" s="1"/>
      </tp>
      <tp>
        <v>0.36</v>
        <stp/>
        <stp>EXTRINSIC</stp>
        <stp>.SPXW201007C2940</stp>
        <tr r="R8" s="1"/>
      </tp>
      <tp>
        <v>0</v>
        <stp/>
        <stp>INTRINSIC</stp>
        <stp>.SPXW201007P2985</stp>
        <tr r="Q128" s="1"/>
      </tp>
      <tp>
        <v>0</v>
        <stp/>
        <stp>INTRINSIC</stp>
        <stp>.SPXW201007P2980</stp>
        <tr r="Q127" s="1"/>
      </tp>
      <tp>
        <v>0.17499999999999999</v>
        <stp/>
        <stp>EXTRINSIC</stp>
        <stp>.SPXW201007P2940</stp>
        <tr r="R122" s="1"/>
      </tp>
      <tp>
        <v>363.44</v>
        <stp/>
        <stp>INTRINSIC</stp>
        <stp>.SPXW201007C2985</stp>
        <tr r="Q14" s="1"/>
      </tp>
      <tp>
        <v>368.44</v>
        <stp/>
        <stp>INTRINSIC</stp>
        <stp>.SPXW201007C2980</stp>
        <tr r="Q13" s="1"/>
      </tp>
      <tp>
        <v>0</v>
        <stp/>
        <stp>INTRINSIC</stp>
        <stp>.SPXW201007P2975</stp>
        <tr r="Q126" s="1"/>
      </tp>
      <tp>
        <v>0</v>
        <stp/>
        <stp>INTRINSIC</stp>
        <stp>.SPXW201007P2970</stp>
        <tr r="Q125" s="1"/>
      </tp>
      <tp>
        <v>373.44</v>
        <stp/>
        <stp>INTRINSIC</stp>
        <stp>.SPXW201007C2975</stp>
        <tr r="Q12" s="1"/>
      </tp>
      <tp>
        <v>378.44</v>
        <stp/>
        <stp>INTRINSIC</stp>
        <stp>.SPXW201007C2970</stp>
        <tr r="Q11" s="1"/>
      </tp>
      <tp>
        <v>0</v>
        <stp/>
        <stp>INTRINSIC</stp>
        <stp>.SPXW201007P2960</stp>
        <tr r="Q124" s="1"/>
      </tp>
      <tp>
        <v>388.44</v>
        <stp/>
        <stp>INTRINSIC</stp>
        <stp>.SPXW201007C2960</stp>
        <tr r="Q10" s="1"/>
      </tp>
      <tp>
        <v>0.41</v>
        <stp/>
        <stp>EXTRINSIC</stp>
        <stp>.SPXW201007C2990</stp>
        <tr r="R15" s="1"/>
      </tp>
      <tp>
        <v>0.41</v>
        <stp/>
        <stp>EXTRINSIC</stp>
        <stp>.SPXW201007C2995</stp>
        <tr r="R16" s="1"/>
      </tp>
      <tp>
        <v>0</v>
        <stp/>
        <stp>INTRINSIC</stp>
        <stp>.SPXW201007P2950</stp>
        <tr r="Q123" s="1"/>
      </tp>
      <tp>
        <v>0.25</v>
        <stp/>
        <stp>EXTRINSIC</stp>
        <stp>.SPXW201007P2990</stp>
        <tr r="R129" s="1"/>
      </tp>
      <tp>
        <v>0.25</v>
        <stp/>
        <stp>EXTRINSIC</stp>
        <stp>.SPXW201007P2995</stp>
        <tr r="R130" s="1"/>
      </tp>
      <tp>
        <v>398.44</v>
        <stp/>
        <stp>INTRINSIC</stp>
        <stp>.SPXW201007C2950</stp>
        <tr r="Q9" s="1"/>
      </tp>
      <tp>
        <v>0.56000000000000005</v>
        <stp/>
        <stp>EXTRINSIC</stp>
        <stp>.SPXW201007C2980</stp>
        <tr r="R13" s="1"/>
      </tp>
      <tp>
        <v>0.41</v>
        <stp/>
        <stp>EXTRINSIC</stp>
        <stp>.SPXW201007C2985</stp>
        <tr r="R14" s="1"/>
      </tp>
      <tp>
        <v>0</v>
        <stp/>
        <stp>INTRINSIC</stp>
        <stp>.SPXW201007P2940</stp>
        <tr r="Q122" s="1"/>
      </tp>
      <tp>
        <v>0.22500000000000001</v>
        <stp/>
        <stp>EXTRINSIC</stp>
        <stp>.SPXW201007P2980</stp>
        <tr r="R127" s="1"/>
      </tp>
      <tp>
        <v>0.22500000000000001</v>
        <stp/>
        <stp>EXTRINSIC</stp>
        <stp>.SPXW201007P2985</stp>
        <tr r="R128" s="1"/>
      </tp>
      <tp>
        <v>408.44</v>
        <stp/>
        <stp>INTRINSIC</stp>
        <stp>.SPXW201007C2940</stp>
        <tr r="Q8" s="1"/>
      </tp>
      <tp>
        <v>0</v>
        <stp/>
        <stp>INTRINSIC</stp>
        <stp>.SPXW201007P2930</stp>
        <tr r="Q121" s="1"/>
      </tp>
      <tp>
        <v>418.44</v>
        <stp/>
        <stp>INTRINSIC</stp>
        <stp>.SPXW201007C2930</stp>
        <tr r="Q7" s="1"/>
      </tp>
      <tp>
        <v>0</v>
        <stp/>
        <stp>INTRINSIC</stp>
        <stp>.SPXW201007P2925</stp>
        <tr r="Q120" s="1"/>
      </tp>
      <tp>
        <v>0</v>
        <stp/>
        <stp>INTRINSIC</stp>
        <stp>.SPXW201007P2920</stp>
        <tr r="Q119" s="1"/>
      </tp>
      <tp>
        <v>423.44</v>
        <stp/>
        <stp>INTRINSIC</stp>
        <stp>.SPXW201007C2925</stp>
        <tr r="Q6" s="1"/>
      </tp>
      <tp>
        <v>428.44</v>
        <stp/>
        <stp>INTRINSIC</stp>
        <stp>.SPXW201007C2920</stp>
        <tr r="Q5" s="1"/>
      </tp>
      <tp>
        <v>0</v>
        <stp/>
        <stp>INTRINSIC</stp>
        <stp>.SPXW201007P2910</stp>
        <tr r="Q118" s="1"/>
      </tp>
      <tp>
        <v>438.44</v>
        <stp/>
        <stp>INTRINSIC</stp>
        <stp>.SPXW201007C2910</stp>
        <tr r="Q4" s="1"/>
      </tp>
      <tp>
        <v>0</v>
        <stp/>
        <stp>INTRINSIC</stp>
        <stp>.SPXW201007P2900</stp>
        <tr r="Q117" s="1"/>
      </tp>
      <tp>
        <v>448.44</v>
        <stp/>
        <stp>INTRINSIC</stp>
        <stp>.SPXW201007C2900</stp>
        <tr r="Q3" s="1"/>
      </tp>
      <tp t="s">
        <v>N/A</v>
        <stp/>
        <stp>INTRINSIC</stp>
        <stp>SPX</stp>
        <tr r="Q2" s="1"/>
      </tp>
      <tp t="s">
        <v>N/A</v>
        <stp/>
        <stp>EXTRINSIC</stp>
        <stp>SPX</stp>
        <tr r="R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AAAF-FBE4-4EBA-81DA-5B8CAFAA2F4A}">
  <dimension ref="A1:V230"/>
  <sheetViews>
    <sheetView tabSelected="1" topLeftCell="A222" workbookViewId="0">
      <selection activeCell="G228" sqref="G228"/>
    </sheetView>
  </sheetViews>
  <sheetFormatPr defaultRowHeight="14.25" x14ac:dyDescent="0.45"/>
  <cols>
    <col min="1" max="1" width="16.9296875" bestFit="1" customWidth="1"/>
    <col min="2" max="2" width="31.8632812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tr">
        <f>RTD("tos.rtd", , "DESCRIPTION", "SPX")</f>
        <v>S&amp;P 500 INDEX</v>
      </c>
      <c r="C2" t="str">
        <f>RTD("tos.rtd", , "IMPL_VOL", "SPX")</f>
        <v>30.32%</v>
      </c>
      <c r="D2">
        <f>RTD("tos.rtd", , "LAST", "SPX")</f>
        <v>3348.44</v>
      </c>
      <c r="E2">
        <f>RTD("tos.rtd", , "VOLUME", "SPX")</f>
        <v>0</v>
      </c>
      <c r="F2">
        <f>RTD("tos.rtd", , "OPEN_INT", "SPX")</f>
        <v>1</v>
      </c>
      <c r="G2">
        <f>RTD("tos.rtd", , "BID", "SPX")</f>
        <v>3309.72</v>
      </c>
      <c r="H2">
        <f>RTD("tos.rtd", , "ASK", "SPX")</f>
        <v>3391.66</v>
      </c>
      <c r="I2">
        <f>RTD("tos.rtd", , "HIGH", "SPX")</f>
        <v>3369.1</v>
      </c>
      <c r="J2">
        <f>RTD("tos.rtd", , "LOW", "SPX")</f>
        <v>3323.69</v>
      </c>
      <c r="K2">
        <f>RTD("tos.rtd", , "OPEN", "SPX")</f>
        <v>3338.94</v>
      </c>
      <c r="L2">
        <f>RTD("tos.rtd", , "DELTA", "SPX")</f>
        <v>1</v>
      </c>
      <c r="M2">
        <f>RTD("tos.rtd", , "GAMMA", "SPX")</f>
        <v>0</v>
      </c>
      <c r="N2">
        <f>RTD("tos.rtd", , "THETA", "SPX")</f>
        <v>0</v>
      </c>
      <c r="O2">
        <f>RTD("tos.rtd", , "VEGA", "SPX")</f>
        <v>0</v>
      </c>
      <c r="P2">
        <f>RTD("tos.rtd", , "RHO", "SPX")</f>
        <v>0</v>
      </c>
      <c r="Q2" t="str">
        <f>RTD("tos.rtd", , "INTRINSIC", "SPX")</f>
        <v>N/A</v>
      </c>
      <c r="R2" t="str">
        <f>RTD("tos.rtd", , "EXTRINSIC", "SPX")</f>
        <v>N/A</v>
      </c>
      <c r="S2" t="str">
        <f>RTD("tos.rtd", , "PROB_OF_EXPIRING", "SPX")</f>
        <v>N/A</v>
      </c>
      <c r="T2" t="str">
        <f>RTD("tos.rtd", , "PROB_OTM", "SPX")</f>
        <v>N/A</v>
      </c>
      <c r="U2" t="str">
        <f>RTD("tos.rtd", , "PROB_OF_TOUCHING", "SPX")</f>
        <v>N/A</v>
      </c>
      <c r="V2" t="str">
        <f>RTD("tos.rtd", , "STRIKE", "SPX")</f>
        <v>N/A</v>
      </c>
    </row>
    <row r="3" spans="1:22" x14ac:dyDescent="0.45">
      <c r="A3" t="s">
        <v>23</v>
      </c>
      <c r="B3" t="str">
        <f>RTD("tos.rtd", , "DESCRIPTION", ".SPXW201007C2900")</f>
        <v>SPX 100 (Weeklys) 7 OCT 20 2900 CALL</v>
      </c>
      <c r="C3" t="str">
        <f>RTD("tos.rtd", , "IMPL_VOL", ".SPXW201007C2900")</f>
        <v>59.67%</v>
      </c>
      <c r="D3">
        <f>RTD("tos.rtd", , "LAST", ".SPXW201007C2900")</f>
        <v>451.1</v>
      </c>
      <c r="E3">
        <f>RTD("tos.rtd", , "VOLUME", ".SPXW201007C2900")</f>
        <v>0</v>
      </c>
      <c r="F3">
        <f>RTD("tos.rtd", , "OPEN_INT", ".SPXW201007C2900")</f>
        <v>3</v>
      </c>
      <c r="G3">
        <f>RTD("tos.rtd", , "BID", ".SPXW201007C2900")</f>
        <v>446.1</v>
      </c>
      <c r="H3">
        <f>RTD("tos.rtd", , "ASK", ".SPXW201007C2900")</f>
        <v>452.2</v>
      </c>
      <c r="I3">
        <f>RTD("tos.rtd", , "HIGH", ".SPXW201007C2900")</f>
        <v>0</v>
      </c>
      <c r="J3">
        <f>RTD("tos.rtd", , "LOW", ".SPXW201007C2900")</f>
        <v>0</v>
      </c>
      <c r="K3">
        <f>RTD("tos.rtd", , "OPEN", ".SPXW201007C2900")</f>
        <v>0</v>
      </c>
      <c r="L3">
        <f>RTD("tos.rtd", , "DELTA", ".SPXW201007C2900")</f>
        <v>0.99</v>
      </c>
      <c r="M3">
        <f>RTD("tos.rtd", , "GAMMA", ".SPXW201007C2900")</f>
        <v>0</v>
      </c>
      <c r="N3">
        <f>RTD("tos.rtd", , "THETA", ".SPXW201007C2900")</f>
        <v>-0.5</v>
      </c>
      <c r="O3">
        <f>RTD("tos.rtd", , "VEGA", ".SPXW201007C2900")</f>
        <v>0.09</v>
      </c>
      <c r="P3">
        <f>RTD("tos.rtd", , "RHO", ".SPXW201007C2900")</f>
        <v>0.31</v>
      </c>
      <c r="Q3">
        <f>RTD("tos.rtd", , "INTRINSIC", ".SPXW201007C2900")</f>
        <v>448.44</v>
      </c>
      <c r="R3">
        <f>RTD("tos.rtd", , "EXTRINSIC", ".SPXW201007C2900")</f>
        <v>0.71</v>
      </c>
      <c r="S3" t="str">
        <f>RTD("tos.rtd", , "PROB_OF_EXPIRING", ".SPXW201007C2900")</f>
        <v>98.84%</v>
      </c>
      <c r="T3" t="str">
        <f>RTD("tos.rtd", , "PROB_OTM", ".SPXW201007C2900")</f>
        <v>1.16%</v>
      </c>
      <c r="U3" t="str">
        <f>RTD("tos.rtd", , "PROB_OF_TOUCHING", ".SPXW201007C2900")</f>
        <v>2.29%</v>
      </c>
      <c r="V3">
        <f>RTD("tos.rtd", , "STRIKE", ".SPXW201007C2900")</f>
        <v>2900</v>
      </c>
    </row>
    <row r="4" spans="1:22" x14ac:dyDescent="0.45">
      <c r="A4" t="s">
        <v>24</v>
      </c>
      <c r="B4" t="str">
        <f>RTD("tos.rtd", , "DESCRIPTION", ".SPXW201007C2910")</f>
        <v>SPX 100 (Weeklys) 7 OCT 20 2910 CALL</v>
      </c>
      <c r="C4" t="str">
        <f>RTD("tos.rtd", , "IMPL_VOL", ".SPXW201007C2910")</f>
        <v>59.91%</v>
      </c>
      <c r="D4">
        <f>RTD("tos.rtd", , "LAST", ".SPXW201007C2910")</f>
        <v>0</v>
      </c>
      <c r="E4">
        <f>RTD("tos.rtd", , "VOLUME", ".SPXW201007C2910")</f>
        <v>0</v>
      </c>
      <c r="F4">
        <f>RTD("tos.rtd", , "OPEN_INT", ".SPXW201007C2910")</f>
        <v>0</v>
      </c>
      <c r="G4">
        <f>RTD("tos.rtd", , "BID", ".SPXW201007C2910")</f>
        <v>436.4</v>
      </c>
      <c r="H4">
        <f>RTD("tos.rtd", , "ASK", ".SPXW201007C2910")</f>
        <v>442.2</v>
      </c>
      <c r="I4">
        <f>RTD("tos.rtd", , "HIGH", ".SPXW201007C2910")</f>
        <v>0</v>
      </c>
      <c r="J4">
        <f>RTD("tos.rtd", , "LOW", ".SPXW201007C2910")</f>
        <v>0</v>
      </c>
      <c r="K4">
        <f>RTD("tos.rtd", , "OPEN", ".SPXW201007C2910")</f>
        <v>0</v>
      </c>
      <c r="L4">
        <f>RTD("tos.rtd", , "DELTA", ".SPXW201007C2910")</f>
        <v>0.99</v>
      </c>
      <c r="M4">
        <f>RTD("tos.rtd", , "GAMMA", ".SPXW201007C2910")</f>
        <v>0</v>
      </c>
      <c r="N4">
        <f>RTD("tos.rtd", , "THETA", ".SPXW201007C2910")</f>
        <v>-0.6</v>
      </c>
      <c r="O4">
        <f>RTD("tos.rtd", , "VEGA", ".SPXW201007C2910")</f>
        <v>0.11</v>
      </c>
      <c r="P4">
        <f>RTD("tos.rtd", , "RHO", ".SPXW201007C2910")</f>
        <v>0.31</v>
      </c>
      <c r="Q4">
        <f>RTD("tos.rtd", , "INTRINSIC", ".SPXW201007C2910")</f>
        <v>438.44</v>
      </c>
      <c r="R4">
        <f>RTD("tos.rtd", , "EXTRINSIC", ".SPXW201007C2910")</f>
        <v>0.86</v>
      </c>
      <c r="S4" t="str">
        <f>RTD("tos.rtd", , "PROB_OF_EXPIRING", ".SPXW201007C2910")</f>
        <v>98.63%</v>
      </c>
      <c r="T4" t="str">
        <f>RTD("tos.rtd", , "PROB_OTM", ".SPXW201007C2910")</f>
        <v>1.37%</v>
      </c>
      <c r="U4" t="str">
        <f>RTD("tos.rtd", , "PROB_OF_TOUCHING", ".SPXW201007C2910")</f>
        <v>2.70%</v>
      </c>
      <c r="V4">
        <f>RTD("tos.rtd", , "STRIKE", ".SPXW201007C2910")</f>
        <v>2910</v>
      </c>
    </row>
    <row r="5" spans="1:22" x14ac:dyDescent="0.45">
      <c r="A5" t="s">
        <v>25</v>
      </c>
      <c r="B5" t="str">
        <f>RTD("tos.rtd", , "DESCRIPTION", ".SPXW201007C2920")</f>
        <v>SPX 100 (Weeklys) 7 OCT 20 2920 CALL</v>
      </c>
      <c r="C5" t="str">
        <f>RTD("tos.rtd", , "IMPL_VOL", ".SPXW201007C2920")</f>
        <v>52.57%</v>
      </c>
      <c r="D5">
        <f>RTD("tos.rtd", , "LAST", ".SPXW201007C2920")</f>
        <v>0</v>
      </c>
      <c r="E5">
        <f>RTD("tos.rtd", , "VOLUME", ".SPXW201007C2920")</f>
        <v>0</v>
      </c>
      <c r="F5">
        <f>RTD("tos.rtd", , "OPEN_INT", ".SPXW201007C2920")</f>
        <v>0</v>
      </c>
      <c r="G5">
        <f>RTD("tos.rtd", , "BID", ".SPXW201007C2920")</f>
        <v>426.3</v>
      </c>
      <c r="H5">
        <f>RTD("tos.rtd", , "ASK", ".SPXW201007C2920")</f>
        <v>431.3</v>
      </c>
      <c r="I5">
        <f>RTD("tos.rtd", , "HIGH", ".SPXW201007C2920")</f>
        <v>0</v>
      </c>
      <c r="J5">
        <f>RTD("tos.rtd", , "LOW", ".SPXW201007C2920")</f>
        <v>0</v>
      </c>
      <c r="K5">
        <f>RTD("tos.rtd", , "OPEN", ".SPXW201007C2920")</f>
        <v>0</v>
      </c>
      <c r="L5">
        <f>RTD("tos.rtd", , "DELTA", ".SPXW201007C2920")</f>
        <v>0.99</v>
      </c>
      <c r="M5">
        <f>RTD("tos.rtd", , "GAMMA", ".SPXW201007C2920")</f>
        <v>0</v>
      </c>
      <c r="N5">
        <f>RTD("tos.rtd", , "THETA", ".SPXW201007C2920")</f>
        <v>-0.27</v>
      </c>
      <c r="O5">
        <f>RTD("tos.rtd", , "VEGA", ".SPXW201007C2920")</f>
        <v>0.06</v>
      </c>
      <c r="P5">
        <f>RTD("tos.rtd", , "RHO", ".SPXW201007C2920")</f>
        <v>0.32</v>
      </c>
      <c r="Q5">
        <f>RTD("tos.rtd", , "INTRINSIC", ".SPXW201007C2920")</f>
        <v>428.44</v>
      </c>
      <c r="R5">
        <f>RTD("tos.rtd", , "EXTRINSIC", ".SPXW201007C2920")</f>
        <v>0.36</v>
      </c>
      <c r="S5" t="str">
        <f>RTD("tos.rtd", , "PROB_OF_EXPIRING", ".SPXW201007C2920")</f>
        <v>99.31%</v>
      </c>
      <c r="T5" t="str">
        <f>RTD("tos.rtd", , "PROB_OTM", ".SPXW201007C2920")</f>
        <v>0.69%</v>
      </c>
      <c r="U5" t="str">
        <f>RTD("tos.rtd", , "PROB_OF_TOUCHING", ".SPXW201007C2920")</f>
        <v>1.37%</v>
      </c>
      <c r="V5">
        <f>RTD("tos.rtd", , "STRIKE", ".SPXW201007C2920")</f>
        <v>2920</v>
      </c>
    </row>
    <row r="6" spans="1:22" x14ac:dyDescent="0.45">
      <c r="A6" t="s">
        <v>26</v>
      </c>
      <c r="B6" t="str">
        <f>RTD("tos.rtd", , "DESCRIPTION", ".SPXW201007C2925")</f>
        <v>SPX 100 (Weeklys) 7 OCT 20 2925 CALL</v>
      </c>
      <c r="C6" t="str">
        <f>RTD("tos.rtd", , "IMPL_VOL", ".SPXW201007C2925")</f>
        <v>52.78%</v>
      </c>
      <c r="D6">
        <f>RTD("tos.rtd", , "LAST", ".SPXW201007C2925")</f>
        <v>428.87</v>
      </c>
      <c r="E6">
        <f>RTD("tos.rtd", , "VOLUME", ".SPXW201007C2925")</f>
        <v>0</v>
      </c>
      <c r="F6">
        <f>RTD("tos.rtd", , "OPEN_INT", ".SPXW201007C2925")</f>
        <v>3</v>
      </c>
      <c r="G6">
        <f>RTD("tos.rtd", , "BID", ".SPXW201007C2925")</f>
        <v>421.3</v>
      </c>
      <c r="H6">
        <f>RTD("tos.rtd", , "ASK", ".SPXW201007C2925")</f>
        <v>426.4</v>
      </c>
      <c r="I6">
        <f>RTD("tos.rtd", , "HIGH", ".SPXW201007C2925")</f>
        <v>0</v>
      </c>
      <c r="J6">
        <f>RTD("tos.rtd", , "LOW", ".SPXW201007C2925")</f>
        <v>0</v>
      </c>
      <c r="K6">
        <f>RTD("tos.rtd", , "OPEN", ".SPXW201007C2925")</f>
        <v>0</v>
      </c>
      <c r="L6">
        <f>RTD("tos.rtd", , "DELTA", ".SPXW201007C2925")</f>
        <v>0.99</v>
      </c>
      <c r="M6">
        <f>RTD("tos.rtd", , "GAMMA", ".SPXW201007C2925")</f>
        <v>0</v>
      </c>
      <c r="N6">
        <f>RTD("tos.rtd", , "THETA", ".SPXW201007C2925")</f>
        <v>-0.3</v>
      </c>
      <c r="O6">
        <f>RTD("tos.rtd", , "VEGA", ".SPXW201007C2925")</f>
        <v>7.0000000000000007E-2</v>
      </c>
      <c r="P6">
        <f>RTD("tos.rtd", , "RHO", ".SPXW201007C2925")</f>
        <v>0.32</v>
      </c>
      <c r="Q6">
        <f>RTD("tos.rtd", , "INTRINSIC", ".SPXW201007C2925")</f>
        <v>423.44</v>
      </c>
      <c r="R6">
        <f>RTD("tos.rtd", , "EXTRINSIC", ".SPXW201007C2925")</f>
        <v>0.41</v>
      </c>
      <c r="S6" t="str">
        <f>RTD("tos.rtd", , "PROB_OF_EXPIRING", ".SPXW201007C2925")</f>
        <v>99.22%</v>
      </c>
      <c r="T6" t="str">
        <f>RTD("tos.rtd", , "PROB_OTM", ".SPXW201007C2925")</f>
        <v>0.78%</v>
      </c>
      <c r="U6" t="str">
        <f>RTD("tos.rtd", , "PROB_OF_TOUCHING", ".SPXW201007C2925")</f>
        <v>1.54%</v>
      </c>
      <c r="V6">
        <f>RTD("tos.rtd", , "STRIKE", ".SPXW201007C2925")</f>
        <v>2925</v>
      </c>
    </row>
    <row r="7" spans="1:22" x14ac:dyDescent="0.45">
      <c r="A7" t="s">
        <v>27</v>
      </c>
      <c r="B7" t="str">
        <f>RTD("tos.rtd", , "DESCRIPTION", ".SPXW201007C2930")</f>
        <v>SPX 100 (Weeklys) 7 OCT 20 2930 CALL</v>
      </c>
      <c r="C7" t="str">
        <f>RTD("tos.rtd", , "IMPL_VOL", ".SPXW201007C2930")</f>
        <v>51.39%</v>
      </c>
      <c r="D7">
        <f>RTD("tos.rtd", , "LAST", ".SPXW201007C2930")</f>
        <v>0</v>
      </c>
      <c r="E7">
        <f>RTD("tos.rtd", , "VOLUME", ".SPXW201007C2930")</f>
        <v>0</v>
      </c>
      <c r="F7">
        <f>RTD("tos.rtd", , "OPEN_INT", ".SPXW201007C2930")</f>
        <v>0</v>
      </c>
      <c r="G7">
        <f>RTD("tos.rtd", , "BID", ".SPXW201007C2930")</f>
        <v>416.3</v>
      </c>
      <c r="H7">
        <f>RTD("tos.rtd", , "ASK", ".SPXW201007C2930")</f>
        <v>421.3</v>
      </c>
      <c r="I7">
        <f>RTD("tos.rtd", , "HIGH", ".SPXW201007C2930")</f>
        <v>0</v>
      </c>
      <c r="J7">
        <f>RTD("tos.rtd", , "LOW", ".SPXW201007C2930")</f>
        <v>0</v>
      </c>
      <c r="K7">
        <f>RTD("tos.rtd", , "OPEN", ".SPXW201007C2930")</f>
        <v>0</v>
      </c>
      <c r="L7">
        <f>RTD("tos.rtd", , "DELTA", ".SPXW201007C2930")</f>
        <v>0.99</v>
      </c>
      <c r="M7">
        <f>RTD("tos.rtd", , "GAMMA", ".SPXW201007C2930")</f>
        <v>0</v>
      </c>
      <c r="N7">
        <f>RTD("tos.rtd", , "THETA", ".SPXW201007C2930")</f>
        <v>-0.27</v>
      </c>
      <c r="O7">
        <f>RTD("tos.rtd", , "VEGA", ".SPXW201007C2930")</f>
        <v>0.06</v>
      </c>
      <c r="P7">
        <f>RTD("tos.rtd", , "RHO", ".SPXW201007C2930")</f>
        <v>0.32</v>
      </c>
      <c r="Q7">
        <f>RTD("tos.rtd", , "INTRINSIC", ".SPXW201007C2930")</f>
        <v>418.44</v>
      </c>
      <c r="R7">
        <f>RTD("tos.rtd", , "EXTRINSIC", ".SPXW201007C2930")</f>
        <v>0.36</v>
      </c>
      <c r="S7" t="str">
        <f>RTD("tos.rtd", , "PROB_OF_EXPIRING", ".SPXW201007C2930")</f>
        <v>99.30%</v>
      </c>
      <c r="T7" t="str">
        <f>RTD("tos.rtd", , "PROB_OTM", ".SPXW201007C2930")</f>
        <v>0.70%</v>
      </c>
      <c r="U7" t="str">
        <f>RTD("tos.rtd", , "PROB_OF_TOUCHING", ".SPXW201007C2930")</f>
        <v>1.40%</v>
      </c>
      <c r="V7">
        <f>RTD("tos.rtd", , "STRIKE", ".SPXW201007C2930")</f>
        <v>2930</v>
      </c>
    </row>
    <row r="8" spans="1:22" x14ac:dyDescent="0.45">
      <c r="A8" t="s">
        <v>28</v>
      </c>
      <c r="B8" t="str">
        <f>RTD("tos.rtd", , "DESCRIPTION", ".SPXW201007C2940")</f>
        <v>SPX 100 (Weeklys) 7 OCT 20 2940 CALL</v>
      </c>
      <c r="C8" t="str">
        <f>RTD("tos.rtd", , "IMPL_VOL", ".SPXW201007C2940")</f>
        <v>50.22%</v>
      </c>
      <c r="D8">
        <f>RTD("tos.rtd", , "LAST", ".SPXW201007C2940")</f>
        <v>0</v>
      </c>
      <c r="E8">
        <f>RTD("tos.rtd", , "VOLUME", ".SPXW201007C2940")</f>
        <v>0</v>
      </c>
      <c r="F8">
        <f>RTD("tos.rtd", , "OPEN_INT", ".SPXW201007C2940")</f>
        <v>0</v>
      </c>
      <c r="G8">
        <f>RTD("tos.rtd", , "BID", ".SPXW201007C2940")</f>
        <v>406.3</v>
      </c>
      <c r="H8">
        <f>RTD("tos.rtd", , "ASK", ".SPXW201007C2940")</f>
        <v>411.3</v>
      </c>
      <c r="I8">
        <f>RTD("tos.rtd", , "HIGH", ".SPXW201007C2940")</f>
        <v>0</v>
      </c>
      <c r="J8">
        <f>RTD("tos.rtd", , "LOW", ".SPXW201007C2940")</f>
        <v>0</v>
      </c>
      <c r="K8">
        <f>RTD("tos.rtd", , "OPEN", ".SPXW201007C2940")</f>
        <v>0</v>
      </c>
      <c r="L8">
        <f>RTD("tos.rtd", , "DELTA", ".SPXW201007C2940")</f>
        <v>0.99</v>
      </c>
      <c r="M8">
        <f>RTD("tos.rtd", , "GAMMA", ".SPXW201007C2940")</f>
        <v>0</v>
      </c>
      <c r="N8">
        <f>RTD("tos.rtd", , "THETA", ".SPXW201007C2940")</f>
        <v>-0.27</v>
      </c>
      <c r="O8">
        <f>RTD("tos.rtd", , "VEGA", ".SPXW201007C2940")</f>
        <v>0.06</v>
      </c>
      <c r="P8">
        <f>RTD("tos.rtd", , "RHO", ".SPXW201007C2940")</f>
        <v>0.32</v>
      </c>
      <c r="Q8">
        <f>RTD("tos.rtd", , "INTRINSIC", ".SPXW201007C2940")</f>
        <v>408.44</v>
      </c>
      <c r="R8">
        <f>RTD("tos.rtd", , "EXTRINSIC", ".SPXW201007C2940")</f>
        <v>0.36</v>
      </c>
      <c r="S8" t="str">
        <f>RTD("tos.rtd", , "PROB_OF_EXPIRING", ".SPXW201007C2940")</f>
        <v>99.28%</v>
      </c>
      <c r="T8" t="str">
        <f>RTD("tos.rtd", , "PROB_OTM", ".SPXW201007C2940")</f>
        <v>0.72%</v>
      </c>
      <c r="U8" t="str">
        <f>RTD("tos.rtd", , "PROB_OF_TOUCHING", ".SPXW201007C2940")</f>
        <v>1.42%</v>
      </c>
      <c r="V8">
        <f>RTD("tos.rtd", , "STRIKE", ".SPXW201007C2940")</f>
        <v>2940</v>
      </c>
    </row>
    <row r="9" spans="1:22" x14ac:dyDescent="0.45">
      <c r="A9" t="s">
        <v>29</v>
      </c>
      <c r="B9" t="str">
        <f>RTD("tos.rtd", , "DESCRIPTION", ".SPXW201007C2950")</f>
        <v>SPX 100 (Weeklys) 7 OCT 20 2950 CALL</v>
      </c>
      <c r="C9" t="str">
        <f>RTD("tos.rtd", , "IMPL_VOL", ".SPXW201007C2950")</f>
        <v>52.34%</v>
      </c>
      <c r="D9">
        <f>RTD("tos.rtd", , "LAST", ".SPXW201007C2950")</f>
        <v>0</v>
      </c>
      <c r="E9">
        <f>RTD("tos.rtd", , "VOLUME", ".SPXW201007C2950")</f>
        <v>0</v>
      </c>
      <c r="F9">
        <f>RTD("tos.rtd", , "OPEN_INT", ".SPXW201007C2950")</f>
        <v>0</v>
      </c>
      <c r="G9">
        <f>RTD("tos.rtd", , "BID", ".SPXW201007C2950")</f>
        <v>396.9</v>
      </c>
      <c r="H9">
        <f>RTD("tos.rtd", , "ASK", ".SPXW201007C2950")</f>
        <v>401.2</v>
      </c>
      <c r="I9">
        <f>RTD("tos.rtd", , "HIGH", ".SPXW201007C2950")</f>
        <v>0</v>
      </c>
      <c r="J9">
        <f>RTD("tos.rtd", , "LOW", ".SPXW201007C2950")</f>
        <v>0</v>
      </c>
      <c r="K9">
        <f>RTD("tos.rtd", , "OPEN", ".SPXW201007C2950")</f>
        <v>0</v>
      </c>
      <c r="L9">
        <f>RTD("tos.rtd", , "DELTA", ".SPXW201007C2950")</f>
        <v>0.99</v>
      </c>
      <c r="M9">
        <f>RTD("tos.rtd", , "GAMMA", ".SPXW201007C2950")</f>
        <v>0</v>
      </c>
      <c r="N9">
        <f>RTD("tos.rtd", , "THETA", ".SPXW201007C2950")</f>
        <v>-0.43</v>
      </c>
      <c r="O9">
        <f>RTD("tos.rtd", , "VEGA", ".SPXW201007C2950")</f>
        <v>0.09</v>
      </c>
      <c r="P9">
        <f>RTD("tos.rtd", , "RHO", ".SPXW201007C2950")</f>
        <v>0.32</v>
      </c>
      <c r="Q9">
        <f>RTD("tos.rtd", , "INTRINSIC", ".SPXW201007C2950")</f>
        <v>398.44</v>
      </c>
      <c r="R9">
        <f>RTD("tos.rtd", , "EXTRINSIC", ".SPXW201007C2950")</f>
        <v>0.61</v>
      </c>
      <c r="S9" t="str">
        <f>RTD("tos.rtd", , "PROB_OF_EXPIRING", ".SPXW201007C2950")</f>
        <v>98.89%</v>
      </c>
      <c r="T9" t="str">
        <f>RTD("tos.rtd", , "PROB_OTM", ".SPXW201007C2950")</f>
        <v>1.11%</v>
      </c>
      <c r="U9" t="str">
        <f>RTD("tos.rtd", , "PROB_OF_TOUCHING", ".SPXW201007C2950")</f>
        <v>2.21%</v>
      </c>
      <c r="V9">
        <f>RTD("tos.rtd", , "STRIKE", ".SPXW201007C2950")</f>
        <v>2950</v>
      </c>
    </row>
    <row r="10" spans="1:22" x14ac:dyDescent="0.45">
      <c r="A10" t="s">
        <v>30</v>
      </c>
      <c r="B10" t="str">
        <f>RTD("tos.rtd", , "DESCRIPTION", ".SPXW201007C2960")</f>
        <v>SPX 100 (Weeklys) 7 OCT 20 2960 CALL</v>
      </c>
      <c r="C10" t="str">
        <f>RTD("tos.rtd", , "IMPL_VOL", ".SPXW201007C2960")</f>
        <v>49.32%</v>
      </c>
      <c r="D10">
        <f>RTD("tos.rtd", , "LAST", ".SPXW201007C2960")</f>
        <v>0</v>
      </c>
      <c r="E10">
        <f>RTD("tos.rtd", , "VOLUME", ".SPXW201007C2960")</f>
        <v>0</v>
      </c>
      <c r="F10">
        <f>RTD("tos.rtd", , "OPEN_INT", ".SPXW201007C2960")</f>
        <v>0</v>
      </c>
      <c r="G10">
        <f>RTD("tos.rtd", , "BID", ".SPXW201007C2960")</f>
        <v>386.4</v>
      </c>
      <c r="H10">
        <f>RTD("tos.rtd", , "ASK", ".SPXW201007C2960")</f>
        <v>391.4</v>
      </c>
      <c r="I10">
        <f>RTD("tos.rtd", , "HIGH", ".SPXW201007C2960")</f>
        <v>0</v>
      </c>
      <c r="J10">
        <f>RTD("tos.rtd", , "LOW", ".SPXW201007C2960")</f>
        <v>0</v>
      </c>
      <c r="K10">
        <f>RTD("tos.rtd", , "OPEN", ".SPXW201007C2960")</f>
        <v>0</v>
      </c>
      <c r="L10">
        <f>RTD("tos.rtd", , "DELTA", ".SPXW201007C2960")</f>
        <v>0.99</v>
      </c>
      <c r="M10">
        <f>RTD("tos.rtd", , "GAMMA", ".SPXW201007C2960")</f>
        <v>0</v>
      </c>
      <c r="N10">
        <f>RTD("tos.rtd", , "THETA", ".SPXW201007C2960")</f>
        <v>-0.33</v>
      </c>
      <c r="O10">
        <f>RTD("tos.rtd", , "VEGA", ".SPXW201007C2960")</f>
        <v>0.08</v>
      </c>
      <c r="P10">
        <f>RTD("tos.rtd", , "RHO", ".SPXW201007C2960")</f>
        <v>0.32</v>
      </c>
      <c r="Q10">
        <f>RTD("tos.rtd", , "INTRINSIC", ".SPXW201007C2960")</f>
        <v>388.44</v>
      </c>
      <c r="R10">
        <f>RTD("tos.rtd", , "EXTRINSIC", ".SPXW201007C2960")</f>
        <v>0.46</v>
      </c>
      <c r="S10" t="str">
        <f>RTD("tos.rtd", , "PROB_OF_EXPIRING", ".SPXW201007C2960")</f>
        <v>99.09%</v>
      </c>
      <c r="T10" t="str">
        <f>RTD("tos.rtd", , "PROB_OTM", ".SPXW201007C2960")</f>
        <v>0.91%</v>
      </c>
      <c r="U10" t="str">
        <f>RTD("tos.rtd", , "PROB_OF_TOUCHING", ".SPXW201007C2960")</f>
        <v>1.80%</v>
      </c>
      <c r="V10">
        <f>RTD("tos.rtd", , "STRIKE", ".SPXW201007C2960")</f>
        <v>2960</v>
      </c>
    </row>
    <row r="11" spans="1:22" x14ac:dyDescent="0.45">
      <c r="A11" t="s">
        <v>31</v>
      </c>
      <c r="B11" t="str">
        <f>RTD("tos.rtd", , "DESCRIPTION", ".SPXW201007C2970")</f>
        <v>SPX 100 (Weeklys) 7 OCT 20 2970 CALL</v>
      </c>
      <c r="C11" t="str">
        <f>RTD("tos.rtd", , "IMPL_VOL", ".SPXW201007C2970")</f>
        <v>48.13%</v>
      </c>
      <c r="D11">
        <f>RTD("tos.rtd", , "LAST", ".SPXW201007C2970")</f>
        <v>0</v>
      </c>
      <c r="E11">
        <f>RTD("tos.rtd", , "VOLUME", ".SPXW201007C2970")</f>
        <v>0</v>
      </c>
      <c r="F11">
        <f>RTD("tos.rtd", , "OPEN_INT", ".SPXW201007C2970")</f>
        <v>0</v>
      </c>
      <c r="G11">
        <f>RTD("tos.rtd", , "BID", ".SPXW201007C2970")</f>
        <v>376.4</v>
      </c>
      <c r="H11">
        <f>RTD("tos.rtd", , "ASK", ".SPXW201007C2970")</f>
        <v>381.4</v>
      </c>
      <c r="I11">
        <f>RTD("tos.rtd", , "HIGH", ".SPXW201007C2970")</f>
        <v>0</v>
      </c>
      <c r="J11">
        <f>RTD("tos.rtd", , "LOW", ".SPXW201007C2970")</f>
        <v>0</v>
      </c>
      <c r="K11">
        <f>RTD("tos.rtd", , "OPEN", ".SPXW201007C2970")</f>
        <v>0</v>
      </c>
      <c r="L11">
        <f>RTD("tos.rtd", , "DELTA", ".SPXW201007C2970")</f>
        <v>0.99</v>
      </c>
      <c r="M11">
        <f>RTD("tos.rtd", , "GAMMA", ".SPXW201007C2970")</f>
        <v>0</v>
      </c>
      <c r="N11">
        <f>RTD("tos.rtd", , "THETA", ".SPXW201007C2970")</f>
        <v>-0.33</v>
      </c>
      <c r="O11">
        <f>RTD("tos.rtd", , "VEGA", ".SPXW201007C2970")</f>
        <v>0.08</v>
      </c>
      <c r="P11">
        <f>RTD("tos.rtd", , "RHO", ".SPXW201007C2970")</f>
        <v>0.32</v>
      </c>
      <c r="Q11">
        <f>RTD("tos.rtd", , "INTRINSIC", ".SPXW201007C2970")</f>
        <v>378.44</v>
      </c>
      <c r="R11">
        <f>RTD("tos.rtd", , "EXTRINSIC", ".SPXW201007C2970")</f>
        <v>0.46</v>
      </c>
      <c r="S11" t="str">
        <f>RTD("tos.rtd", , "PROB_OF_EXPIRING", ".SPXW201007C2970")</f>
        <v>99.08%</v>
      </c>
      <c r="T11" t="str">
        <f>RTD("tos.rtd", , "PROB_OTM", ".SPXW201007C2970")</f>
        <v>0.92%</v>
      </c>
      <c r="U11" t="str">
        <f>RTD("tos.rtd", , "PROB_OF_TOUCHING", ".SPXW201007C2970")</f>
        <v>1.83%</v>
      </c>
      <c r="V11">
        <f>RTD("tos.rtd", , "STRIKE", ".SPXW201007C2970")</f>
        <v>2970</v>
      </c>
    </row>
    <row r="12" spans="1:22" x14ac:dyDescent="0.45">
      <c r="A12" t="s">
        <v>32</v>
      </c>
      <c r="B12" t="str">
        <f>RTD("tos.rtd", , "DESCRIPTION", ".SPXW201007C2975")</f>
        <v>SPX 100 (Weeklys) 7 OCT 20 2975 CALL</v>
      </c>
      <c r="C12" t="str">
        <f>RTD("tos.rtd", , "IMPL_VOL", ".SPXW201007C2975")</f>
        <v>46.86%</v>
      </c>
      <c r="D12">
        <f>RTD("tos.rtd", , "LAST", ".SPXW201007C2975")</f>
        <v>375.44</v>
      </c>
      <c r="E12">
        <f>RTD("tos.rtd", , "VOLUME", ".SPXW201007C2975")</f>
        <v>0</v>
      </c>
      <c r="F12">
        <f>RTD("tos.rtd", , "OPEN_INT", ".SPXW201007C2975")</f>
        <v>2</v>
      </c>
      <c r="G12">
        <f>RTD("tos.rtd", , "BID", ".SPXW201007C2975")</f>
        <v>371.3</v>
      </c>
      <c r="H12">
        <f>RTD("tos.rtd", , "ASK", ".SPXW201007C2975")</f>
        <v>376.4</v>
      </c>
      <c r="I12">
        <f>RTD("tos.rtd", , "HIGH", ".SPXW201007C2975")</f>
        <v>0</v>
      </c>
      <c r="J12">
        <f>RTD("tos.rtd", , "LOW", ".SPXW201007C2975")</f>
        <v>0</v>
      </c>
      <c r="K12">
        <f>RTD("tos.rtd", , "OPEN", ".SPXW201007C2975")</f>
        <v>0</v>
      </c>
      <c r="L12">
        <f>RTD("tos.rtd", , "DELTA", ".SPXW201007C2975")</f>
        <v>0.99</v>
      </c>
      <c r="M12">
        <f>RTD("tos.rtd", , "GAMMA", ".SPXW201007C2975")</f>
        <v>0</v>
      </c>
      <c r="N12">
        <f>RTD("tos.rtd", , "THETA", ".SPXW201007C2975")</f>
        <v>-0.3</v>
      </c>
      <c r="O12">
        <f>RTD("tos.rtd", , "VEGA", ".SPXW201007C2975")</f>
        <v>7.0000000000000007E-2</v>
      </c>
      <c r="P12">
        <f>RTD("tos.rtd", , "RHO", ".SPXW201007C2975")</f>
        <v>0.32</v>
      </c>
      <c r="Q12">
        <f>RTD("tos.rtd", , "INTRINSIC", ".SPXW201007C2975")</f>
        <v>373.44</v>
      </c>
      <c r="R12">
        <f>RTD("tos.rtd", , "EXTRINSIC", ".SPXW201007C2975")</f>
        <v>0.41</v>
      </c>
      <c r="S12" t="str">
        <f>RTD("tos.rtd", , "PROB_OF_EXPIRING", ".SPXW201007C2975")</f>
        <v>99.15%</v>
      </c>
      <c r="T12" t="str">
        <f>RTD("tos.rtd", , "PROB_OTM", ".SPXW201007C2975")</f>
        <v>0.85%</v>
      </c>
      <c r="U12" t="str">
        <f>RTD("tos.rtd", , "PROB_OF_TOUCHING", ".SPXW201007C2975")</f>
        <v>1.69%</v>
      </c>
      <c r="V12">
        <f>RTD("tos.rtd", , "STRIKE", ".SPXW201007C2975")</f>
        <v>2975</v>
      </c>
    </row>
    <row r="13" spans="1:22" x14ac:dyDescent="0.45">
      <c r="A13" t="s">
        <v>33</v>
      </c>
      <c r="B13" t="str">
        <f>RTD("tos.rtd", , "DESCRIPTION", ".SPXW201007C2980")</f>
        <v>SPX 100 (Weeklys) 7 OCT 20 2980 CALL</v>
      </c>
      <c r="C13" t="str">
        <f>RTD("tos.rtd", , "IMPL_VOL", ".SPXW201007C2980")</f>
        <v>48.11%</v>
      </c>
      <c r="D13">
        <f>RTD("tos.rtd", , "LAST", ".SPXW201007C2980")</f>
        <v>0</v>
      </c>
      <c r="E13">
        <f>RTD("tos.rtd", , "VOLUME", ".SPXW201007C2980")</f>
        <v>0</v>
      </c>
      <c r="F13">
        <f>RTD("tos.rtd", , "OPEN_INT", ".SPXW201007C2980")</f>
        <v>0</v>
      </c>
      <c r="G13">
        <f>RTD("tos.rtd", , "BID", ".SPXW201007C2980")</f>
        <v>366.3</v>
      </c>
      <c r="H13">
        <f>RTD("tos.rtd", , "ASK", ".SPXW201007C2980")</f>
        <v>371.7</v>
      </c>
      <c r="I13">
        <f>RTD("tos.rtd", , "HIGH", ".SPXW201007C2980")</f>
        <v>0</v>
      </c>
      <c r="J13">
        <f>RTD("tos.rtd", , "LOW", ".SPXW201007C2980")</f>
        <v>0</v>
      </c>
      <c r="K13">
        <f>RTD("tos.rtd", , "OPEN", ".SPXW201007C2980")</f>
        <v>0</v>
      </c>
      <c r="L13">
        <f>RTD("tos.rtd", , "DELTA", ".SPXW201007C2980")</f>
        <v>0.99</v>
      </c>
      <c r="M13">
        <f>RTD("tos.rtd", , "GAMMA", ".SPXW201007C2980")</f>
        <v>0</v>
      </c>
      <c r="N13">
        <f>RTD("tos.rtd", , "THETA", ".SPXW201007C2980")</f>
        <v>-0.4</v>
      </c>
      <c r="O13">
        <f>RTD("tos.rtd", , "VEGA", ".SPXW201007C2980")</f>
        <v>0.09</v>
      </c>
      <c r="P13">
        <f>RTD("tos.rtd", , "RHO", ".SPXW201007C2980")</f>
        <v>0.32</v>
      </c>
      <c r="Q13">
        <f>RTD("tos.rtd", , "INTRINSIC", ".SPXW201007C2980")</f>
        <v>368.44</v>
      </c>
      <c r="R13">
        <f>RTD("tos.rtd", , "EXTRINSIC", ".SPXW201007C2980")</f>
        <v>0.56000000000000005</v>
      </c>
      <c r="S13" t="str">
        <f>RTD("tos.rtd", , "PROB_OF_EXPIRING", ".SPXW201007C2980")</f>
        <v>98.90%</v>
      </c>
      <c r="T13" t="str">
        <f>RTD("tos.rtd", , "PROB_OTM", ".SPXW201007C2980")</f>
        <v>1.10%</v>
      </c>
      <c r="U13" t="str">
        <f>RTD("tos.rtd", , "PROB_OF_TOUCHING", ".SPXW201007C2980")</f>
        <v>2.18%</v>
      </c>
      <c r="V13">
        <f>RTD("tos.rtd", , "STRIKE", ".SPXW201007C2980")</f>
        <v>2980</v>
      </c>
    </row>
    <row r="14" spans="1:22" x14ac:dyDescent="0.45">
      <c r="A14" t="s">
        <v>34</v>
      </c>
      <c r="B14" t="str">
        <f>RTD("tos.rtd", , "DESCRIPTION", ".SPXW201007C2985")</f>
        <v>SPX 100 (Weeklys) 7 OCT 20 2985 CALL</v>
      </c>
      <c r="C14" t="str">
        <f>RTD("tos.rtd", , "IMPL_VOL", ".SPXW201007C2985")</f>
        <v>45.68%</v>
      </c>
      <c r="D14">
        <f>RTD("tos.rtd", , "LAST", ".SPXW201007C2985")</f>
        <v>0</v>
      </c>
      <c r="E14">
        <f>RTD("tos.rtd", , "VOLUME", ".SPXW201007C2985")</f>
        <v>0</v>
      </c>
      <c r="F14">
        <f>RTD("tos.rtd", , "OPEN_INT", ".SPXW201007C2985")</f>
        <v>0</v>
      </c>
      <c r="G14">
        <f>RTD("tos.rtd", , "BID", ".SPXW201007C2985")</f>
        <v>361.3</v>
      </c>
      <c r="H14">
        <f>RTD("tos.rtd", , "ASK", ".SPXW201007C2985")</f>
        <v>366.4</v>
      </c>
      <c r="I14">
        <f>RTD("tos.rtd", , "HIGH", ".SPXW201007C2985")</f>
        <v>0</v>
      </c>
      <c r="J14">
        <f>RTD("tos.rtd", , "LOW", ".SPXW201007C2985")</f>
        <v>0</v>
      </c>
      <c r="K14">
        <f>RTD("tos.rtd", , "OPEN", ".SPXW201007C2985")</f>
        <v>0</v>
      </c>
      <c r="L14">
        <f>RTD("tos.rtd", , "DELTA", ".SPXW201007C2985")</f>
        <v>0.99</v>
      </c>
      <c r="M14">
        <f>RTD("tos.rtd", , "GAMMA", ".SPXW201007C2985")</f>
        <v>0</v>
      </c>
      <c r="N14">
        <f>RTD("tos.rtd", , "THETA", ".SPXW201007C2985")</f>
        <v>-0.3</v>
      </c>
      <c r="O14">
        <f>RTD("tos.rtd", , "VEGA", ".SPXW201007C2985")</f>
        <v>7.0000000000000007E-2</v>
      </c>
      <c r="P14">
        <f>RTD("tos.rtd", , "RHO", ".SPXW201007C2985")</f>
        <v>0.32</v>
      </c>
      <c r="Q14">
        <f>RTD("tos.rtd", , "INTRINSIC", ".SPXW201007C2985")</f>
        <v>363.44</v>
      </c>
      <c r="R14">
        <f>RTD("tos.rtd", , "EXTRINSIC", ".SPXW201007C2985")</f>
        <v>0.41</v>
      </c>
      <c r="S14" t="str">
        <f>RTD("tos.rtd", , "PROB_OF_EXPIRING", ".SPXW201007C2985")</f>
        <v>99.13%</v>
      </c>
      <c r="T14" t="str">
        <f>RTD("tos.rtd", , "PROB_OTM", ".SPXW201007C2985")</f>
        <v>0.87%</v>
      </c>
      <c r="U14" t="str">
        <f>RTD("tos.rtd", , "PROB_OF_TOUCHING", ".SPXW201007C2985")</f>
        <v>1.72%</v>
      </c>
      <c r="V14">
        <f>RTD("tos.rtd", , "STRIKE", ".SPXW201007C2985")</f>
        <v>2985</v>
      </c>
    </row>
    <row r="15" spans="1:22" x14ac:dyDescent="0.45">
      <c r="A15" t="s">
        <v>35</v>
      </c>
      <c r="B15" t="str">
        <f>RTD("tos.rtd", , "DESCRIPTION", ".SPXW201007C2990")</f>
        <v>SPX 100 (Weeklys) 7 OCT 20 2990 CALL</v>
      </c>
      <c r="C15" t="str">
        <f>RTD("tos.rtd", , "IMPL_VOL", ".SPXW201007C2990")</f>
        <v>45.09%</v>
      </c>
      <c r="D15">
        <f>RTD("tos.rtd", , "LAST", ".SPXW201007C2990")</f>
        <v>0</v>
      </c>
      <c r="E15">
        <f>RTD("tos.rtd", , "VOLUME", ".SPXW201007C2990")</f>
        <v>0</v>
      </c>
      <c r="F15">
        <f>RTD("tos.rtd", , "OPEN_INT", ".SPXW201007C2990")</f>
        <v>0</v>
      </c>
      <c r="G15">
        <f>RTD("tos.rtd", , "BID", ".SPXW201007C2990")</f>
        <v>356.3</v>
      </c>
      <c r="H15">
        <f>RTD("tos.rtd", , "ASK", ".SPXW201007C2990")</f>
        <v>361.4</v>
      </c>
      <c r="I15">
        <f>RTD("tos.rtd", , "HIGH", ".SPXW201007C2990")</f>
        <v>0</v>
      </c>
      <c r="J15">
        <f>RTD("tos.rtd", , "LOW", ".SPXW201007C2990")</f>
        <v>0</v>
      </c>
      <c r="K15">
        <f>RTD("tos.rtd", , "OPEN", ".SPXW201007C2990")</f>
        <v>0</v>
      </c>
      <c r="L15">
        <f>RTD("tos.rtd", , "DELTA", ".SPXW201007C2990")</f>
        <v>0.99</v>
      </c>
      <c r="M15">
        <f>RTD("tos.rtd", , "GAMMA", ".SPXW201007C2990")</f>
        <v>0</v>
      </c>
      <c r="N15">
        <f>RTD("tos.rtd", , "THETA", ".SPXW201007C2990")</f>
        <v>-0.3</v>
      </c>
      <c r="O15">
        <f>RTD("tos.rtd", , "VEGA", ".SPXW201007C2990")</f>
        <v>7.0000000000000007E-2</v>
      </c>
      <c r="P15">
        <f>RTD("tos.rtd", , "RHO", ".SPXW201007C2990")</f>
        <v>0.32</v>
      </c>
      <c r="Q15">
        <f>RTD("tos.rtd", , "INTRINSIC", ".SPXW201007C2990")</f>
        <v>358.44</v>
      </c>
      <c r="R15">
        <f>RTD("tos.rtd", , "EXTRINSIC", ".SPXW201007C2990")</f>
        <v>0.41</v>
      </c>
      <c r="S15" t="str">
        <f>RTD("tos.rtd", , "PROB_OF_EXPIRING", ".SPXW201007C2990")</f>
        <v>99.12%</v>
      </c>
      <c r="T15" t="str">
        <f>RTD("tos.rtd", , "PROB_OTM", ".SPXW201007C2990")</f>
        <v>0.88%</v>
      </c>
      <c r="U15" t="str">
        <f>RTD("tos.rtd", , "PROB_OF_TOUCHING", ".SPXW201007C2990")</f>
        <v>1.74%</v>
      </c>
      <c r="V15">
        <f>RTD("tos.rtd", , "STRIKE", ".SPXW201007C2990")</f>
        <v>2990</v>
      </c>
    </row>
    <row r="16" spans="1:22" x14ac:dyDescent="0.45">
      <c r="A16" t="s">
        <v>36</v>
      </c>
      <c r="B16" t="str">
        <f>RTD("tos.rtd", , "DESCRIPTION", ".SPXW201007C2995")</f>
        <v>SPX 100 (Weeklys) 7 OCT 20 2995 CALL</v>
      </c>
      <c r="C16" t="str">
        <f>RTD("tos.rtd", , "IMPL_VOL", ".SPXW201007C2995")</f>
        <v>44.50%</v>
      </c>
      <c r="D16">
        <f>RTD("tos.rtd", , "LAST", ".SPXW201007C2995")</f>
        <v>0</v>
      </c>
      <c r="E16">
        <f>RTD("tos.rtd", , "VOLUME", ".SPXW201007C2995")</f>
        <v>0</v>
      </c>
      <c r="F16">
        <f>RTD("tos.rtd", , "OPEN_INT", ".SPXW201007C2995")</f>
        <v>0</v>
      </c>
      <c r="G16">
        <f>RTD("tos.rtd", , "BID", ".SPXW201007C2995")</f>
        <v>351.3</v>
      </c>
      <c r="H16">
        <f>RTD("tos.rtd", , "ASK", ".SPXW201007C2995")</f>
        <v>356.4</v>
      </c>
      <c r="I16">
        <f>RTD("tos.rtd", , "HIGH", ".SPXW201007C2995")</f>
        <v>0</v>
      </c>
      <c r="J16">
        <f>RTD("tos.rtd", , "LOW", ".SPXW201007C2995")</f>
        <v>0</v>
      </c>
      <c r="K16">
        <f>RTD("tos.rtd", , "OPEN", ".SPXW201007C2995")</f>
        <v>0</v>
      </c>
      <c r="L16">
        <f>RTD("tos.rtd", , "DELTA", ".SPXW201007C2995")</f>
        <v>0.99</v>
      </c>
      <c r="M16">
        <f>RTD("tos.rtd", , "GAMMA", ".SPXW201007C2995")</f>
        <v>0</v>
      </c>
      <c r="N16">
        <f>RTD("tos.rtd", , "THETA", ".SPXW201007C2995")</f>
        <v>-0.3</v>
      </c>
      <c r="O16">
        <f>RTD("tos.rtd", , "VEGA", ".SPXW201007C2995")</f>
        <v>0.08</v>
      </c>
      <c r="P16">
        <f>RTD("tos.rtd", , "RHO", ".SPXW201007C2995")</f>
        <v>0.33</v>
      </c>
      <c r="Q16">
        <f>RTD("tos.rtd", , "INTRINSIC", ".SPXW201007C2995")</f>
        <v>353.44</v>
      </c>
      <c r="R16">
        <f>RTD("tos.rtd", , "EXTRINSIC", ".SPXW201007C2995")</f>
        <v>0.41</v>
      </c>
      <c r="S16" t="str">
        <f>RTD("tos.rtd", , "PROB_OF_EXPIRING", ".SPXW201007C2995")</f>
        <v>99.12%</v>
      </c>
      <c r="T16" t="str">
        <f>RTD("tos.rtd", , "PROB_OTM", ".SPXW201007C2995")</f>
        <v>0.88%</v>
      </c>
      <c r="U16" t="str">
        <f>RTD("tos.rtd", , "PROB_OF_TOUCHING", ".SPXW201007C2995")</f>
        <v>1.75%</v>
      </c>
      <c r="V16">
        <f>RTD("tos.rtd", , "STRIKE", ".SPXW201007C2995")</f>
        <v>2995</v>
      </c>
    </row>
    <row r="17" spans="1:22" x14ac:dyDescent="0.45">
      <c r="A17" t="s">
        <v>37</v>
      </c>
      <c r="B17" t="str">
        <f>RTD("tos.rtd", , "DESCRIPTION", ".SPXW201007C3000")</f>
        <v>SPX 100 (Weeklys) 7 OCT 20 3000 CALL</v>
      </c>
      <c r="C17" t="str">
        <f>RTD("tos.rtd", , "IMPL_VOL", ".SPXW201007C3000")</f>
        <v>43.91%</v>
      </c>
      <c r="D17">
        <f>RTD("tos.rtd", , "LAST", ".SPXW201007C3000")</f>
        <v>0</v>
      </c>
      <c r="E17">
        <f>RTD("tos.rtd", , "VOLUME", ".SPXW201007C3000")</f>
        <v>0</v>
      </c>
      <c r="F17">
        <f>RTD("tos.rtd", , "OPEN_INT", ".SPXW201007C3000")</f>
        <v>0</v>
      </c>
      <c r="G17">
        <f>RTD("tos.rtd", , "BID", ".SPXW201007C3000")</f>
        <v>346.3</v>
      </c>
      <c r="H17">
        <f>RTD("tos.rtd", , "ASK", ".SPXW201007C3000")</f>
        <v>351.4</v>
      </c>
      <c r="I17">
        <f>RTD("tos.rtd", , "HIGH", ".SPXW201007C3000")</f>
        <v>0</v>
      </c>
      <c r="J17">
        <f>RTD("tos.rtd", , "LOW", ".SPXW201007C3000")</f>
        <v>0</v>
      </c>
      <c r="K17">
        <f>RTD("tos.rtd", , "OPEN", ".SPXW201007C3000")</f>
        <v>0</v>
      </c>
      <c r="L17">
        <f>RTD("tos.rtd", , "DELTA", ".SPXW201007C3000")</f>
        <v>0.99</v>
      </c>
      <c r="M17">
        <f>RTD("tos.rtd", , "GAMMA", ".SPXW201007C3000")</f>
        <v>0</v>
      </c>
      <c r="N17">
        <f>RTD("tos.rtd", , "THETA", ".SPXW201007C3000")</f>
        <v>-0.3</v>
      </c>
      <c r="O17">
        <f>RTD("tos.rtd", , "VEGA", ".SPXW201007C3000")</f>
        <v>0.08</v>
      </c>
      <c r="P17">
        <f>RTD("tos.rtd", , "RHO", ".SPXW201007C3000")</f>
        <v>0.33</v>
      </c>
      <c r="Q17">
        <f>RTD("tos.rtd", , "INTRINSIC", ".SPXW201007C3000")</f>
        <v>348.44</v>
      </c>
      <c r="R17">
        <f>RTD("tos.rtd", , "EXTRINSIC", ".SPXW201007C3000")</f>
        <v>0.41</v>
      </c>
      <c r="S17" t="str">
        <f>RTD("tos.rtd", , "PROB_OF_EXPIRING", ".SPXW201007C3000")</f>
        <v>99.11%</v>
      </c>
      <c r="T17" t="str">
        <f>RTD("tos.rtd", , "PROB_OTM", ".SPXW201007C3000")</f>
        <v>0.89%</v>
      </c>
      <c r="U17" t="str">
        <f>RTD("tos.rtd", , "PROB_OF_TOUCHING", ".SPXW201007C3000")</f>
        <v>1.77%</v>
      </c>
      <c r="V17">
        <f>RTD("tos.rtd", , "STRIKE", ".SPXW201007C3000")</f>
        <v>3000</v>
      </c>
    </row>
    <row r="18" spans="1:22" x14ac:dyDescent="0.45">
      <c r="A18" t="s">
        <v>38</v>
      </c>
      <c r="B18" t="str">
        <f>RTD("tos.rtd", , "DESCRIPTION", ".SPXW201007C3005")</f>
        <v>SPX 100 (Weeklys) 7 OCT 20 3005 CALL</v>
      </c>
      <c r="C18" t="str">
        <f>RTD("tos.rtd", , "IMPL_VOL", ".SPXW201007C3005")</f>
        <v>43.95%</v>
      </c>
      <c r="D18">
        <f>RTD("tos.rtd", , "LAST", ".SPXW201007C3005")</f>
        <v>0</v>
      </c>
      <c r="E18">
        <f>RTD("tos.rtd", , "VOLUME", ".SPXW201007C3005")</f>
        <v>0</v>
      </c>
      <c r="F18">
        <f>RTD("tos.rtd", , "OPEN_INT", ".SPXW201007C3005")</f>
        <v>0</v>
      </c>
      <c r="G18">
        <f>RTD("tos.rtd", , "BID", ".SPXW201007C3005")</f>
        <v>341.4</v>
      </c>
      <c r="H18">
        <f>RTD("tos.rtd", , "ASK", ".SPXW201007C3005")</f>
        <v>346.4</v>
      </c>
      <c r="I18">
        <f>RTD("tos.rtd", , "HIGH", ".SPXW201007C3005")</f>
        <v>0</v>
      </c>
      <c r="J18">
        <f>RTD("tos.rtd", , "LOW", ".SPXW201007C3005")</f>
        <v>0</v>
      </c>
      <c r="K18">
        <f>RTD("tos.rtd", , "OPEN", ".SPXW201007C3005")</f>
        <v>0</v>
      </c>
      <c r="L18">
        <f>RTD("tos.rtd", , "DELTA", ".SPXW201007C3005")</f>
        <v>0.99</v>
      </c>
      <c r="M18">
        <f>RTD("tos.rtd", , "GAMMA", ".SPXW201007C3005")</f>
        <v>0</v>
      </c>
      <c r="N18">
        <f>RTD("tos.rtd", , "THETA", ".SPXW201007C3005")</f>
        <v>-0.33</v>
      </c>
      <c r="O18">
        <f>RTD("tos.rtd", , "VEGA", ".SPXW201007C3005")</f>
        <v>0.08</v>
      </c>
      <c r="P18">
        <f>RTD("tos.rtd", , "RHO", ".SPXW201007C3005")</f>
        <v>0.33</v>
      </c>
      <c r="Q18">
        <f>RTD("tos.rtd", , "INTRINSIC", ".SPXW201007C3005")</f>
        <v>343.44</v>
      </c>
      <c r="R18">
        <f>RTD("tos.rtd", , "EXTRINSIC", ".SPXW201007C3005")</f>
        <v>0.46</v>
      </c>
      <c r="S18" t="str">
        <f>RTD("tos.rtd", , "PROB_OF_EXPIRING", ".SPXW201007C3005")</f>
        <v>99.01%</v>
      </c>
      <c r="T18" t="str">
        <f>RTD("tos.rtd", , "PROB_OTM", ".SPXW201007C3005")</f>
        <v>0.99%</v>
      </c>
      <c r="U18" t="str">
        <f>RTD("tos.rtd", , "PROB_OF_TOUCHING", ".SPXW201007C3005")</f>
        <v>1.97%</v>
      </c>
      <c r="V18">
        <f>RTD("tos.rtd", , "STRIKE", ".SPXW201007C3005")</f>
        <v>3005</v>
      </c>
    </row>
    <row r="19" spans="1:22" x14ac:dyDescent="0.45">
      <c r="A19" t="s">
        <v>39</v>
      </c>
      <c r="B19" t="str">
        <f>RTD("tos.rtd", , "DESCRIPTION", ".SPXW201007C3010")</f>
        <v>SPX 100 (Weeklys) 7 OCT 20 3010 CALL</v>
      </c>
      <c r="C19" t="str">
        <f>RTD("tos.rtd", , "IMPL_VOL", ".SPXW201007C3010")</f>
        <v>43.35%</v>
      </c>
      <c r="D19">
        <f>RTD("tos.rtd", , "LAST", ".SPXW201007C3010")</f>
        <v>355.56</v>
      </c>
      <c r="E19">
        <f>RTD("tos.rtd", , "VOLUME", ".SPXW201007C3010")</f>
        <v>55</v>
      </c>
      <c r="F19">
        <f>RTD("tos.rtd", , "OPEN_INT", ".SPXW201007C3010")</f>
        <v>0</v>
      </c>
      <c r="G19">
        <f>RTD("tos.rtd", , "BID", ".SPXW201007C3010")</f>
        <v>336.4</v>
      </c>
      <c r="H19">
        <f>RTD("tos.rtd", , "ASK", ".SPXW201007C3010")</f>
        <v>341.4</v>
      </c>
      <c r="I19">
        <f>RTD("tos.rtd", , "HIGH", ".SPXW201007C3010")</f>
        <v>355.56</v>
      </c>
      <c r="J19">
        <f>RTD("tos.rtd", , "LOW", ".SPXW201007C3010")</f>
        <v>355.56</v>
      </c>
      <c r="K19">
        <f>RTD("tos.rtd", , "OPEN", ".SPXW201007C3010")</f>
        <v>355.56</v>
      </c>
      <c r="L19">
        <f>RTD("tos.rtd", , "DELTA", ".SPXW201007C3010")</f>
        <v>0.99</v>
      </c>
      <c r="M19">
        <f>RTD("tos.rtd", , "GAMMA", ".SPXW201007C3010")</f>
        <v>0</v>
      </c>
      <c r="N19">
        <f>RTD("tos.rtd", , "THETA", ".SPXW201007C3010")</f>
        <v>-0.33</v>
      </c>
      <c r="O19">
        <f>RTD("tos.rtd", , "VEGA", ".SPXW201007C3010")</f>
        <v>0.08</v>
      </c>
      <c r="P19">
        <f>RTD("tos.rtd", , "RHO", ".SPXW201007C3010")</f>
        <v>0.33</v>
      </c>
      <c r="Q19">
        <f>RTD("tos.rtd", , "INTRINSIC", ".SPXW201007C3010")</f>
        <v>338.44</v>
      </c>
      <c r="R19">
        <f>RTD("tos.rtd", , "EXTRINSIC", ".SPXW201007C3010")</f>
        <v>0.46</v>
      </c>
      <c r="S19" t="str">
        <f>RTD("tos.rtd", , "PROB_OF_EXPIRING", ".SPXW201007C3010")</f>
        <v>99.00%</v>
      </c>
      <c r="T19" t="str">
        <f>RTD("tos.rtd", , "PROB_OTM", ".SPXW201007C3010")</f>
        <v>1.00%</v>
      </c>
      <c r="U19" t="str">
        <f>RTD("tos.rtd", , "PROB_OF_TOUCHING", ".SPXW201007C3010")</f>
        <v>1.99%</v>
      </c>
      <c r="V19">
        <f>RTD("tos.rtd", , "STRIKE", ".SPXW201007C3010")</f>
        <v>3010</v>
      </c>
    </row>
    <row r="20" spans="1:22" x14ac:dyDescent="0.45">
      <c r="A20" t="s">
        <v>40</v>
      </c>
      <c r="B20" t="str">
        <f>RTD("tos.rtd", , "DESCRIPTION", ".SPXW201007C3015")</f>
        <v>SPX 100 (Weeklys) 7 OCT 20 3015 CALL</v>
      </c>
      <c r="C20" t="str">
        <f>RTD("tos.rtd", , "IMPL_VOL", ".SPXW201007C3015")</f>
        <v>45.70%</v>
      </c>
      <c r="D20">
        <f>RTD("tos.rtd", , "LAST", ".SPXW201007C3015")</f>
        <v>0</v>
      </c>
      <c r="E20">
        <f>RTD("tos.rtd", , "VOLUME", ".SPXW201007C3015")</f>
        <v>0</v>
      </c>
      <c r="F20">
        <f>RTD("tos.rtd", , "OPEN_INT", ".SPXW201007C3015")</f>
        <v>0</v>
      </c>
      <c r="G20">
        <f>RTD("tos.rtd", , "BID", ".SPXW201007C3015")</f>
        <v>332</v>
      </c>
      <c r="H20">
        <f>RTD("tos.rtd", , "ASK", ".SPXW201007C3015")</f>
        <v>336.4</v>
      </c>
      <c r="I20">
        <f>RTD("tos.rtd", , "HIGH", ".SPXW201007C3015")</f>
        <v>0</v>
      </c>
      <c r="J20">
        <f>RTD("tos.rtd", , "LOW", ".SPXW201007C3015")</f>
        <v>0</v>
      </c>
      <c r="K20">
        <f>RTD("tos.rtd", , "OPEN", ".SPXW201007C3015")</f>
        <v>0</v>
      </c>
      <c r="L20">
        <f>RTD("tos.rtd", , "DELTA", ".SPXW201007C3015")</f>
        <v>0.99</v>
      </c>
      <c r="M20">
        <f>RTD("tos.rtd", , "GAMMA", ".SPXW201007C3015")</f>
        <v>0</v>
      </c>
      <c r="N20">
        <f>RTD("tos.rtd", , "THETA", ".SPXW201007C3015")</f>
        <v>-0.52</v>
      </c>
      <c r="O20">
        <f>RTD("tos.rtd", , "VEGA", ".SPXW201007C3015")</f>
        <v>0.12</v>
      </c>
      <c r="P20">
        <f>RTD("tos.rtd", , "RHO", ".SPXW201007C3015")</f>
        <v>0.33</v>
      </c>
      <c r="Q20">
        <f>RTD("tos.rtd", , "INTRINSIC", ".SPXW201007C3015")</f>
        <v>333.44</v>
      </c>
      <c r="R20">
        <f>RTD("tos.rtd", , "EXTRINSIC", ".SPXW201007C3015")</f>
        <v>0.76</v>
      </c>
      <c r="S20" t="str">
        <f>RTD("tos.rtd", , "PROB_OF_EXPIRING", ".SPXW201007C3015")</f>
        <v>98.50%</v>
      </c>
      <c r="T20" t="str">
        <f>RTD("tos.rtd", , "PROB_OTM", ".SPXW201007C3015")</f>
        <v>1.50%</v>
      </c>
      <c r="U20" t="str">
        <f>RTD("tos.rtd", , "PROB_OF_TOUCHING", ".SPXW201007C3015")</f>
        <v>2.98%</v>
      </c>
      <c r="V20">
        <f>RTD("tos.rtd", , "STRIKE", ".SPXW201007C3015")</f>
        <v>3015</v>
      </c>
    </row>
    <row r="21" spans="1:22" x14ac:dyDescent="0.45">
      <c r="A21" t="s">
        <v>41</v>
      </c>
      <c r="B21" t="str">
        <f>RTD("tos.rtd", , "DESCRIPTION", ".SPXW201007C3020")</f>
        <v>SPX 100 (Weeklys) 7 OCT 20 3020 CALL</v>
      </c>
      <c r="C21" t="str">
        <f>RTD("tos.rtd", , "IMPL_VOL", ".SPXW201007C3020")</f>
        <v>42.72%</v>
      </c>
      <c r="D21">
        <f>RTD("tos.rtd", , "LAST", ".SPXW201007C3020")</f>
        <v>345.59</v>
      </c>
      <c r="E21">
        <f>RTD("tos.rtd", , "VOLUME", ".SPXW201007C3020")</f>
        <v>55</v>
      </c>
      <c r="F21">
        <f>RTD("tos.rtd", , "OPEN_INT", ".SPXW201007C3020")</f>
        <v>1</v>
      </c>
      <c r="G21">
        <f>RTD("tos.rtd", , "BID", ".SPXW201007C3020")</f>
        <v>326.5</v>
      </c>
      <c r="H21">
        <f>RTD("tos.rtd", , "ASK", ".SPXW201007C3020")</f>
        <v>331.4</v>
      </c>
      <c r="I21">
        <f>RTD("tos.rtd", , "HIGH", ".SPXW201007C3020")</f>
        <v>345.59</v>
      </c>
      <c r="J21">
        <f>RTD("tos.rtd", , "LOW", ".SPXW201007C3020")</f>
        <v>345.59</v>
      </c>
      <c r="K21">
        <f>RTD("tos.rtd", , "OPEN", ".SPXW201007C3020")</f>
        <v>345.59</v>
      </c>
      <c r="L21">
        <f>RTD("tos.rtd", , "DELTA", ".SPXW201007C3020")</f>
        <v>0.99</v>
      </c>
      <c r="M21">
        <f>RTD("tos.rtd", , "GAMMA", ".SPXW201007C3020")</f>
        <v>0</v>
      </c>
      <c r="N21">
        <f>RTD("tos.rtd", , "THETA", ".SPXW201007C3020")</f>
        <v>-0.36</v>
      </c>
      <c r="O21">
        <f>RTD("tos.rtd", , "VEGA", ".SPXW201007C3020")</f>
        <v>0.09</v>
      </c>
      <c r="P21">
        <f>RTD("tos.rtd", , "RHO", ".SPXW201007C3020")</f>
        <v>0.33</v>
      </c>
      <c r="Q21">
        <f>RTD("tos.rtd", , "INTRINSIC", ".SPXW201007C3020")</f>
        <v>328.44</v>
      </c>
      <c r="R21">
        <f>RTD("tos.rtd", , "EXTRINSIC", ".SPXW201007C3020")</f>
        <v>0.51</v>
      </c>
      <c r="S21" t="str">
        <f>RTD("tos.rtd", , "PROB_OF_EXPIRING", ".SPXW201007C3020")</f>
        <v>98.89%</v>
      </c>
      <c r="T21" t="str">
        <f>RTD("tos.rtd", , "PROB_OTM", ".SPXW201007C3020")</f>
        <v>1.11%</v>
      </c>
      <c r="U21" t="str">
        <f>RTD("tos.rtd", , "PROB_OF_TOUCHING", ".SPXW201007C3020")</f>
        <v>2.20%</v>
      </c>
      <c r="V21">
        <f>RTD("tos.rtd", , "STRIKE", ".SPXW201007C3020")</f>
        <v>3020</v>
      </c>
    </row>
    <row r="22" spans="1:22" x14ac:dyDescent="0.45">
      <c r="A22" t="s">
        <v>42</v>
      </c>
      <c r="B22" t="str">
        <f>RTD("tos.rtd", , "DESCRIPTION", ".SPXW201007C3025")</f>
        <v>SPX 100 (Weeklys) 7 OCT 20 3025 CALL</v>
      </c>
      <c r="C22" t="str">
        <f>RTD("tos.rtd", , "IMPL_VOL", ".SPXW201007C3025")</f>
        <v>42.64%</v>
      </c>
      <c r="D22">
        <f>RTD("tos.rtd", , "LAST", ".SPXW201007C3025")</f>
        <v>238.5</v>
      </c>
      <c r="E22">
        <f>RTD("tos.rtd", , "VOLUME", ".SPXW201007C3025")</f>
        <v>0</v>
      </c>
      <c r="F22">
        <f>RTD("tos.rtd", , "OPEN_INT", ".SPXW201007C3025")</f>
        <v>1</v>
      </c>
      <c r="G22">
        <f>RTD("tos.rtd", , "BID", ".SPXW201007C3025")</f>
        <v>321.39999999999998</v>
      </c>
      <c r="H22">
        <f>RTD("tos.rtd", , "ASK", ".SPXW201007C3025")</f>
        <v>326.60000000000002</v>
      </c>
      <c r="I22">
        <f>RTD("tos.rtd", , "HIGH", ".SPXW201007C3025")</f>
        <v>0</v>
      </c>
      <c r="J22">
        <f>RTD("tos.rtd", , "LOW", ".SPXW201007C3025")</f>
        <v>0</v>
      </c>
      <c r="K22">
        <f>RTD("tos.rtd", , "OPEN", ".SPXW201007C3025")</f>
        <v>0</v>
      </c>
      <c r="L22">
        <f>RTD("tos.rtd", , "DELTA", ".SPXW201007C3025")</f>
        <v>0.99</v>
      </c>
      <c r="M22">
        <f>RTD("tos.rtd", , "GAMMA", ".SPXW201007C3025")</f>
        <v>0</v>
      </c>
      <c r="N22">
        <f>RTD("tos.rtd", , "THETA", ".SPXW201007C3025")</f>
        <v>-0.39</v>
      </c>
      <c r="O22">
        <f>RTD("tos.rtd", , "VEGA", ".SPXW201007C3025")</f>
        <v>0.1</v>
      </c>
      <c r="P22">
        <f>RTD("tos.rtd", , "RHO", ".SPXW201007C3025")</f>
        <v>0.33</v>
      </c>
      <c r="Q22">
        <f>RTD("tos.rtd", , "INTRINSIC", ".SPXW201007C3025")</f>
        <v>323.44</v>
      </c>
      <c r="R22">
        <f>RTD("tos.rtd", , "EXTRINSIC", ".SPXW201007C3025")</f>
        <v>0.56000000000000005</v>
      </c>
      <c r="S22" t="str">
        <f>RTD("tos.rtd", , "PROB_OF_EXPIRING", ".SPXW201007C3025")</f>
        <v>98.79%</v>
      </c>
      <c r="T22" t="str">
        <f>RTD("tos.rtd", , "PROB_OTM", ".SPXW201007C3025")</f>
        <v>1.21%</v>
      </c>
      <c r="U22" t="str">
        <f>RTD("tos.rtd", , "PROB_OF_TOUCHING", ".SPXW201007C3025")</f>
        <v>2.40%</v>
      </c>
      <c r="V22">
        <f>RTD("tos.rtd", , "STRIKE", ".SPXW201007C3025")</f>
        <v>3025</v>
      </c>
    </row>
    <row r="23" spans="1:22" x14ac:dyDescent="0.45">
      <c r="A23" t="s">
        <v>43</v>
      </c>
      <c r="B23" t="str">
        <f>RTD("tos.rtd", , "DESCRIPTION", ".SPXW201007C3030")</f>
        <v>SPX 100 (Weeklys) 7 OCT 20 3030 CALL</v>
      </c>
      <c r="C23" t="str">
        <f>RTD("tos.rtd", , "IMPL_VOL", ".SPXW201007C3030")</f>
        <v>42.03%</v>
      </c>
      <c r="D23">
        <f>RTD("tos.rtd", , "LAST", ".SPXW201007C3030")</f>
        <v>0</v>
      </c>
      <c r="E23">
        <f>RTD("tos.rtd", , "VOLUME", ".SPXW201007C3030")</f>
        <v>0</v>
      </c>
      <c r="F23">
        <f>RTD("tos.rtd", , "OPEN_INT", ".SPXW201007C3030")</f>
        <v>0</v>
      </c>
      <c r="G23">
        <f>RTD("tos.rtd", , "BID", ".SPXW201007C3030")</f>
        <v>316.39999999999998</v>
      </c>
      <c r="H23">
        <f>RTD("tos.rtd", , "ASK", ".SPXW201007C3030")</f>
        <v>321.60000000000002</v>
      </c>
      <c r="I23">
        <f>RTD("tos.rtd", , "HIGH", ".SPXW201007C3030")</f>
        <v>0</v>
      </c>
      <c r="J23">
        <f>RTD("tos.rtd", , "LOW", ".SPXW201007C3030")</f>
        <v>0</v>
      </c>
      <c r="K23">
        <f>RTD("tos.rtd", , "OPEN", ".SPXW201007C3030")</f>
        <v>0</v>
      </c>
      <c r="L23">
        <f>RTD("tos.rtd", , "DELTA", ".SPXW201007C3030")</f>
        <v>0.99</v>
      </c>
      <c r="M23">
        <f>RTD("tos.rtd", , "GAMMA", ".SPXW201007C3030")</f>
        <v>0</v>
      </c>
      <c r="N23">
        <f>RTD("tos.rtd", , "THETA", ".SPXW201007C3030")</f>
        <v>-0.39</v>
      </c>
      <c r="O23">
        <f>RTD("tos.rtd", , "VEGA", ".SPXW201007C3030")</f>
        <v>0.1</v>
      </c>
      <c r="P23">
        <f>RTD("tos.rtd", , "RHO", ".SPXW201007C3030")</f>
        <v>0.33</v>
      </c>
      <c r="Q23">
        <f>RTD("tos.rtd", , "INTRINSIC", ".SPXW201007C3030")</f>
        <v>318.44</v>
      </c>
      <c r="R23">
        <f>RTD("tos.rtd", , "EXTRINSIC", ".SPXW201007C3030")</f>
        <v>0.56000000000000005</v>
      </c>
      <c r="S23" t="str">
        <f>RTD("tos.rtd", , "PROB_OF_EXPIRING", ".SPXW201007C3030")</f>
        <v>98.78%</v>
      </c>
      <c r="T23" t="str">
        <f>RTD("tos.rtd", , "PROB_OTM", ".SPXW201007C3030")</f>
        <v>1.22%</v>
      </c>
      <c r="U23" t="str">
        <f>RTD("tos.rtd", , "PROB_OF_TOUCHING", ".SPXW201007C3030")</f>
        <v>2.43%</v>
      </c>
      <c r="V23">
        <f>RTD("tos.rtd", , "STRIKE", ".SPXW201007C3030")</f>
        <v>3030</v>
      </c>
    </row>
    <row r="24" spans="1:22" x14ac:dyDescent="0.45">
      <c r="A24" t="s">
        <v>44</v>
      </c>
      <c r="B24" t="str">
        <f>RTD("tos.rtd", , "DESCRIPTION", ".SPXW201007C3035")</f>
        <v>SPX 100 (Weeklys) 7 OCT 20 3035 CALL</v>
      </c>
      <c r="C24" t="str">
        <f>RTD("tos.rtd", , "IMPL_VOL", ".SPXW201007C3035")</f>
        <v>42.35%</v>
      </c>
      <c r="D24">
        <f>RTD("tos.rtd", , "LAST", ".SPXW201007C3035")</f>
        <v>0</v>
      </c>
      <c r="E24">
        <f>RTD("tos.rtd", , "VOLUME", ".SPXW201007C3035")</f>
        <v>0</v>
      </c>
      <c r="F24">
        <f>RTD("tos.rtd", , "OPEN_INT", ".SPXW201007C3035")</f>
        <v>0</v>
      </c>
      <c r="G24">
        <f>RTD("tos.rtd", , "BID", ".SPXW201007C3035")</f>
        <v>311.7</v>
      </c>
      <c r="H24">
        <f>RTD("tos.rtd", , "ASK", ".SPXW201007C3035")</f>
        <v>316.5</v>
      </c>
      <c r="I24">
        <f>RTD("tos.rtd", , "HIGH", ".SPXW201007C3035")</f>
        <v>0</v>
      </c>
      <c r="J24">
        <f>RTD("tos.rtd", , "LOW", ".SPXW201007C3035")</f>
        <v>0</v>
      </c>
      <c r="K24">
        <f>RTD("tos.rtd", , "OPEN", ".SPXW201007C3035")</f>
        <v>0</v>
      </c>
      <c r="L24">
        <f>RTD("tos.rtd", , "DELTA", ".SPXW201007C3035")</f>
        <v>0.99</v>
      </c>
      <c r="M24">
        <f>RTD("tos.rtd", , "GAMMA", ".SPXW201007C3035")</f>
        <v>0</v>
      </c>
      <c r="N24">
        <f>RTD("tos.rtd", , "THETA", ".SPXW201007C3035")</f>
        <v>-0.45</v>
      </c>
      <c r="O24">
        <f>RTD("tos.rtd", , "VEGA", ".SPXW201007C3035")</f>
        <v>0.11</v>
      </c>
      <c r="P24">
        <f>RTD("tos.rtd", , "RHO", ".SPXW201007C3035")</f>
        <v>0.33</v>
      </c>
      <c r="Q24">
        <f>RTD("tos.rtd", , "INTRINSIC", ".SPXW201007C3035")</f>
        <v>313.44</v>
      </c>
      <c r="R24">
        <f>RTD("tos.rtd", , "EXTRINSIC", ".SPXW201007C3035")</f>
        <v>0.66</v>
      </c>
      <c r="S24" t="str">
        <f>RTD("tos.rtd", , "PROB_OF_EXPIRING", ".SPXW201007C3035")</f>
        <v>98.59%</v>
      </c>
      <c r="T24" t="str">
        <f>RTD("tos.rtd", , "PROB_OTM", ".SPXW201007C3035")</f>
        <v>1.41%</v>
      </c>
      <c r="U24" t="str">
        <f>RTD("tos.rtd", , "PROB_OF_TOUCHING", ".SPXW201007C3035")</f>
        <v>2.79%</v>
      </c>
      <c r="V24">
        <f>RTD("tos.rtd", , "STRIKE", ".SPXW201007C3035")</f>
        <v>3035</v>
      </c>
    </row>
    <row r="25" spans="1:22" x14ac:dyDescent="0.45">
      <c r="A25" t="s">
        <v>45</v>
      </c>
      <c r="B25" t="str">
        <f>RTD("tos.rtd", , "DESCRIPTION", ".SPXW201007C3040")</f>
        <v>SPX 100 (Weeklys) 7 OCT 20 3040 CALL</v>
      </c>
      <c r="C25" t="str">
        <f>RTD("tos.rtd", , "IMPL_VOL", ".SPXW201007C3040")</f>
        <v>40.82%</v>
      </c>
      <c r="D25">
        <f>RTD("tos.rtd", , "LAST", ".SPXW201007C3040")</f>
        <v>0</v>
      </c>
      <c r="E25">
        <f>RTD("tos.rtd", , "VOLUME", ".SPXW201007C3040")</f>
        <v>0</v>
      </c>
      <c r="F25">
        <f>RTD("tos.rtd", , "OPEN_INT", ".SPXW201007C3040")</f>
        <v>0</v>
      </c>
      <c r="G25">
        <f>RTD("tos.rtd", , "BID", ".SPXW201007C3040")</f>
        <v>306.5</v>
      </c>
      <c r="H25">
        <f>RTD("tos.rtd", , "ASK", ".SPXW201007C3040")</f>
        <v>311.5</v>
      </c>
      <c r="I25">
        <f>RTD("tos.rtd", , "HIGH", ".SPXW201007C3040")</f>
        <v>0</v>
      </c>
      <c r="J25">
        <f>RTD("tos.rtd", , "LOW", ".SPXW201007C3040")</f>
        <v>0</v>
      </c>
      <c r="K25">
        <f>RTD("tos.rtd", , "OPEN", ".SPXW201007C3040")</f>
        <v>0</v>
      </c>
      <c r="L25">
        <f>RTD("tos.rtd", , "DELTA", ".SPXW201007C3040")</f>
        <v>0.99</v>
      </c>
      <c r="M25">
        <f>RTD("tos.rtd", , "GAMMA", ".SPXW201007C3040")</f>
        <v>0</v>
      </c>
      <c r="N25">
        <f>RTD("tos.rtd", , "THETA", ".SPXW201007C3040")</f>
        <v>-0.39</v>
      </c>
      <c r="O25">
        <f>RTD("tos.rtd", , "VEGA", ".SPXW201007C3040")</f>
        <v>0.1</v>
      </c>
      <c r="P25">
        <f>RTD("tos.rtd", , "RHO", ".SPXW201007C3040")</f>
        <v>0.33</v>
      </c>
      <c r="Q25">
        <f>RTD("tos.rtd", , "INTRINSIC", ".SPXW201007C3040")</f>
        <v>308.44</v>
      </c>
      <c r="R25">
        <f>RTD("tos.rtd", , "EXTRINSIC", ".SPXW201007C3040")</f>
        <v>0.56000000000000005</v>
      </c>
      <c r="S25" t="str">
        <f>RTD("tos.rtd", , "PROB_OF_EXPIRING", ".SPXW201007C3040")</f>
        <v>98.75%</v>
      </c>
      <c r="T25" t="str">
        <f>RTD("tos.rtd", , "PROB_OTM", ".SPXW201007C3040")</f>
        <v>1.25%</v>
      </c>
      <c r="U25" t="str">
        <f>RTD("tos.rtd", , "PROB_OF_TOUCHING", ".SPXW201007C3040")</f>
        <v>2.48%</v>
      </c>
      <c r="V25">
        <f>RTD("tos.rtd", , "STRIKE", ".SPXW201007C3040")</f>
        <v>3040</v>
      </c>
    </row>
    <row r="26" spans="1:22" x14ac:dyDescent="0.45">
      <c r="A26" t="s">
        <v>46</v>
      </c>
      <c r="B26" t="str">
        <f>RTD("tos.rtd", , "DESCRIPTION", ".SPXW201007C3045")</f>
        <v>SPX 100 (Weeklys) 7 OCT 20 3045 CALL</v>
      </c>
      <c r="C26" t="str">
        <f>RTD("tos.rtd", , "IMPL_VOL", ".SPXW201007C3045")</f>
        <v>44.34%</v>
      </c>
      <c r="D26">
        <f>RTD("tos.rtd", , "LAST", ".SPXW201007C3045")</f>
        <v>0</v>
      </c>
      <c r="E26">
        <f>RTD("tos.rtd", , "VOLUME", ".SPXW201007C3045")</f>
        <v>0</v>
      </c>
      <c r="F26">
        <f>RTD("tos.rtd", , "OPEN_INT", ".SPXW201007C3045")</f>
        <v>0</v>
      </c>
      <c r="G26">
        <f>RTD("tos.rtd", , "BID", ".SPXW201007C3045")</f>
        <v>302.3</v>
      </c>
      <c r="H26">
        <f>RTD("tos.rtd", , "ASK", ".SPXW201007C3045")</f>
        <v>306.8</v>
      </c>
      <c r="I26">
        <f>RTD("tos.rtd", , "HIGH", ".SPXW201007C3045")</f>
        <v>0</v>
      </c>
      <c r="J26">
        <f>RTD("tos.rtd", , "LOW", ".SPXW201007C3045")</f>
        <v>0</v>
      </c>
      <c r="K26">
        <f>RTD("tos.rtd", , "OPEN", ".SPXW201007C3045")</f>
        <v>0</v>
      </c>
      <c r="L26">
        <f>RTD("tos.rtd", , "DELTA", ".SPXW201007C3045")</f>
        <v>0.98</v>
      </c>
      <c r="M26">
        <f>RTD("tos.rtd", , "GAMMA", ".SPXW201007C3045")</f>
        <v>0</v>
      </c>
      <c r="N26">
        <f>RTD("tos.rtd", , "THETA", ".SPXW201007C3045")</f>
        <v>-0.72</v>
      </c>
      <c r="O26">
        <f>RTD("tos.rtd", , "VEGA", ".SPXW201007C3045")</f>
        <v>0.16</v>
      </c>
      <c r="P26">
        <f>RTD("tos.rtd", , "RHO", ".SPXW201007C3045")</f>
        <v>0.33</v>
      </c>
      <c r="Q26">
        <f>RTD("tos.rtd", , "INTRINSIC", ".SPXW201007C3045")</f>
        <v>303.44</v>
      </c>
      <c r="R26">
        <f>RTD("tos.rtd", , "EXTRINSIC", ".SPXW201007C3045")</f>
        <v>1.1100000000000001</v>
      </c>
      <c r="S26" t="str">
        <f>RTD("tos.rtd", , "PROB_OF_EXPIRING", ".SPXW201007C3045")</f>
        <v>97.85%</v>
      </c>
      <c r="T26" t="str">
        <f>RTD("tos.rtd", , "PROB_OTM", ".SPXW201007C3045")</f>
        <v>2.15%</v>
      </c>
      <c r="U26" t="str">
        <f>RTD("tos.rtd", , "PROB_OF_TOUCHING", ".SPXW201007C3045")</f>
        <v>4.26%</v>
      </c>
      <c r="V26">
        <f>RTD("tos.rtd", , "STRIKE", ".SPXW201007C3045")</f>
        <v>3045</v>
      </c>
    </row>
    <row r="27" spans="1:22" x14ac:dyDescent="0.45">
      <c r="A27" t="s">
        <v>47</v>
      </c>
      <c r="B27" t="str">
        <f>RTD("tos.rtd", , "DESCRIPTION", ".SPXW201007C3050")</f>
        <v>SPX 100 (Weeklys) 7 OCT 20 3050 CALL</v>
      </c>
      <c r="C27" t="str">
        <f>RTD("tos.rtd", , "IMPL_VOL", ".SPXW201007C3050")</f>
        <v>39.60%</v>
      </c>
      <c r="D27">
        <f>RTD("tos.rtd", , "LAST", ".SPXW201007C3050")</f>
        <v>313.49</v>
      </c>
      <c r="E27">
        <f>RTD("tos.rtd", , "VOLUME", ".SPXW201007C3050")</f>
        <v>30</v>
      </c>
      <c r="F27">
        <f>RTD("tos.rtd", , "OPEN_INT", ".SPXW201007C3050")</f>
        <v>0</v>
      </c>
      <c r="G27">
        <f>RTD("tos.rtd", , "BID", ".SPXW201007C3050")</f>
        <v>296.5</v>
      </c>
      <c r="H27">
        <f>RTD("tos.rtd", , "ASK", ".SPXW201007C3050")</f>
        <v>301.5</v>
      </c>
      <c r="I27">
        <f>RTD("tos.rtd", , "HIGH", ".SPXW201007C3050")</f>
        <v>313.49</v>
      </c>
      <c r="J27">
        <f>RTD("tos.rtd", , "LOW", ".SPXW201007C3050")</f>
        <v>313.49</v>
      </c>
      <c r="K27">
        <f>RTD("tos.rtd", , "OPEN", ".SPXW201007C3050")</f>
        <v>313.49</v>
      </c>
      <c r="L27">
        <f>RTD("tos.rtd", , "DELTA", ".SPXW201007C3050")</f>
        <v>0.99</v>
      </c>
      <c r="M27">
        <f>RTD("tos.rtd", , "GAMMA", ".SPXW201007C3050")</f>
        <v>0</v>
      </c>
      <c r="N27">
        <f>RTD("tos.rtd", , "THETA", ".SPXW201007C3050")</f>
        <v>-0.39</v>
      </c>
      <c r="O27">
        <f>RTD("tos.rtd", , "VEGA", ".SPXW201007C3050")</f>
        <v>0.11</v>
      </c>
      <c r="P27">
        <f>RTD("tos.rtd", , "RHO", ".SPXW201007C3050")</f>
        <v>0.33</v>
      </c>
      <c r="Q27">
        <f>RTD("tos.rtd", , "INTRINSIC", ".SPXW201007C3050")</f>
        <v>298.44</v>
      </c>
      <c r="R27">
        <f>RTD("tos.rtd", , "EXTRINSIC", ".SPXW201007C3050")</f>
        <v>0.56000000000000005</v>
      </c>
      <c r="S27" t="str">
        <f>RTD("tos.rtd", , "PROB_OF_EXPIRING", ".SPXW201007C3050")</f>
        <v>98.72%</v>
      </c>
      <c r="T27" t="str">
        <f>RTD("tos.rtd", , "PROB_OTM", ".SPXW201007C3050")</f>
        <v>1.28%</v>
      </c>
      <c r="U27" t="str">
        <f>RTD("tos.rtd", , "PROB_OF_TOUCHING", ".SPXW201007C3050")</f>
        <v>2.54%</v>
      </c>
      <c r="V27">
        <f>RTD("tos.rtd", , "STRIKE", ".SPXW201007C3050")</f>
        <v>3050</v>
      </c>
    </row>
    <row r="28" spans="1:22" x14ac:dyDescent="0.45">
      <c r="A28" t="s">
        <v>48</v>
      </c>
      <c r="B28" t="str">
        <f>RTD("tos.rtd", , "DESCRIPTION", ".SPXW201007C3055")</f>
        <v>SPX 100 (Weeklys) 7 OCT 20 3055 CALL</v>
      </c>
      <c r="C28" t="str">
        <f>RTD("tos.rtd", , "IMPL_VOL", ".SPXW201007C3055")</f>
        <v>41.05%</v>
      </c>
      <c r="D28">
        <f>RTD("tos.rtd", , "LAST", ".SPXW201007C3055")</f>
        <v>0</v>
      </c>
      <c r="E28">
        <f>RTD("tos.rtd", , "VOLUME", ".SPXW201007C3055")</f>
        <v>0</v>
      </c>
      <c r="F28">
        <f>RTD("tos.rtd", , "OPEN_INT", ".SPXW201007C3055")</f>
        <v>0</v>
      </c>
      <c r="G28">
        <f>RTD("tos.rtd", , "BID", ".SPXW201007C3055")</f>
        <v>291.60000000000002</v>
      </c>
      <c r="H28">
        <f>RTD("tos.rtd", , "ASK", ".SPXW201007C3055")</f>
        <v>296.89999999999998</v>
      </c>
      <c r="I28">
        <f>RTD("tos.rtd", , "HIGH", ".SPXW201007C3055")</f>
        <v>0</v>
      </c>
      <c r="J28">
        <f>RTD("tos.rtd", , "LOW", ".SPXW201007C3055")</f>
        <v>0</v>
      </c>
      <c r="K28">
        <f>RTD("tos.rtd", , "OPEN", ".SPXW201007C3055")</f>
        <v>0</v>
      </c>
      <c r="L28">
        <f>RTD("tos.rtd", , "DELTA", ".SPXW201007C3055")</f>
        <v>0.98</v>
      </c>
      <c r="M28">
        <f>RTD("tos.rtd", , "GAMMA", ".SPXW201007C3055")</f>
        <v>0</v>
      </c>
      <c r="N28">
        <f>RTD("tos.rtd", , "THETA", ".SPXW201007C3055")</f>
        <v>-0.54</v>
      </c>
      <c r="O28">
        <f>RTD("tos.rtd", , "VEGA", ".SPXW201007C3055")</f>
        <v>0.14000000000000001</v>
      </c>
      <c r="P28">
        <f>RTD("tos.rtd", , "RHO", ".SPXW201007C3055")</f>
        <v>0.33</v>
      </c>
      <c r="Q28">
        <f>RTD("tos.rtd", , "INTRINSIC", ".SPXW201007C3055")</f>
        <v>293.44</v>
      </c>
      <c r="R28">
        <f>RTD("tos.rtd", , "EXTRINSIC", ".SPXW201007C3055")</f>
        <v>0.81</v>
      </c>
      <c r="S28" t="str">
        <f>RTD("tos.rtd", , "PROB_OF_EXPIRING", ".SPXW201007C3055")</f>
        <v>98.27%</v>
      </c>
      <c r="T28" t="str">
        <f>RTD("tos.rtd", , "PROB_OTM", ".SPXW201007C3055")</f>
        <v>1.73%</v>
      </c>
      <c r="U28" t="str">
        <f>RTD("tos.rtd", , "PROB_OF_TOUCHING", ".SPXW201007C3055")</f>
        <v>3.43%</v>
      </c>
      <c r="V28">
        <f>RTD("tos.rtd", , "STRIKE", ".SPXW201007C3055")</f>
        <v>3055</v>
      </c>
    </row>
    <row r="29" spans="1:22" x14ac:dyDescent="0.45">
      <c r="A29" t="s">
        <v>49</v>
      </c>
      <c r="B29" t="str">
        <f>RTD("tos.rtd", , "DESCRIPTION", ".SPXW201007C3060")</f>
        <v>SPX 100 (Weeklys) 7 OCT 20 3060 CALL</v>
      </c>
      <c r="C29" t="str">
        <f>RTD("tos.rtd", , "IMPL_VOL", ".SPXW201007C3060")</f>
        <v>42.07%</v>
      </c>
      <c r="D29">
        <f>RTD("tos.rtd", , "LAST", ".SPXW201007C3060")</f>
        <v>0</v>
      </c>
      <c r="E29">
        <f>RTD("tos.rtd", , "VOLUME", ".SPXW201007C3060")</f>
        <v>0</v>
      </c>
      <c r="F29">
        <f>RTD("tos.rtd", , "OPEN_INT", ".SPXW201007C3060")</f>
        <v>0</v>
      </c>
      <c r="G29">
        <f>RTD("tos.rtd", , "BID", ".SPXW201007C3060")</f>
        <v>287.39999999999998</v>
      </c>
      <c r="H29">
        <f>RTD("tos.rtd", , "ASK", ".SPXW201007C3060")</f>
        <v>291.60000000000002</v>
      </c>
      <c r="I29">
        <f>RTD("tos.rtd", , "HIGH", ".SPXW201007C3060")</f>
        <v>0</v>
      </c>
      <c r="J29">
        <f>RTD("tos.rtd", , "LOW", ".SPXW201007C3060")</f>
        <v>0</v>
      </c>
      <c r="K29">
        <f>RTD("tos.rtd", , "OPEN", ".SPXW201007C3060")</f>
        <v>0</v>
      </c>
      <c r="L29">
        <f>RTD("tos.rtd", , "DELTA", ".SPXW201007C3060")</f>
        <v>0.98</v>
      </c>
      <c r="M29">
        <f>RTD("tos.rtd", , "GAMMA", ".SPXW201007C3060")</f>
        <v>0</v>
      </c>
      <c r="N29">
        <f>RTD("tos.rtd", , "THETA", ".SPXW201007C3060")</f>
        <v>-0.69</v>
      </c>
      <c r="O29">
        <f>RTD("tos.rtd", , "VEGA", ".SPXW201007C3060")</f>
        <v>0.16</v>
      </c>
      <c r="P29">
        <f>RTD("tos.rtd", , "RHO", ".SPXW201007C3060")</f>
        <v>0.33</v>
      </c>
      <c r="Q29">
        <f>RTD("tos.rtd", , "INTRINSIC", ".SPXW201007C3060")</f>
        <v>288.44</v>
      </c>
      <c r="R29">
        <f>RTD("tos.rtd", , "EXTRINSIC", ".SPXW201007C3060")</f>
        <v>1.06</v>
      </c>
      <c r="S29" t="str">
        <f>RTD("tos.rtd", , "PROB_OF_EXPIRING", ".SPXW201007C3060")</f>
        <v>97.85%</v>
      </c>
      <c r="T29" t="str">
        <f>RTD("tos.rtd", , "PROB_OTM", ".SPXW201007C3060")</f>
        <v>2.15%</v>
      </c>
      <c r="U29" t="str">
        <f>RTD("tos.rtd", , "PROB_OF_TOUCHING", ".SPXW201007C3060")</f>
        <v>4.26%</v>
      </c>
      <c r="V29">
        <f>RTD("tos.rtd", , "STRIKE", ".SPXW201007C3060")</f>
        <v>3060</v>
      </c>
    </row>
    <row r="30" spans="1:22" x14ac:dyDescent="0.45">
      <c r="A30" t="s">
        <v>50</v>
      </c>
      <c r="B30" t="str">
        <f>RTD("tos.rtd", , "DESCRIPTION", ".SPXW201007C3065")</f>
        <v>SPX 100 (Weeklys) 7 OCT 20 3065 CALL</v>
      </c>
      <c r="C30" t="str">
        <f>RTD("tos.rtd", , "IMPL_VOL", ".SPXW201007C3065")</f>
        <v>40.80%</v>
      </c>
      <c r="D30">
        <f>RTD("tos.rtd", , "LAST", ".SPXW201007C3065")</f>
        <v>0</v>
      </c>
      <c r="E30">
        <f>RTD("tos.rtd", , "VOLUME", ".SPXW201007C3065")</f>
        <v>0</v>
      </c>
      <c r="F30">
        <f>RTD("tos.rtd", , "OPEN_INT", ".SPXW201007C3065")</f>
        <v>0</v>
      </c>
      <c r="G30">
        <f>RTD("tos.rtd", , "BID", ".SPXW201007C3065")</f>
        <v>282.2</v>
      </c>
      <c r="H30">
        <f>RTD("tos.rtd", , "ASK", ".SPXW201007C3065")</f>
        <v>286.60000000000002</v>
      </c>
      <c r="I30">
        <f>RTD("tos.rtd", , "HIGH", ".SPXW201007C3065")</f>
        <v>0</v>
      </c>
      <c r="J30">
        <f>RTD("tos.rtd", , "LOW", ".SPXW201007C3065")</f>
        <v>0</v>
      </c>
      <c r="K30">
        <f>RTD("tos.rtd", , "OPEN", ".SPXW201007C3065")</f>
        <v>0</v>
      </c>
      <c r="L30">
        <f>RTD("tos.rtd", , "DELTA", ".SPXW201007C3065")</f>
        <v>0.98</v>
      </c>
      <c r="M30">
        <f>RTD("tos.rtd", , "GAMMA", ".SPXW201007C3065")</f>
        <v>0</v>
      </c>
      <c r="N30">
        <f>RTD("tos.rtd", , "THETA", ".SPXW201007C3065")</f>
        <v>-0.63</v>
      </c>
      <c r="O30">
        <f>RTD("tos.rtd", , "VEGA", ".SPXW201007C3065")</f>
        <v>0.16</v>
      </c>
      <c r="P30">
        <f>RTD("tos.rtd", , "RHO", ".SPXW201007C3065")</f>
        <v>0.33</v>
      </c>
      <c r="Q30">
        <f>RTD("tos.rtd", , "INTRINSIC", ".SPXW201007C3065")</f>
        <v>283.44</v>
      </c>
      <c r="R30">
        <f>RTD("tos.rtd", , "EXTRINSIC", ".SPXW201007C3065")</f>
        <v>0.96</v>
      </c>
      <c r="S30" t="str">
        <f>RTD("tos.rtd", , "PROB_OF_EXPIRING", ".SPXW201007C3065")</f>
        <v>97.98%</v>
      </c>
      <c r="T30" t="str">
        <f>RTD("tos.rtd", , "PROB_OTM", ".SPXW201007C3065")</f>
        <v>2.02%</v>
      </c>
      <c r="U30" t="str">
        <f>RTD("tos.rtd", , "PROB_OF_TOUCHING", ".SPXW201007C3065")</f>
        <v>4.00%</v>
      </c>
      <c r="V30">
        <f>RTD("tos.rtd", , "STRIKE", ".SPXW201007C3065")</f>
        <v>3065</v>
      </c>
    </row>
    <row r="31" spans="1:22" x14ac:dyDescent="0.45">
      <c r="A31" t="s">
        <v>51</v>
      </c>
      <c r="B31" t="str">
        <f>RTD("tos.rtd", , "DESCRIPTION", ".SPXW201007C3070")</f>
        <v>SPX 100 (Weeklys) 7 OCT 20 3070 CALL</v>
      </c>
      <c r="C31" t="str">
        <f>RTD("tos.rtd", , "IMPL_VOL", ".SPXW201007C3070")</f>
        <v>41.34%</v>
      </c>
      <c r="D31">
        <f>RTD("tos.rtd", , "LAST", ".SPXW201007C3070")</f>
        <v>293.61</v>
      </c>
      <c r="E31">
        <f>RTD("tos.rtd", , "VOLUME", ".SPXW201007C3070")</f>
        <v>30</v>
      </c>
      <c r="F31">
        <f>RTD("tos.rtd", , "OPEN_INT", ".SPXW201007C3070")</f>
        <v>1</v>
      </c>
      <c r="G31">
        <f>RTD("tos.rtd", , "BID", ".SPXW201007C3070")</f>
        <v>277.3</v>
      </c>
      <c r="H31">
        <f>RTD("tos.rtd", , "ASK", ".SPXW201007C3070")</f>
        <v>281.89999999999998</v>
      </c>
      <c r="I31">
        <f>RTD("tos.rtd", , "HIGH", ".SPXW201007C3070")</f>
        <v>293.61</v>
      </c>
      <c r="J31">
        <f>RTD("tos.rtd", , "LOW", ".SPXW201007C3070")</f>
        <v>293.61</v>
      </c>
      <c r="K31">
        <f>RTD("tos.rtd", , "OPEN", ".SPXW201007C3070")</f>
        <v>293.61</v>
      </c>
      <c r="L31">
        <f>RTD("tos.rtd", , "DELTA", ".SPXW201007C3070")</f>
        <v>0.98</v>
      </c>
      <c r="M31">
        <f>RTD("tos.rtd", , "GAMMA", ".SPXW201007C3070")</f>
        <v>0</v>
      </c>
      <c r="N31">
        <f>RTD("tos.rtd", , "THETA", ".SPXW201007C3070")</f>
        <v>-0.74</v>
      </c>
      <c r="O31">
        <f>RTD("tos.rtd", , "VEGA", ".SPXW201007C3070")</f>
        <v>0.18</v>
      </c>
      <c r="P31">
        <f>RTD("tos.rtd", , "RHO", ".SPXW201007C3070")</f>
        <v>0.33</v>
      </c>
      <c r="Q31">
        <f>RTD("tos.rtd", , "INTRINSIC", ".SPXW201007C3070")</f>
        <v>278.44</v>
      </c>
      <c r="R31">
        <f>RTD("tos.rtd", , "EXTRINSIC", ".SPXW201007C3070")</f>
        <v>1.1599999999999999</v>
      </c>
      <c r="S31" t="str">
        <f>RTD("tos.rtd", , "PROB_OF_EXPIRING", ".SPXW201007C3070")</f>
        <v>97.64%</v>
      </c>
      <c r="T31" t="str">
        <f>RTD("tos.rtd", , "PROB_OTM", ".SPXW201007C3070")</f>
        <v>2.36%</v>
      </c>
      <c r="U31" t="str">
        <f>RTD("tos.rtd", , "PROB_OF_TOUCHING", ".SPXW201007C3070")</f>
        <v>4.68%</v>
      </c>
      <c r="V31">
        <f>RTD("tos.rtd", , "STRIKE", ".SPXW201007C3070")</f>
        <v>3070</v>
      </c>
    </row>
    <row r="32" spans="1:22" x14ac:dyDescent="0.45">
      <c r="A32" t="s">
        <v>52</v>
      </c>
      <c r="B32" t="str">
        <f>RTD("tos.rtd", , "DESCRIPTION", ".SPXW201007C3075")</f>
        <v>SPX 100 (Weeklys) 7 OCT 20 3075 CALL</v>
      </c>
      <c r="C32" t="str">
        <f>RTD("tos.rtd", , "IMPL_VOL", ".SPXW201007C3075")</f>
        <v>38.17%</v>
      </c>
      <c r="D32">
        <f>RTD("tos.rtd", , "LAST", ".SPXW201007C3075")</f>
        <v>281.95999999999998</v>
      </c>
      <c r="E32">
        <f>RTD("tos.rtd", , "VOLUME", ".SPXW201007C3075")</f>
        <v>0</v>
      </c>
      <c r="F32">
        <f>RTD("tos.rtd", , "OPEN_INT", ".SPXW201007C3075")</f>
        <v>3</v>
      </c>
      <c r="G32">
        <f>RTD("tos.rtd", , "BID", ".SPXW201007C3075")</f>
        <v>271.7</v>
      </c>
      <c r="H32">
        <f>RTD("tos.rtd", , "ASK", ".SPXW201007C3075")</f>
        <v>276.7</v>
      </c>
      <c r="I32">
        <f>RTD("tos.rtd", , "HIGH", ".SPXW201007C3075")</f>
        <v>0</v>
      </c>
      <c r="J32">
        <f>RTD("tos.rtd", , "LOW", ".SPXW201007C3075")</f>
        <v>0</v>
      </c>
      <c r="K32">
        <f>RTD("tos.rtd", , "OPEN", ".SPXW201007C3075")</f>
        <v>0</v>
      </c>
      <c r="L32">
        <f>RTD("tos.rtd", , "DELTA", ".SPXW201007C3075")</f>
        <v>0.98</v>
      </c>
      <c r="M32">
        <f>RTD("tos.rtd", , "GAMMA", ".SPXW201007C3075")</f>
        <v>0</v>
      </c>
      <c r="N32">
        <f>RTD("tos.rtd", , "THETA", ".SPXW201007C3075")</f>
        <v>-0.51</v>
      </c>
      <c r="O32">
        <f>RTD("tos.rtd", , "VEGA", ".SPXW201007C3075")</f>
        <v>0.14000000000000001</v>
      </c>
      <c r="P32">
        <f>RTD("tos.rtd", , "RHO", ".SPXW201007C3075")</f>
        <v>0.33</v>
      </c>
      <c r="Q32">
        <f>RTD("tos.rtd", , "INTRINSIC", ".SPXW201007C3075")</f>
        <v>273.44</v>
      </c>
      <c r="R32">
        <f>RTD("tos.rtd", , "EXTRINSIC", ".SPXW201007C3075")</f>
        <v>0.76</v>
      </c>
      <c r="S32" t="str">
        <f>RTD("tos.rtd", , "PROB_OF_EXPIRING", ".SPXW201007C3075")</f>
        <v>98.27%</v>
      </c>
      <c r="T32" t="str">
        <f>RTD("tos.rtd", , "PROB_OTM", ".SPXW201007C3075")</f>
        <v>1.73%</v>
      </c>
      <c r="U32" t="str">
        <f>RTD("tos.rtd", , "PROB_OF_TOUCHING", ".SPXW201007C3075")</f>
        <v>3.44%</v>
      </c>
      <c r="V32">
        <f>RTD("tos.rtd", , "STRIKE", ".SPXW201007C3075")</f>
        <v>3075</v>
      </c>
    </row>
    <row r="33" spans="1:22" x14ac:dyDescent="0.45">
      <c r="A33" t="s">
        <v>53</v>
      </c>
      <c r="B33" t="str">
        <f>RTD("tos.rtd", , "DESCRIPTION", ".SPXW201007C3080")</f>
        <v>SPX 100 (Weeklys) 7 OCT 20 3080 CALL</v>
      </c>
      <c r="C33" t="str">
        <f>RTD("tos.rtd", , "IMPL_VOL", ".SPXW201007C3080")</f>
        <v>37.89%</v>
      </c>
      <c r="D33">
        <f>RTD("tos.rtd", , "LAST", ".SPXW201007C3080")</f>
        <v>0</v>
      </c>
      <c r="E33">
        <f>RTD("tos.rtd", , "VOLUME", ".SPXW201007C3080")</f>
        <v>0</v>
      </c>
      <c r="F33">
        <f>RTD("tos.rtd", , "OPEN_INT", ".SPXW201007C3080")</f>
        <v>0</v>
      </c>
      <c r="G33">
        <f>RTD("tos.rtd", , "BID", ".SPXW201007C3080")</f>
        <v>266.7</v>
      </c>
      <c r="H33">
        <f>RTD("tos.rtd", , "ASK", ".SPXW201007C3080")</f>
        <v>271.8</v>
      </c>
      <c r="I33">
        <f>RTD("tos.rtd", , "HIGH", ".SPXW201007C3080")</f>
        <v>0</v>
      </c>
      <c r="J33">
        <f>RTD("tos.rtd", , "LOW", ".SPXW201007C3080")</f>
        <v>0</v>
      </c>
      <c r="K33">
        <f>RTD("tos.rtd", , "OPEN", ".SPXW201007C3080")</f>
        <v>0</v>
      </c>
      <c r="L33">
        <f>RTD("tos.rtd", , "DELTA", ".SPXW201007C3080")</f>
        <v>0.98</v>
      </c>
      <c r="M33">
        <f>RTD("tos.rtd", , "GAMMA", ".SPXW201007C3080")</f>
        <v>0</v>
      </c>
      <c r="N33">
        <f>RTD("tos.rtd", , "THETA", ".SPXW201007C3080")</f>
        <v>-0.54</v>
      </c>
      <c r="O33">
        <f>RTD("tos.rtd", , "VEGA", ".SPXW201007C3080")</f>
        <v>0.15</v>
      </c>
      <c r="P33">
        <f>RTD("tos.rtd", , "RHO", ".SPXW201007C3080")</f>
        <v>0.33</v>
      </c>
      <c r="Q33">
        <f>RTD("tos.rtd", , "INTRINSIC", ".SPXW201007C3080")</f>
        <v>268.44</v>
      </c>
      <c r="R33">
        <f>RTD("tos.rtd", , "EXTRINSIC", ".SPXW201007C3080")</f>
        <v>0.81</v>
      </c>
      <c r="S33" t="str">
        <f>RTD("tos.rtd", , "PROB_OF_EXPIRING", ".SPXW201007C3080")</f>
        <v>98.16%</v>
      </c>
      <c r="T33" t="str">
        <f>RTD("tos.rtd", , "PROB_OTM", ".SPXW201007C3080")</f>
        <v>1.84%</v>
      </c>
      <c r="U33" t="str">
        <f>RTD("tos.rtd", , "PROB_OF_TOUCHING", ".SPXW201007C3080")</f>
        <v>3.66%</v>
      </c>
      <c r="V33">
        <f>RTD("tos.rtd", , "STRIKE", ".SPXW201007C3080")</f>
        <v>3080</v>
      </c>
    </row>
    <row r="34" spans="1:22" x14ac:dyDescent="0.45">
      <c r="A34" t="s">
        <v>54</v>
      </c>
      <c r="B34" t="str">
        <f>RTD("tos.rtd", , "DESCRIPTION", ".SPXW201007C3085")</f>
        <v>SPX 100 (Weeklys) 7 OCT 20 3085 CALL</v>
      </c>
      <c r="C34" t="str">
        <f>RTD("tos.rtd", , "IMPL_VOL", ".SPXW201007C3085")</f>
        <v>40.14%</v>
      </c>
      <c r="D34">
        <f>RTD("tos.rtd", , "LAST", ".SPXW201007C3085")</f>
        <v>0</v>
      </c>
      <c r="E34">
        <f>RTD("tos.rtd", , "VOLUME", ".SPXW201007C3085")</f>
        <v>0</v>
      </c>
      <c r="F34">
        <f>RTD("tos.rtd", , "OPEN_INT", ".SPXW201007C3085")</f>
        <v>0</v>
      </c>
      <c r="G34">
        <f>RTD("tos.rtd", , "BID", ".SPXW201007C3085")</f>
        <v>262.5</v>
      </c>
      <c r="H34">
        <f>RTD("tos.rtd", , "ASK", ".SPXW201007C3085")</f>
        <v>267</v>
      </c>
      <c r="I34">
        <f>RTD("tos.rtd", , "HIGH", ".SPXW201007C3085")</f>
        <v>0</v>
      </c>
      <c r="J34">
        <f>RTD("tos.rtd", , "LOW", ".SPXW201007C3085")</f>
        <v>0</v>
      </c>
      <c r="K34">
        <f>RTD("tos.rtd", , "OPEN", ".SPXW201007C3085")</f>
        <v>0</v>
      </c>
      <c r="L34">
        <f>RTD("tos.rtd", , "DELTA", ".SPXW201007C3085")</f>
        <v>0.98</v>
      </c>
      <c r="M34">
        <f>RTD("tos.rtd", , "GAMMA", ".SPXW201007C3085")</f>
        <v>0</v>
      </c>
      <c r="N34">
        <f>RTD("tos.rtd", , "THETA", ".SPXW201007C3085")</f>
        <v>-0.82</v>
      </c>
      <c r="O34">
        <f>RTD("tos.rtd", , "VEGA", ".SPXW201007C3085")</f>
        <v>0.2</v>
      </c>
      <c r="P34">
        <f>RTD("tos.rtd", , "RHO", ".SPXW201007C3085")</f>
        <v>0.33</v>
      </c>
      <c r="Q34">
        <f>RTD("tos.rtd", , "INTRINSIC", ".SPXW201007C3085")</f>
        <v>263.44</v>
      </c>
      <c r="R34">
        <f>RTD("tos.rtd", , "EXTRINSIC", ".SPXW201007C3085")</f>
        <v>1.31</v>
      </c>
      <c r="S34" t="str">
        <f>RTD("tos.rtd", , "PROB_OF_EXPIRING", ".SPXW201007C3085")</f>
        <v>97.32%</v>
      </c>
      <c r="T34" t="str">
        <f>RTD("tos.rtd", , "PROB_OTM", ".SPXW201007C3085")</f>
        <v>2.68%</v>
      </c>
      <c r="U34" t="str">
        <f>RTD("tos.rtd", , "PROB_OF_TOUCHING", ".SPXW201007C3085")</f>
        <v>5.32%</v>
      </c>
      <c r="V34">
        <f>RTD("tos.rtd", , "STRIKE", ".SPXW201007C3085")</f>
        <v>3085</v>
      </c>
    </row>
    <row r="35" spans="1:22" x14ac:dyDescent="0.45">
      <c r="A35" t="s">
        <v>55</v>
      </c>
      <c r="B35" t="str">
        <f>RTD("tos.rtd", , "DESCRIPTION", ".SPXW201007C3090")</f>
        <v>SPX 100 (Weeklys) 7 OCT 20 3090 CALL</v>
      </c>
      <c r="C35" t="str">
        <f>RTD("tos.rtd", , "IMPL_VOL", ".SPXW201007C3090")</f>
        <v>36.95%</v>
      </c>
      <c r="D35">
        <f>RTD("tos.rtd", , "LAST", ".SPXW201007C3090")</f>
        <v>0</v>
      </c>
      <c r="E35">
        <f>RTD("tos.rtd", , "VOLUME", ".SPXW201007C3090")</f>
        <v>0</v>
      </c>
      <c r="F35">
        <f>RTD("tos.rtd", , "OPEN_INT", ".SPXW201007C3090")</f>
        <v>0</v>
      </c>
      <c r="G35">
        <f>RTD("tos.rtd", , "BID", ".SPXW201007C3090")</f>
        <v>256.7</v>
      </c>
      <c r="H35">
        <f>RTD("tos.rtd", , "ASK", ".SPXW201007C3090")</f>
        <v>261.89999999999998</v>
      </c>
      <c r="I35">
        <f>RTD("tos.rtd", , "HIGH", ".SPXW201007C3090")</f>
        <v>0</v>
      </c>
      <c r="J35">
        <f>RTD("tos.rtd", , "LOW", ".SPXW201007C3090")</f>
        <v>0</v>
      </c>
      <c r="K35">
        <f>RTD("tos.rtd", , "OPEN", ".SPXW201007C3090")</f>
        <v>0</v>
      </c>
      <c r="L35">
        <f>RTD("tos.rtd", , "DELTA", ".SPXW201007C3090")</f>
        <v>0.98</v>
      </c>
      <c r="M35">
        <f>RTD("tos.rtd", , "GAMMA", ".SPXW201007C3090")</f>
        <v>0</v>
      </c>
      <c r="N35">
        <f>RTD("tos.rtd", , "THETA", ".SPXW201007C3090")</f>
        <v>-0.56000000000000005</v>
      </c>
      <c r="O35">
        <f>RTD("tos.rtd", , "VEGA", ".SPXW201007C3090")</f>
        <v>0.16</v>
      </c>
      <c r="P35">
        <f>RTD("tos.rtd", , "RHO", ".SPXW201007C3090")</f>
        <v>0.33</v>
      </c>
      <c r="Q35">
        <f>RTD("tos.rtd", , "INTRINSIC", ".SPXW201007C3090")</f>
        <v>258.44</v>
      </c>
      <c r="R35">
        <f>RTD("tos.rtd", , "EXTRINSIC", ".SPXW201007C3090")</f>
        <v>0.86</v>
      </c>
      <c r="S35" t="str">
        <f>RTD("tos.rtd", , "PROB_OF_EXPIRING", ".SPXW201007C3090")</f>
        <v>98.02%</v>
      </c>
      <c r="T35" t="str">
        <f>RTD("tos.rtd", , "PROB_OTM", ".SPXW201007C3090")</f>
        <v>1.98%</v>
      </c>
      <c r="U35" t="str">
        <f>RTD("tos.rtd", , "PROB_OF_TOUCHING", ".SPXW201007C3090")</f>
        <v>3.93%</v>
      </c>
      <c r="V35">
        <f>RTD("tos.rtd", , "STRIKE", ".SPXW201007C3090")</f>
        <v>3090</v>
      </c>
    </row>
    <row r="36" spans="1:22" x14ac:dyDescent="0.45">
      <c r="A36" t="s">
        <v>56</v>
      </c>
      <c r="B36" t="str">
        <f>RTD("tos.rtd", , "DESCRIPTION", ".SPXW201007C3095")</f>
        <v>SPX 100 (Weeklys) 7 OCT 20 3095 CALL</v>
      </c>
      <c r="C36" t="str">
        <f>RTD("tos.rtd", , "IMPL_VOL", ".SPXW201007C3095")</f>
        <v>36.31%</v>
      </c>
      <c r="D36">
        <f>RTD("tos.rtd", , "LAST", ".SPXW201007C3095")</f>
        <v>0</v>
      </c>
      <c r="E36">
        <f>RTD("tos.rtd", , "VOLUME", ".SPXW201007C3095")</f>
        <v>0</v>
      </c>
      <c r="F36">
        <f>RTD("tos.rtd", , "OPEN_INT", ".SPXW201007C3095")</f>
        <v>0</v>
      </c>
      <c r="G36">
        <f>RTD("tos.rtd", , "BID", ".SPXW201007C3095")</f>
        <v>251.8</v>
      </c>
      <c r="H36">
        <f>RTD("tos.rtd", , "ASK", ".SPXW201007C3095")</f>
        <v>256.8</v>
      </c>
      <c r="I36">
        <f>RTD("tos.rtd", , "HIGH", ".SPXW201007C3095")</f>
        <v>0</v>
      </c>
      <c r="J36">
        <f>RTD("tos.rtd", , "LOW", ".SPXW201007C3095")</f>
        <v>0</v>
      </c>
      <c r="K36">
        <f>RTD("tos.rtd", , "OPEN", ".SPXW201007C3095")</f>
        <v>0</v>
      </c>
      <c r="L36">
        <f>RTD("tos.rtd", , "DELTA", ".SPXW201007C3095")</f>
        <v>0.98</v>
      </c>
      <c r="M36">
        <f>RTD("tos.rtd", , "GAMMA", ".SPXW201007C3095")</f>
        <v>0</v>
      </c>
      <c r="N36">
        <f>RTD("tos.rtd", , "THETA", ".SPXW201007C3095")</f>
        <v>-0.56000000000000005</v>
      </c>
      <c r="O36">
        <f>RTD("tos.rtd", , "VEGA", ".SPXW201007C3095")</f>
        <v>0.16</v>
      </c>
      <c r="P36">
        <f>RTD("tos.rtd", , "RHO", ".SPXW201007C3095")</f>
        <v>0.33</v>
      </c>
      <c r="Q36">
        <f>RTD("tos.rtd", , "INTRINSIC", ".SPXW201007C3095")</f>
        <v>253.44</v>
      </c>
      <c r="R36">
        <f>RTD("tos.rtd", , "EXTRINSIC", ".SPXW201007C3095")</f>
        <v>0.86</v>
      </c>
      <c r="S36" t="str">
        <f>RTD("tos.rtd", , "PROB_OF_EXPIRING", ".SPXW201007C3095")</f>
        <v>97.99%</v>
      </c>
      <c r="T36" t="str">
        <f>RTD("tos.rtd", , "PROB_OTM", ".SPXW201007C3095")</f>
        <v>2.01%</v>
      </c>
      <c r="U36" t="str">
        <f>RTD("tos.rtd", , "PROB_OF_TOUCHING", ".SPXW201007C3095")</f>
        <v>3.99%</v>
      </c>
      <c r="V36">
        <f>RTD("tos.rtd", , "STRIKE", ".SPXW201007C3095")</f>
        <v>3095</v>
      </c>
    </row>
    <row r="37" spans="1:22" x14ac:dyDescent="0.45">
      <c r="A37" t="s">
        <v>57</v>
      </c>
      <c r="B37" t="str">
        <f>RTD("tos.rtd", , "DESCRIPTION", ".SPXW201007C3100")</f>
        <v>SPX 100 (Weeklys) 7 OCT 20 3100 CALL</v>
      </c>
      <c r="C37" t="str">
        <f>RTD("tos.rtd", , "IMPL_VOL", ".SPXW201007C3100")</f>
        <v>37.64%</v>
      </c>
      <c r="D37">
        <f>RTD("tos.rtd", , "LAST", ".SPXW201007C3100")</f>
        <v>227.96</v>
      </c>
      <c r="E37">
        <f>RTD("tos.rtd", , "VOLUME", ".SPXW201007C3100")</f>
        <v>2</v>
      </c>
      <c r="F37">
        <f>RTD("tos.rtd", , "OPEN_INT", ".SPXW201007C3100")</f>
        <v>6</v>
      </c>
      <c r="G37">
        <f>RTD("tos.rtd", , "BID", ".SPXW201007C3100")</f>
        <v>247.4</v>
      </c>
      <c r="H37">
        <f>RTD("tos.rtd", , "ASK", ".SPXW201007C3100")</f>
        <v>251.9</v>
      </c>
      <c r="I37">
        <f>RTD("tos.rtd", , "HIGH", ".SPXW201007C3100")</f>
        <v>227.96</v>
      </c>
      <c r="J37">
        <f>RTD("tos.rtd", , "LOW", ".SPXW201007C3100")</f>
        <v>227.96</v>
      </c>
      <c r="K37">
        <f>RTD("tos.rtd", , "OPEN", ".SPXW201007C3100")</f>
        <v>227.96</v>
      </c>
      <c r="L37">
        <f>RTD("tos.rtd", , "DELTA", ".SPXW201007C3100")</f>
        <v>0.98</v>
      </c>
      <c r="M37">
        <f>RTD("tos.rtd", , "GAMMA", ".SPXW201007C3100")</f>
        <v>0</v>
      </c>
      <c r="N37">
        <f>RTD("tos.rtd", , "THETA", ".SPXW201007C3100")</f>
        <v>-0.76</v>
      </c>
      <c r="O37">
        <f>RTD("tos.rtd", , "VEGA", ".SPXW201007C3100")</f>
        <v>0.2</v>
      </c>
      <c r="P37">
        <f>RTD("tos.rtd", , "RHO", ".SPXW201007C3100")</f>
        <v>0.33</v>
      </c>
      <c r="Q37">
        <f>RTD("tos.rtd", , "INTRINSIC", ".SPXW201007C3100")</f>
        <v>248.44</v>
      </c>
      <c r="R37">
        <f>RTD("tos.rtd", , "EXTRINSIC", ".SPXW201007C3100")</f>
        <v>1.21</v>
      </c>
      <c r="S37" t="str">
        <f>RTD("tos.rtd", , "PROB_OF_EXPIRING", ".SPXW201007C3100")</f>
        <v>97.37%</v>
      </c>
      <c r="T37" t="str">
        <f>RTD("tos.rtd", , "PROB_OTM", ".SPXW201007C3100")</f>
        <v>2.63%</v>
      </c>
      <c r="U37" t="str">
        <f>RTD("tos.rtd", , "PROB_OF_TOUCHING", ".SPXW201007C3100")</f>
        <v>5.23%</v>
      </c>
      <c r="V37">
        <f>RTD("tos.rtd", , "STRIKE", ".SPXW201007C3100")</f>
        <v>3100</v>
      </c>
    </row>
    <row r="38" spans="1:22" x14ac:dyDescent="0.45">
      <c r="A38" t="s">
        <v>58</v>
      </c>
      <c r="B38" t="str">
        <f>RTD("tos.rtd", , "DESCRIPTION", ".SPXW201007C3105")</f>
        <v>SPX 100 (Weeklys) 7 OCT 20 3105 CALL</v>
      </c>
      <c r="C38" t="str">
        <f>RTD("tos.rtd", , "IMPL_VOL", ".SPXW201007C3105")</f>
        <v>37.69%</v>
      </c>
      <c r="D38">
        <f>RTD("tos.rtd", , "LAST", ".SPXW201007C3105")</f>
        <v>0</v>
      </c>
      <c r="E38">
        <f>RTD("tos.rtd", , "VOLUME", ".SPXW201007C3105")</f>
        <v>0</v>
      </c>
      <c r="F38">
        <f>RTD("tos.rtd", , "OPEN_INT", ".SPXW201007C3105")</f>
        <v>0</v>
      </c>
      <c r="G38">
        <f>RTD("tos.rtd", , "BID", ".SPXW201007C3105")</f>
        <v>242.7</v>
      </c>
      <c r="H38">
        <f>RTD("tos.rtd", , "ASK", ".SPXW201007C3105")</f>
        <v>246.9</v>
      </c>
      <c r="I38">
        <f>RTD("tos.rtd", , "HIGH", ".SPXW201007C3105")</f>
        <v>0</v>
      </c>
      <c r="J38">
        <f>RTD("tos.rtd", , "LOW", ".SPXW201007C3105")</f>
        <v>0</v>
      </c>
      <c r="K38">
        <f>RTD("tos.rtd", , "OPEN", ".SPXW201007C3105")</f>
        <v>0</v>
      </c>
      <c r="L38">
        <f>RTD("tos.rtd", , "DELTA", ".SPXW201007C3105")</f>
        <v>0.97</v>
      </c>
      <c r="M38">
        <f>RTD("tos.rtd", , "GAMMA", ".SPXW201007C3105")</f>
        <v>0</v>
      </c>
      <c r="N38">
        <f>RTD("tos.rtd", , "THETA", ".SPXW201007C3105")</f>
        <v>-0.83</v>
      </c>
      <c r="O38">
        <f>RTD("tos.rtd", , "VEGA", ".SPXW201007C3105")</f>
        <v>0.22</v>
      </c>
      <c r="P38">
        <f>RTD("tos.rtd", , "RHO", ".SPXW201007C3105")</f>
        <v>0.33</v>
      </c>
      <c r="Q38">
        <f>RTD("tos.rtd", , "INTRINSIC", ".SPXW201007C3105")</f>
        <v>243.44</v>
      </c>
      <c r="R38">
        <f>RTD("tos.rtd", , "EXTRINSIC", ".SPXW201007C3105")</f>
        <v>1.36</v>
      </c>
      <c r="S38" t="str">
        <f>RTD("tos.rtd", , "PROB_OF_EXPIRING", ".SPXW201007C3105")</f>
        <v>97.09%</v>
      </c>
      <c r="T38" t="str">
        <f>RTD("tos.rtd", , "PROB_OTM", ".SPXW201007C3105")</f>
        <v>2.91%</v>
      </c>
      <c r="U38" t="str">
        <f>RTD("tos.rtd", , "PROB_OF_TOUCHING", ".SPXW201007C3105")</f>
        <v>5.78%</v>
      </c>
      <c r="V38">
        <f>RTD("tos.rtd", , "STRIKE", ".SPXW201007C3105")</f>
        <v>3105</v>
      </c>
    </row>
    <row r="39" spans="1:22" x14ac:dyDescent="0.45">
      <c r="A39" t="s">
        <v>59</v>
      </c>
      <c r="B39" t="str">
        <f>RTD("tos.rtd", , "DESCRIPTION", ".SPXW201007C3110")</f>
        <v>SPX 100 (Weeklys) 7 OCT 20 3110 CALL</v>
      </c>
      <c r="C39" t="str">
        <f>RTD("tos.rtd", , "IMPL_VOL", ".SPXW201007C3110")</f>
        <v>34.99%</v>
      </c>
      <c r="D39">
        <f>RTD("tos.rtd", , "LAST", ".SPXW201007C3110")</f>
        <v>0</v>
      </c>
      <c r="E39">
        <f>RTD("tos.rtd", , "VOLUME", ".SPXW201007C3110")</f>
        <v>0</v>
      </c>
      <c r="F39">
        <f>RTD("tos.rtd", , "OPEN_INT", ".SPXW201007C3110")</f>
        <v>0</v>
      </c>
      <c r="G39">
        <f>RTD("tos.rtd", , "BID", ".SPXW201007C3110")</f>
        <v>236.9</v>
      </c>
      <c r="H39">
        <f>RTD("tos.rtd", , "ASK", ".SPXW201007C3110")</f>
        <v>241.9</v>
      </c>
      <c r="I39">
        <f>RTD("tos.rtd", , "HIGH", ".SPXW201007C3110")</f>
        <v>0</v>
      </c>
      <c r="J39">
        <f>RTD("tos.rtd", , "LOW", ".SPXW201007C3110")</f>
        <v>0</v>
      </c>
      <c r="K39">
        <f>RTD("tos.rtd", , "OPEN", ".SPXW201007C3110")</f>
        <v>0</v>
      </c>
      <c r="L39">
        <f>RTD("tos.rtd", , "DELTA", ".SPXW201007C3110")</f>
        <v>0.98</v>
      </c>
      <c r="M39">
        <f>RTD("tos.rtd", , "GAMMA", ".SPXW201007C3110")</f>
        <v>0</v>
      </c>
      <c r="N39">
        <f>RTD("tos.rtd", , "THETA", ".SPXW201007C3110")</f>
        <v>-0.61</v>
      </c>
      <c r="O39">
        <f>RTD("tos.rtd", , "VEGA", ".SPXW201007C3110")</f>
        <v>0.18</v>
      </c>
      <c r="P39">
        <f>RTD("tos.rtd", , "RHO", ".SPXW201007C3110")</f>
        <v>0.33</v>
      </c>
      <c r="Q39">
        <f>RTD("tos.rtd", , "INTRINSIC", ".SPXW201007C3110")</f>
        <v>238.44</v>
      </c>
      <c r="R39">
        <f>RTD("tos.rtd", , "EXTRINSIC", ".SPXW201007C3110")</f>
        <v>0.96</v>
      </c>
      <c r="S39" t="str">
        <f>RTD("tos.rtd", , "PROB_OF_EXPIRING", ".SPXW201007C3110")</f>
        <v>97.72%</v>
      </c>
      <c r="T39" t="str">
        <f>RTD("tos.rtd", , "PROB_OTM", ".SPXW201007C3110")</f>
        <v>2.28%</v>
      </c>
      <c r="U39" t="str">
        <f>RTD("tos.rtd", , "PROB_OF_TOUCHING", ".SPXW201007C3110")</f>
        <v>4.53%</v>
      </c>
      <c r="V39">
        <f>RTD("tos.rtd", , "STRIKE", ".SPXW201007C3110")</f>
        <v>3110</v>
      </c>
    </row>
    <row r="40" spans="1:22" x14ac:dyDescent="0.45">
      <c r="A40" t="s">
        <v>60</v>
      </c>
      <c r="B40" t="str">
        <f>RTD("tos.rtd", , "DESCRIPTION", ".SPXW201007C3115")</f>
        <v>SPX 100 (Weeklys) 7 OCT 20 3115 CALL</v>
      </c>
      <c r="C40" t="str">
        <f>RTD("tos.rtd", , "IMPL_VOL", ".SPXW201007C3115")</f>
        <v>37.41%</v>
      </c>
      <c r="D40">
        <f>RTD("tos.rtd", , "LAST", ".SPXW201007C3115")</f>
        <v>0</v>
      </c>
      <c r="E40">
        <f>RTD("tos.rtd", , "VOLUME", ".SPXW201007C3115")</f>
        <v>0</v>
      </c>
      <c r="F40">
        <f>RTD("tos.rtd", , "OPEN_INT", ".SPXW201007C3115")</f>
        <v>0</v>
      </c>
      <c r="G40">
        <f>RTD("tos.rtd", , "BID", ".SPXW201007C3115")</f>
        <v>232.8</v>
      </c>
      <c r="H40">
        <f>RTD("tos.rtd", , "ASK", ".SPXW201007C3115")</f>
        <v>237.3</v>
      </c>
      <c r="I40">
        <f>RTD("tos.rtd", , "HIGH", ".SPXW201007C3115")</f>
        <v>0</v>
      </c>
      <c r="J40">
        <f>RTD("tos.rtd", , "LOW", ".SPXW201007C3115")</f>
        <v>0</v>
      </c>
      <c r="K40">
        <f>RTD("tos.rtd", , "OPEN", ".SPXW201007C3115")</f>
        <v>0</v>
      </c>
      <c r="L40">
        <f>RTD("tos.rtd", , "DELTA", ".SPXW201007C3115")</f>
        <v>0.97</v>
      </c>
      <c r="M40">
        <f>RTD("tos.rtd", , "GAMMA", ".SPXW201007C3115")</f>
        <v>0</v>
      </c>
      <c r="N40">
        <f>RTD("tos.rtd", , "THETA", ".SPXW201007C3115")</f>
        <v>-0.96</v>
      </c>
      <c r="O40">
        <f>RTD("tos.rtd", , "VEGA", ".SPXW201007C3115")</f>
        <v>0.25</v>
      </c>
      <c r="P40">
        <f>RTD("tos.rtd", , "RHO", ".SPXW201007C3115")</f>
        <v>0.33</v>
      </c>
      <c r="Q40">
        <f>RTD("tos.rtd", , "INTRINSIC", ".SPXW201007C3115")</f>
        <v>233.44</v>
      </c>
      <c r="R40">
        <f>RTD("tos.rtd", , "EXTRINSIC", ".SPXW201007C3115")</f>
        <v>1.61</v>
      </c>
      <c r="S40" t="str">
        <f>RTD("tos.rtd", , "PROB_OF_EXPIRING", ".SPXW201007C3115")</f>
        <v>96.61%</v>
      </c>
      <c r="T40" t="str">
        <f>RTD("tos.rtd", , "PROB_OTM", ".SPXW201007C3115")</f>
        <v>3.39%</v>
      </c>
      <c r="U40" t="str">
        <f>RTD("tos.rtd", , "PROB_OF_TOUCHING", ".SPXW201007C3115")</f>
        <v>6.73%</v>
      </c>
      <c r="V40">
        <f>RTD("tos.rtd", , "STRIKE", ".SPXW201007C3115")</f>
        <v>3115</v>
      </c>
    </row>
    <row r="41" spans="1:22" x14ac:dyDescent="0.45">
      <c r="A41" t="s">
        <v>61</v>
      </c>
      <c r="B41" t="str">
        <f>RTD("tos.rtd", , "DESCRIPTION", ".SPXW201007C3120")</f>
        <v>SPX 100 (Weeklys) 7 OCT 20 3120 CALL</v>
      </c>
      <c r="C41" t="str">
        <f>RTD("tos.rtd", , "IMPL_VOL", ".SPXW201007C3120")</f>
        <v>33.96%</v>
      </c>
      <c r="D41">
        <f>RTD("tos.rtd", , "LAST", ".SPXW201007C3120")</f>
        <v>0</v>
      </c>
      <c r="E41">
        <f>RTD("tos.rtd", , "VOLUME", ".SPXW201007C3120")</f>
        <v>0</v>
      </c>
      <c r="F41">
        <f>RTD("tos.rtd", , "OPEN_INT", ".SPXW201007C3120")</f>
        <v>0</v>
      </c>
      <c r="G41">
        <f>RTD("tos.rtd", , "BID", ".SPXW201007C3120")</f>
        <v>226.9</v>
      </c>
      <c r="H41">
        <f>RTD("tos.rtd", , "ASK", ".SPXW201007C3120")</f>
        <v>232</v>
      </c>
      <c r="I41">
        <f>RTD("tos.rtd", , "HIGH", ".SPXW201007C3120")</f>
        <v>0</v>
      </c>
      <c r="J41">
        <f>RTD("tos.rtd", , "LOW", ".SPXW201007C3120")</f>
        <v>0</v>
      </c>
      <c r="K41">
        <f>RTD("tos.rtd", , "OPEN", ".SPXW201007C3120")</f>
        <v>0</v>
      </c>
      <c r="L41">
        <f>RTD("tos.rtd", , "DELTA", ".SPXW201007C3120")</f>
        <v>0.98</v>
      </c>
      <c r="M41">
        <f>RTD("tos.rtd", , "GAMMA", ".SPXW201007C3120")</f>
        <v>0</v>
      </c>
      <c r="N41">
        <f>RTD("tos.rtd", , "THETA", ".SPXW201007C3120")</f>
        <v>-0.64</v>
      </c>
      <c r="O41">
        <f>RTD("tos.rtd", , "VEGA", ".SPXW201007C3120")</f>
        <v>0.19</v>
      </c>
      <c r="P41">
        <f>RTD("tos.rtd", , "RHO", ".SPXW201007C3120")</f>
        <v>0.33</v>
      </c>
      <c r="Q41">
        <f>RTD("tos.rtd", , "INTRINSIC", ".SPXW201007C3120")</f>
        <v>228.44</v>
      </c>
      <c r="R41">
        <f>RTD("tos.rtd", , "EXTRINSIC", ".SPXW201007C3120")</f>
        <v>1.01</v>
      </c>
      <c r="S41" t="str">
        <f>RTD("tos.rtd", , "PROB_OF_EXPIRING", ".SPXW201007C3120")</f>
        <v>97.56%</v>
      </c>
      <c r="T41" t="str">
        <f>RTD("tos.rtd", , "PROB_OTM", ".SPXW201007C3120")</f>
        <v>2.44%</v>
      </c>
      <c r="U41" t="str">
        <f>RTD("tos.rtd", , "PROB_OF_TOUCHING", ".SPXW201007C3120")</f>
        <v>4.85%</v>
      </c>
      <c r="V41">
        <f>RTD("tos.rtd", , "STRIKE", ".SPXW201007C3120")</f>
        <v>3120</v>
      </c>
    </row>
    <row r="42" spans="1:22" x14ac:dyDescent="0.45">
      <c r="A42" t="s">
        <v>62</v>
      </c>
      <c r="B42" t="str">
        <f>RTD("tos.rtd", , "DESCRIPTION", ".SPXW201007C3125")</f>
        <v>SPX 100 (Weeklys) 7 OCT 20 3125 CALL</v>
      </c>
      <c r="C42" t="str">
        <f>RTD("tos.rtd", , "IMPL_VOL", ".SPXW201007C3125")</f>
        <v>35.62%</v>
      </c>
      <c r="D42">
        <f>RTD("tos.rtd", , "LAST", ".SPXW201007C3125")</f>
        <v>234.87</v>
      </c>
      <c r="E42">
        <f>RTD("tos.rtd", , "VOLUME", ".SPXW201007C3125")</f>
        <v>0</v>
      </c>
      <c r="F42">
        <f>RTD("tos.rtd", , "OPEN_INT", ".SPXW201007C3125")</f>
        <v>2</v>
      </c>
      <c r="G42">
        <f>RTD("tos.rtd", , "BID", ".SPXW201007C3125")</f>
        <v>222.8</v>
      </c>
      <c r="H42">
        <f>RTD("tos.rtd", , "ASK", ".SPXW201007C3125")</f>
        <v>227.1</v>
      </c>
      <c r="I42">
        <f>RTD("tos.rtd", , "HIGH", ".SPXW201007C3125")</f>
        <v>0</v>
      </c>
      <c r="J42">
        <f>RTD("tos.rtd", , "LOW", ".SPXW201007C3125")</f>
        <v>0</v>
      </c>
      <c r="K42">
        <f>RTD("tos.rtd", , "OPEN", ".SPXW201007C3125")</f>
        <v>0</v>
      </c>
      <c r="L42">
        <f>RTD("tos.rtd", , "DELTA", ".SPXW201007C3125")</f>
        <v>0.97</v>
      </c>
      <c r="M42">
        <f>RTD("tos.rtd", , "GAMMA", ".SPXW201007C3125")</f>
        <v>0</v>
      </c>
      <c r="N42">
        <f>RTD("tos.rtd", , "THETA", ".SPXW201007C3125")</f>
        <v>-0.9</v>
      </c>
      <c r="O42">
        <f>RTD("tos.rtd", , "VEGA", ".SPXW201007C3125")</f>
        <v>0.24</v>
      </c>
      <c r="P42">
        <f>RTD("tos.rtd", , "RHO", ".SPXW201007C3125")</f>
        <v>0.33</v>
      </c>
      <c r="Q42">
        <f>RTD("tos.rtd", , "INTRINSIC", ".SPXW201007C3125")</f>
        <v>223.44</v>
      </c>
      <c r="R42">
        <f>RTD("tos.rtd", , "EXTRINSIC", ".SPXW201007C3125")</f>
        <v>1.51</v>
      </c>
      <c r="S42" t="str">
        <f>RTD("tos.rtd", , "PROB_OF_EXPIRING", ".SPXW201007C3125")</f>
        <v>96.67%</v>
      </c>
      <c r="T42" t="str">
        <f>RTD("tos.rtd", , "PROB_OTM", ".SPXW201007C3125")</f>
        <v>3.33%</v>
      </c>
      <c r="U42" t="str">
        <f>RTD("tos.rtd", , "PROB_OF_TOUCHING", ".SPXW201007C3125")</f>
        <v>6.62%</v>
      </c>
      <c r="V42">
        <f>RTD("tos.rtd", , "STRIKE", ".SPXW201007C3125")</f>
        <v>3125</v>
      </c>
    </row>
    <row r="43" spans="1:22" x14ac:dyDescent="0.45">
      <c r="A43" t="s">
        <v>63</v>
      </c>
      <c r="B43" t="str">
        <f>RTD("tos.rtd", , "DESCRIPTION", ".SPXW201007C3130")</f>
        <v>SPX 100 (Weeklys) 7 OCT 20 3130 CALL</v>
      </c>
      <c r="C43" t="str">
        <f>RTD("tos.rtd", , "IMPL_VOL", ".SPXW201007C3130")</f>
        <v>34.94%</v>
      </c>
      <c r="D43">
        <f>RTD("tos.rtd", , "LAST", ".SPXW201007C3130")</f>
        <v>251.48</v>
      </c>
      <c r="E43">
        <f>RTD("tos.rtd", , "VOLUME", ".SPXW201007C3130")</f>
        <v>0</v>
      </c>
      <c r="F43">
        <f>RTD("tos.rtd", , "OPEN_INT", ".SPXW201007C3130")</f>
        <v>40</v>
      </c>
      <c r="G43">
        <f>RTD("tos.rtd", , "BID", ".SPXW201007C3130")</f>
        <v>217</v>
      </c>
      <c r="H43">
        <f>RTD("tos.rtd", , "ASK", ".SPXW201007C3130")</f>
        <v>222.9</v>
      </c>
      <c r="I43">
        <f>RTD("tos.rtd", , "HIGH", ".SPXW201007C3130")</f>
        <v>0</v>
      </c>
      <c r="J43">
        <f>RTD("tos.rtd", , "LOW", ".SPXW201007C3130")</f>
        <v>0</v>
      </c>
      <c r="K43">
        <f>RTD("tos.rtd", , "OPEN", ".SPXW201007C3130")</f>
        <v>0</v>
      </c>
      <c r="L43">
        <f>RTD("tos.rtd", , "DELTA", ".SPXW201007C3130")</f>
        <v>0.97</v>
      </c>
      <c r="M43">
        <f>RTD("tos.rtd", , "GAMMA", ".SPXW201007C3130")</f>
        <v>0</v>
      </c>
      <c r="N43">
        <f>RTD("tos.rtd", , "THETA", ".SPXW201007C3130")</f>
        <v>-0.9</v>
      </c>
      <c r="O43">
        <f>RTD("tos.rtd", , "VEGA", ".SPXW201007C3130")</f>
        <v>0.25</v>
      </c>
      <c r="P43">
        <f>RTD("tos.rtd", , "RHO", ".SPXW201007C3130")</f>
        <v>0.33</v>
      </c>
      <c r="Q43">
        <f>RTD("tos.rtd", , "INTRINSIC", ".SPXW201007C3130")</f>
        <v>218.44</v>
      </c>
      <c r="R43">
        <f>RTD("tos.rtd", , "EXTRINSIC", ".SPXW201007C3130")</f>
        <v>1.51</v>
      </c>
      <c r="S43" t="str">
        <f>RTD("tos.rtd", , "PROB_OF_EXPIRING", ".SPXW201007C3130")</f>
        <v>96.61%</v>
      </c>
      <c r="T43" t="str">
        <f>RTD("tos.rtd", , "PROB_OTM", ".SPXW201007C3130")</f>
        <v>3.39%</v>
      </c>
      <c r="U43" t="str">
        <f>RTD("tos.rtd", , "PROB_OF_TOUCHING", ".SPXW201007C3130")</f>
        <v>6.72%</v>
      </c>
      <c r="V43">
        <f>RTD("tos.rtd", , "STRIKE", ".SPXW201007C3130")</f>
        <v>3130</v>
      </c>
    </row>
    <row r="44" spans="1:22" x14ac:dyDescent="0.45">
      <c r="A44" t="s">
        <v>64</v>
      </c>
      <c r="B44" t="str">
        <f>RTD("tos.rtd", , "DESCRIPTION", ".SPXW201007C3135")</f>
        <v>SPX 100 (Weeklys) 7 OCT 20 3135 CALL</v>
      </c>
      <c r="C44" t="str">
        <f>RTD("tos.rtd", , "IMPL_VOL", ".SPXW201007C3135")</f>
        <v>34.64%</v>
      </c>
      <c r="D44">
        <f>RTD("tos.rtd", , "LAST", ".SPXW201007C3135")</f>
        <v>139</v>
      </c>
      <c r="E44">
        <f>RTD("tos.rtd", , "VOLUME", ".SPXW201007C3135")</f>
        <v>0</v>
      </c>
      <c r="F44">
        <f>RTD("tos.rtd", , "OPEN_INT", ".SPXW201007C3135")</f>
        <v>1</v>
      </c>
      <c r="G44">
        <f>RTD("tos.rtd", , "BID", ".SPXW201007C3135")</f>
        <v>212.1</v>
      </c>
      <c r="H44">
        <f>RTD("tos.rtd", , "ASK", ".SPXW201007C3135")</f>
        <v>218</v>
      </c>
      <c r="I44">
        <f>RTD("tos.rtd", , "HIGH", ".SPXW201007C3135")</f>
        <v>0</v>
      </c>
      <c r="J44">
        <f>RTD("tos.rtd", , "LOW", ".SPXW201007C3135")</f>
        <v>0</v>
      </c>
      <c r="K44">
        <f>RTD("tos.rtd", , "OPEN", ".SPXW201007C3135")</f>
        <v>0</v>
      </c>
      <c r="L44">
        <f>RTD("tos.rtd", , "DELTA", ".SPXW201007C3135")</f>
        <v>0.97</v>
      </c>
      <c r="M44">
        <f>RTD("tos.rtd", , "GAMMA", ".SPXW201007C3135")</f>
        <v>0</v>
      </c>
      <c r="N44">
        <f>RTD("tos.rtd", , "THETA", ".SPXW201007C3135")</f>
        <v>-0.95</v>
      </c>
      <c r="O44">
        <f>RTD("tos.rtd", , "VEGA", ".SPXW201007C3135")</f>
        <v>0.26</v>
      </c>
      <c r="P44">
        <f>RTD("tos.rtd", , "RHO", ".SPXW201007C3135")</f>
        <v>0.33</v>
      </c>
      <c r="Q44">
        <f>RTD("tos.rtd", , "INTRINSIC", ".SPXW201007C3135")</f>
        <v>213.44</v>
      </c>
      <c r="R44">
        <f>RTD("tos.rtd", , "EXTRINSIC", ".SPXW201007C3135")</f>
        <v>1.61</v>
      </c>
      <c r="S44" t="str">
        <f>RTD("tos.rtd", , "PROB_OF_EXPIRING", ".SPXW201007C3135")</f>
        <v>96.40%</v>
      </c>
      <c r="T44" t="str">
        <f>RTD("tos.rtd", , "PROB_OTM", ".SPXW201007C3135")</f>
        <v>3.60%</v>
      </c>
      <c r="U44" t="str">
        <f>RTD("tos.rtd", , "PROB_OF_TOUCHING", ".SPXW201007C3135")</f>
        <v>7.15%</v>
      </c>
      <c r="V44">
        <f>RTD("tos.rtd", , "STRIKE", ".SPXW201007C3135")</f>
        <v>3135</v>
      </c>
    </row>
    <row r="45" spans="1:22" x14ac:dyDescent="0.45">
      <c r="A45" t="s">
        <v>65</v>
      </c>
      <c r="B45" t="str">
        <f>RTD("tos.rtd", , "DESCRIPTION", ".SPXW201007C3140")</f>
        <v>SPX 100 (Weeklys) 7 OCT 20 3140 CALL</v>
      </c>
      <c r="C45" t="str">
        <f>RTD("tos.rtd", , "IMPL_VOL", ".SPXW201007C3140")</f>
        <v>35.86%</v>
      </c>
      <c r="D45">
        <f>RTD("tos.rtd", , "LAST", ".SPXW201007C3140")</f>
        <v>241.83</v>
      </c>
      <c r="E45">
        <f>RTD("tos.rtd", , "VOLUME", ".SPXW201007C3140")</f>
        <v>0</v>
      </c>
      <c r="F45">
        <f>RTD("tos.rtd", , "OPEN_INT", ".SPXW201007C3140")</f>
        <v>17</v>
      </c>
      <c r="G45">
        <f>RTD("tos.rtd", , "BID", ".SPXW201007C3140")</f>
        <v>208.1</v>
      </c>
      <c r="H45">
        <f>RTD("tos.rtd", , "ASK", ".SPXW201007C3140")</f>
        <v>213.1</v>
      </c>
      <c r="I45">
        <f>RTD("tos.rtd", , "HIGH", ".SPXW201007C3140")</f>
        <v>0</v>
      </c>
      <c r="J45">
        <f>RTD("tos.rtd", , "LOW", ".SPXW201007C3140")</f>
        <v>0</v>
      </c>
      <c r="K45">
        <f>RTD("tos.rtd", , "OPEN", ".SPXW201007C3140")</f>
        <v>0</v>
      </c>
      <c r="L45">
        <f>RTD("tos.rtd", , "DELTA", ".SPXW201007C3140")</f>
        <v>0.96</v>
      </c>
      <c r="M45">
        <f>RTD("tos.rtd", , "GAMMA", ".SPXW201007C3140")</f>
        <v>0</v>
      </c>
      <c r="N45">
        <f>RTD("tos.rtd", , "THETA", ".SPXW201007C3140")</f>
        <v>-1.21</v>
      </c>
      <c r="O45">
        <f>RTD("tos.rtd", , "VEGA", ".SPXW201007C3140")</f>
        <v>0.31</v>
      </c>
      <c r="P45">
        <f>RTD("tos.rtd", , "RHO", ".SPXW201007C3140")</f>
        <v>0.33</v>
      </c>
      <c r="Q45">
        <f>RTD("tos.rtd", , "INTRINSIC", ".SPXW201007C3140")</f>
        <v>208.44</v>
      </c>
      <c r="R45">
        <f>RTD("tos.rtd", , "EXTRINSIC", ".SPXW201007C3140")</f>
        <v>2.16</v>
      </c>
      <c r="S45" t="str">
        <f>RTD("tos.rtd", , "PROB_OF_EXPIRING", ".SPXW201007C3140")</f>
        <v>95.49%</v>
      </c>
      <c r="T45" t="str">
        <f>RTD("tos.rtd", , "PROB_OTM", ".SPXW201007C3140")</f>
        <v>4.51%</v>
      </c>
      <c r="U45" t="str">
        <f>RTD("tos.rtd", , "PROB_OF_TOUCHING", ".SPXW201007C3140")</f>
        <v>8.96%</v>
      </c>
      <c r="V45">
        <f>RTD("tos.rtd", , "STRIKE", ".SPXW201007C3140")</f>
        <v>3140</v>
      </c>
    </row>
    <row r="46" spans="1:22" x14ac:dyDescent="0.45">
      <c r="A46" t="s">
        <v>66</v>
      </c>
      <c r="B46" t="str">
        <f>RTD("tos.rtd", , "DESCRIPTION", ".SPXW201007C3145")</f>
        <v>SPX 100 (Weeklys) 7 OCT 20 3145 CALL</v>
      </c>
      <c r="C46" t="str">
        <f>RTD("tos.rtd", , "IMPL_VOL", ".SPXW201007C3145")</f>
        <v>34.32%</v>
      </c>
      <c r="D46">
        <f>RTD("tos.rtd", , "LAST", ".SPXW201007C3145")</f>
        <v>145.69999999999999</v>
      </c>
      <c r="E46">
        <f>RTD("tos.rtd", , "VOLUME", ".SPXW201007C3145")</f>
        <v>0</v>
      </c>
      <c r="F46">
        <f>RTD("tos.rtd", , "OPEN_INT", ".SPXW201007C3145")</f>
        <v>5</v>
      </c>
      <c r="G46">
        <f>RTD("tos.rtd", , "BID", ".SPXW201007C3145")</f>
        <v>202.6</v>
      </c>
      <c r="H46">
        <f>RTD("tos.rtd", , "ASK", ".SPXW201007C3145")</f>
        <v>208.1</v>
      </c>
      <c r="I46">
        <f>RTD("tos.rtd", , "HIGH", ".SPXW201007C3145")</f>
        <v>0</v>
      </c>
      <c r="J46">
        <f>RTD("tos.rtd", , "LOW", ".SPXW201007C3145")</f>
        <v>0</v>
      </c>
      <c r="K46">
        <f>RTD("tos.rtd", , "OPEN", ".SPXW201007C3145")</f>
        <v>0</v>
      </c>
      <c r="L46">
        <f>RTD("tos.rtd", , "DELTA", ".SPXW201007C3145")</f>
        <v>0.96</v>
      </c>
      <c r="M46">
        <f>RTD("tos.rtd", , "GAMMA", ".SPXW201007C3145")</f>
        <v>0</v>
      </c>
      <c r="N46">
        <f>RTD("tos.rtd", , "THETA", ".SPXW201007C3145")</f>
        <v>-1.0900000000000001</v>
      </c>
      <c r="O46">
        <f>RTD("tos.rtd", , "VEGA", ".SPXW201007C3145")</f>
        <v>0.3</v>
      </c>
      <c r="P46">
        <f>RTD("tos.rtd", , "RHO", ".SPXW201007C3145")</f>
        <v>0.33</v>
      </c>
      <c r="Q46">
        <f>RTD("tos.rtd", , "INTRINSIC", ".SPXW201007C3145")</f>
        <v>203.44</v>
      </c>
      <c r="R46">
        <f>RTD("tos.rtd", , "EXTRINSIC", ".SPXW201007C3145")</f>
        <v>1.91</v>
      </c>
      <c r="S46" t="str">
        <f>RTD("tos.rtd", , "PROB_OF_EXPIRING", ".SPXW201007C3145")</f>
        <v>95.79%</v>
      </c>
      <c r="T46" t="str">
        <f>RTD("tos.rtd", , "PROB_OTM", ".SPXW201007C3145")</f>
        <v>4.21%</v>
      </c>
      <c r="U46" t="str">
        <f>RTD("tos.rtd", , "PROB_OF_TOUCHING", ".SPXW201007C3145")</f>
        <v>8.35%</v>
      </c>
      <c r="V46">
        <f>RTD("tos.rtd", , "STRIKE", ".SPXW201007C3145")</f>
        <v>3145</v>
      </c>
    </row>
    <row r="47" spans="1:22" x14ac:dyDescent="0.45">
      <c r="A47" t="s">
        <v>67</v>
      </c>
      <c r="B47" t="str">
        <f>RTD("tos.rtd", , "DESCRIPTION", ".SPXW201007C3150")</f>
        <v>SPX 100 (Weeklys) 7 OCT 20 3150 CALL</v>
      </c>
      <c r="C47" t="str">
        <f>RTD("tos.rtd", , "IMPL_VOL", ".SPXW201007C3150")</f>
        <v>35.16%</v>
      </c>
      <c r="D47">
        <f>RTD("tos.rtd", , "LAST", ".SPXW201007C3150")</f>
        <v>224.93</v>
      </c>
      <c r="E47">
        <f>RTD("tos.rtd", , "VOLUME", ".SPXW201007C3150")</f>
        <v>0</v>
      </c>
      <c r="F47">
        <f>RTD("tos.rtd", , "OPEN_INT", ".SPXW201007C3150")</f>
        <v>26</v>
      </c>
      <c r="G47">
        <f>RTD("tos.rtd", , "BID", ".SPXW201007C3150")</f>
        <v>198.9</v>
      </c>
      <c r="H47">
        <f>RTD("tos.rtd", , "ASK", ".SPXW201007C3150")</f>
        <v>202.8</v>
      </c>
      <c r="I47">
        <f>RTD("tos.rtd", , "HIGH", ".SPXW201007C3150")</f>
        <v>0</v>
      </c>
      <c r="J47">
        <f>RTD("tos.rtd", , "LOW", ".SPXW201007C3150")</f>
        <v>0</v>
      </c>
      <c r="K47">
        <f>RTD("tos.rtd", , "OPEN", ".SPXW201007C3150")</f>
        <v>0</v>
      </c>
      <c r="L47">
        <f>RTD("tos.rtd", , "DELTA", ".SPXW201007C3150")</f>
        <v>0.95</v>
      </c>
      <c r="M47">
        <f>RTD("tos.rtd", , "GAMMA", ".SPXW201007C3150")</f>
        <v>0</v>
      </c>
      <c r="N47">
        <f>RTD("tos.rtd", , "THETA", ".SPXW201007C3150")</f>
        <v>-1.31</v>
      </c>
      <c r="O47">
        <f>RTD("tos.rtd", , "VEGA", ".SPXW201007C3150")</f>
        <v>0.34</v>
      </c>
      <c r="P47">
        <f>RTD("tos.rtd", , "RHO", ".SPXW201007C3150")</f>
        <v>0.33</v>
      </c>
      <c r="Q47">
        <f>RTD("tos.rtd", , "INTRINSIC", ".SPXW201007C3150")</f>
        <v>198.44</v>
      </c>
      <c r="R47">
        <f>RTD("tos.rtd", , "EXTRINSIC", ".SPXW201007C3150")</f>
        <v>2.41</v>
      </c>
      <c r="S47" t="str">
        <f>RTD("tos.rtd", , "PROB_OF_EXPIRING", ".SPXW201007C3150")</f>
        <v>94.97%</v>
      </c>
      <c r="T47" t="str">
        <f>RTD("tos.rtd", , "PROB_OTM", ".SPXW201007C3150")</f>
        <v>5.03%</v>
      </c>
      <c r="U47" t="str">
        <f>RTD("tos.rtd", , "PROB_OF_TOUCHING", ".SPXW201007C3150")</f>
        <v>9.99%</v>
      </c>
      <c r="V47">
        <f>RTD("tos.rtd", , "STRIKE", ".SPXW201007C3150")</f>
        <v>3150</v>
      </c>
    </row>
    <row r="48" spans="1:22" x14ac:dyDescent="0.45">
      <c r="A48" t="s">
        <v>68</v>
      </c>
      <c r="B48" t="str">
        <f>RTD("tos.rtd", , "DESCRIPTION", ".SPXW201007C3155")</f>
        <v>SPX 100 (Weeklys) 7 OCT 20 3155 CALL</v>
      </c>
      <c r="C48" t="str">
        <f>RTD("tos.rtd", , "IMPL_VOL", ".SPXW201007C3155")</f>
        <v>33.84%</v>
      </c>
      <c r="D48">
        <f>RTD("tos.rtd", , "LAST", ".SPXW201007C3155")</f>
        <v>138.19999999999999</v>
      </c>
      <c r="E48">
        <f>RTD("tos.rtd", , "VOLUME", ".SPXW201007C3155")</f>
        <v>0</v>
      </c>
      <c r="F48">
        <f>RTD("tos.rtd", , "OPEN_INT", ".SPXW201007C3155")</f>
        <v>1</v>
      </c>
      <c r="G48">
        <f>RTD("tos.rtd", , "BID", ".SPXW201007C3155")</f>
        <v>193</v>
      </c>
      <c r="H48">
        <f>RTD("tos.rtd", , "ASK", ".SPXW201007C3155")</f>
        <v>198.3</v>
      </c>
      <c r="I48">
        <f>RTD("tos.rtd", , "HIGH", ".SPXW201007C3155")</f>
        <v>0</v>
      </c>
      <c r="J48">
        <f>RTD("tos.rtd", , "LOW", ".SPXW201007C3155")</f>
        <v>0</v>
      </c>
      <c r="K48">
        <f>RTD("tos.rtd", , "OPEN", ".SPXW201007C3155")</f>
        <v>0</v>
      </c>
      <c r="L48">
        <f>RTD("tos.rtd", , "DELTA", ".SPXW201007C3155")</f>
        <v>0.96</v>
      </c>
      <c r="M48">
        <f>RTD("tos.rtd", , "GAMMA", ".SPXW201007C3155")</f>
        <v>0</v>
      </c>
      <c r="N48">
        <f>RTD("tos.rtd", , "THETA", ".SPXW201007C3155")</f>
        <v>-1.22</v>
      </c>
      <c r="O48">
        <f>RTD("tos.rtd", , "VEGA", ".SPXW201007C3155")</f>
        <v>0.33</v>
      </c>
      <c r="P48">
        <f>RTD("tos.rtd", , "RHO", ".SPXW201007C3155")</f>
        <v>0.33</v>
      </c>
      <c r="Q48">
        <f>RTD("tos.rtd", , "INTRINSIC", ".SPXW201007C3155")</f>
        <v>193.44</v>
      </c>
      <c r="R48">
        <f>RTD("tos.rtd", , "EXTRINSIC", ".SPXW201007C3155")</f>
        <v>2.21</v>
      </c>
      <c r="S48" t="str">
        <f>RTD("tos.rtd", , "PROB_OF_EXPIRING", ".SPXW201007C3155")</f>
        <v>95.18%</v>
      </c>
      <c r="T48" t="str">
        <f>RTD("tos.rtd", , "PROB_OTM", ".SPXW201007C3155")</f>
        <v>4.82%</v>
      </c>
      <c r="U48" t="str">
        <f>RTD("tos.rtd", , "PROB_OF_TOUCHING", ".SPXW201007C3155")</f>
        <v>9.57%</v>
      </c>
      <c r="V48">
        <f>RTD("tos.rtd", , "STRIKE", ".SPXW201007C3155")</f>
        <v>3155</v>
      </c>
    </row>
    <row r="49" spans="1:22" x14ac:dyDescent="0.45">
      <c r="A49" t="s">
        <v>69</v>
      </c>
      <c r="B49" t="str">
        <f>RTD("tos.rtd", , "DESCRIPTION", ".SPXW201007C3160")</f>
        <v>SPX 100 (Weeklys) 7 OCT 20 3160 CALL</v>
      </c>
      <c r="C49" t="str">
        <f>RTD("tos.rtd", , "IMPL_VOL", ".SPXW201007C3160")</f>
        <v>33.40%</v>
      </c>
      <c r="D49">
        <f>RTD("tos.rtd", , "LAST", ".SPXW201007C3160")</f>
        <v>214.2</v>
      </c>
      <c r="E49">
        <f>RTD("tos.rtd", , "VOLUME", ".SPXW201007C3160")</f>
        <v>0</v>
      </c>
      <c r="F49">
        <f>RTD("tos.rtd", , "OPEN_INT", ".SPXW201007C3160")</f>
        <v>6</v>
      </c>
      <c r="G49">
        <f>RTD("tos.rtd", , "BID", ".SPXW201007C3160")</f>
        <v>188.1</v>
      </c>
      <c r="H49">
        <f>RTD("tos.rtd", , "ASK", ".SPXW201007C3160")</f>
        <v>193.4</v>
      </c>
      <c r="I49">
        <f>RTD("tos.rtd", , "HIGH", ".SPXW201007C3160")</f>
        <v>0</v>
      </c>
      <c r="J49">
        <f>RTD("tos.rtd", , "LOW", ".SPXW201007C3160")</f>
        <v>0</v>
      </c>
      <c r="K49">
        <f>RTD("tos.rtd", , "OPEN", ".SPXW201007C3160")</f>
        <v>0</v>
      </c>
      <c r="L49">
        <f>RTD("tos.rtd", , "DELTA", ".SPXW201007C3160")</f>
        <v>0.95</v>
      </c>
      <c r="M49">
        <f>RTD("tos.rtd", , "GAMMA", ".SPXW201007C3160")</f>
        <v>0</v>
      </c>
      <c r="N49">
        <f>RTD("tos.rtd", , "THETA", ".SPXW201007C3160")</f>
        <v>-1.26</v>
      </c>
      <c r="O49">
        <f>RTD("tos.rtd", , "VEGA", ".SPXW201007C3160")</f>
        <v>0.34</v>
      </c>
      <c r="P49">
        <f>RTD("tos.rtd", , "RHO", ".SPXW201007C3160")</f>
        <v>0.33</v>
      </c>
      <c r="Q49">
        <f>RTD("tos.rtd", , "INTRINSIC", ".SPXW201007C3160")</f>
        <v>188.44</v>
      </c>
      <c r="R49">
        <f>RTD("tos.rtd", , "EXTRINSIC", ".SPXW201007C3160")</f>
        <v>2.31</v>
      </c>
      <c r="S49" t="str">
        <f>RTD("tos.rtd", , "PROB_OF_EXPIRING", ".SPXW201007C3160")</f>
        <v>94.95%</v>
      </c>
      <c r="T49" t="str">
        <f>RTD("tos.rtd", , "PROB_OTM", ".SPXW201007C3160")</f>
        <v>5.05%</v>
      </c>
      <c r="U49" t="str">
        <f>RTD("tos.rtd", , "PROB_OF_TOUCHING", ".SPXW201007C3160")</f>
        <v>10.04%</v>
      </c>
      <c r="V49">
        <f>RTD("tos.rtd", , "STRIKE", ".SPXW201007C3160")</f>
        <v>3160</v>
      </c>
    </row>
    <row r="50" spans="1:22" x14ac:dyDescent="0.45">
      <c r="A50" t="s">
        <v>70</v>
      </c>
      <c r="B50" t="str">
        <f>RTD("tos.rtd", , "DESCRIPTION", ".SPXW201007C3165")</f>
        <v>SPX 100 (Weeklys) 7 OCT 20 3165 CALL</v>
      </c>
      <c r="C50" t="str">
        <f>RTD("tos.rtd", , "IMPL_VOL", ".SPXW201007C3165")</f>
        <v>32.52%</v>
      </c>
      <c r="D50">
        <f>RTD("tos.rtd", , "LAST", ".SPXW201007C3165")</f>
        <v>128.6</v>
      </c>
      <c r="E50">
        <f>RTD("tos.rtd", , "VOLUME", ".SPXW201007C3165")</f>
        <v>0</v>
      </c>
      <c r="F50">
        <f>RTD("tos.rtd", , "OPEN_INT", ".SPXW201007C3165")</f>
        <v>1</v>
      </c>
      <c r="G50">
        <f>RTD("tos.rtd", , "BID", ".SPXW201007C3165")</f>
        <v>183.3</v>
      </c>
      <c r="H50">
        <f>RTD("tos.rtd", , "ASK", ".SPXW201007C3165")</f>
        <v>188.1</v>
      </c>
      <c r="I50">
        <f>RTD("tos.rtd", , "HIGH", ".SPXW201007C3165")</f>
        <v>0</v>
      </c>
      <c r="J50">
        <f>RTD("tos.rtd", , "LOW", ".SPXW201007C3165")</f>
        <v>0</v>
      </c>
      <c r="K50">
        <f>RTD("tos.rtd", , "OPEN", ".SPXW201007C3165")</f>
        <v>0</v>
      </c>
      <c r="L50">
        <f>RTD("tos.rtd", , "DELTA", ".SPXW201007C3165")</f>
        <v>0.95</v>
      </c>
      <c r="M50">
        <f>RTD("tos.rtd", , "GAMMA", ".SPXW201007C3165")</f>
        <v>0</v>
      </c>
      <c r="N50">
        <f>RTD("tos.rtd", , "THETA", ".SPXW201007C3165")</f>
        <v>-1.23</v>
      </c>
      <c r="O50">
        <f>RTD("tos.rtd", , "VEGA", ".SPXW201007C3165")</f>
        <v>0.35</v>
      </c>
      <c r="P50">
        <f>RTD("tos.rtd", , "RHO", ".SPXW201007C3165")</f>
        <v>0.33</v>
      </c>
      <c r="Q50">
        <f>RTD("tos.rtd", , "INTRINSIC", ".SPXW201007C3165")</f>
        <v>183.44</v>
      </c>
      <c r="R50">
        <f>RTD("tos.rtd", , "EXTRINSIC", ".SPXW201007C3165")</f>
        <v>2.2599999999999998</v>
      </c>
      <c r="S50" t="str">
        <f>RTD("tos.rtd", , "PROB_OF_EXPIRING", ".SPXW201007C3165")</f>
        <v>94.93%</v>
      </c>
      <c r="T50" t="str">
        <f>RTD("tos.rtd", , "PROB_OTM", ".SPXW201007C3165")</f>
        <v>5.07%</v>
      </c>
      <c r="U50" t="str">
        <f>RTD("tos.rtd", , "PROB_OF_TOUCHING", ".SPXW201007C3165")</f>
        <v>10.06%</v>
      </c>
      <c r="V50">
        <f>RTD("tos.rtd", , "STRIKE", ".SPXW201007C3165")</f>
        <v>3165</v>
      </c>
    </row>
    <row r="51" spans="1:22" x14ac:dyDescent="0.45">
      <c r="A51" t="s">
        <v>71</v>
      </c>
      <c r="B51" t="str">
        <f>RTD("tos.rtd", , "DESCRIPTION", ".SPXW201007C3170")</f>
        <v>SPX 100 (Weeklys) 7 OCT 20 3170 CALL</v>
      </c>
      <c r="C51" t="str">
        <f>RTD("tos.rtd", , "IMPL_VOL", ".SPXW201007C3170")</f>
        <v>31.79%</v>
      </c>
      <c r="D51">
        <f>RTD("tos.rtd", , "LAST", ".SPXW201007C3170")</f>
        <v>195.95</v>
      </c>
      <c r="E51">
        <f>RTD("tos.rtd", , "VOLUME", ".SPXW201007C3170")</f>
        <v>12</v>
      </c>
      <c r="F51">
        <f>RTD("tos.rtd", , "OPEN_INT", ".SPXW201007C3170")</f>
        <v>4</v>
      </c>
      <c r="G51">
        <f>RTD("tos.rtd", , "BID", ".SPXW201007C3170")</f>
        <v>178</v>
      </c>
      <c r="H51">
        <f>RTD("tos.rtd", , "ASK", ".SPXW201007C3170")</f>
        <v>183.4</v>
      </c>
      <c r="I51">
        <f>RTD("tos.rtd", , "HIGH", ".SPXW201007C3170")</f>
        <v>195.95</v>
      </c>
      <c r="J51">
        <f>RTD("tos.rtd", , "LOW", ".SPXW201007C3170")</f>
        <v>195.95</v>
      </c>
      <c r="K51">
        <f>RTD("tos.rtd", , "OPEN", ".SPXW201007C3170")</f>
        <v>195.95</v>
      </c>
      <c r="L51">
        <f>RTD("tos.rtd", , "DELTA", ".SPXW201007C3170")</f>
        <v>0.95</v>
      </c>
      <c r="M51">
        <f>RTD("tos.rtd", , "GAMMA", ".SPXW201007C3170")</f>
        <v>0</v>
      </c>
      <c r="N51">
        <f>RTD("tos.rtd", , "THETA", ".SPXW201007C3170")</f>
        <v>-1.22</v>
      </c>
      <c r="O51">
        <f>RTD("tos.rtd", , "VEGA", ".SPXW201007C3170")</f>
        <v>0.35</v>
      </c>
      <c r="P51">
        <f>RTD("tos.rtd", , "RHO", ".SPXW201007C3170")</f>
        <v>0.33</v>
      </c>
      <c r="Q51">
        <f>RTD("tos.rtd", , "INTRINSIC", ".SPXW201007C3170")</f>
        <v>178.44</v>
      </c>
      <c r="R51">
        <f>RTD("tos.rtd", , "EXTRINSIC", ".SPXW201007C3170")</f>
        <v>2.2599999999999998</v>
      </c>
      <c r="S51" t="str">
        <f>RTD("tos.rtd", , "PROB_OF_EXPIRING", ".SPXW201007C3170")</f>
        <v>94.84%</v>
      </c>
      <c r="T51" t="str">
        <f>RTD("tos.rtd", , "PROB_OTM", ".SPXW201007C3170")</f>
        <v>5.16%</v>
      </c>
      <c r="U51" t="str">
        <f>RTD("tos.rtd", , "PROB_OF_TOUCHING", ".SPXW201007C3170")</f>
        <v>10.25%</v>
      </c>
      <c r="V51">
        <f>RTD("tos.rtd", , "STRIKE", ".SPXW201007C3170")</f>
        <v>3170</v>
      </c>
    </row>
    <row r="52" spans="1:22" x14ac:dyDescent="0.45">
      <c r="A52" t="s">
        <v>72</v>
      </c>
      <c r="B52" t="str">
        <f>RTD("tos.rtd", , "DESCRIPTION", ".SPXW201007C3175")</f>
        <v>SPX 100 (Weeklys) 7 OCT 20 3175 CALL</v>
      </c>
      <c r="C52" t="str">
        <f>RTD("tos.rtd", , "IMPL_VOL", ".SPXW201007C3175")</f>
        <v>33.23%</v>
      </c>
      <c r="D52">
        <f>RTD("tos.rtd", , "LAST", ".SPXW201007C3175")</f>
        <v>191.1</v>
      </c>
      <c r="E52">
        <f>RTD("tos.rtd", , "VOLUME", ".SPXW201007C3175")</f>
        <v>12</v>
      </c>
      <c r="F52">
        <f>RTD("tos.rtd", , "OPEN_INT", ".SPXW201007C3175")</f>
        <v>19</v>
      </c>
      <c r="G52">
        <f>RTD("tos.rtd", , "BID", ".SPXW201007C3175")</f>
        <v>174.7</v>
      </c>
      <c r="H52">
        <f>RTD("tos.rtd", , "ASK", ".SPXW201007C3175")</f>
        <v>178.4</v>
      </c>
      <c r="I52">
        <f>RTD("tos.rtd", , "HIGH", ".SPXW201007C3175")</f>
        <v>191.1</v>
      </c>
      <c r="J52">
        <f>RTD("tos.rtd", , "LOW", ".SPXW201007C3175")</f>
        <v>191.1</v>
      </c>
      <c r="K52">
        <f>RTD("tos.rtd", , "OPEN", ".SPXW201007C3175")</f>
        <v>191.1</v>
      </c>
      <c r="L52">
        <f>RTD("tos.rtd", , "DELTA", ".SPXW201007C3175")</f>
        <v>0.94</v>
      </c>
      <c r="M52">
        <f>RTD("tos.rtd", , "GAMMA", ".SPXW201007C3175")</f>
        <v>0</v>
      </c>
      <c r="N52">
        <f>RTD("tos.rtd", , "THETA", ".SPXW201007C3175")</f>
        <v>-1.58</v>
      </c>
      <c r="O52">
        <f>RTD("tos.rtd", , "VEGA", ".SPXW201007C3175")</f>
        <v>0.42</v>
      </c>
      <c r="P52">
        <f>RTD("tos.rtd", , "RHO", ".SPXW201007C3175")</f>
        <v>0.33</v>
      </c>
      <c r="Q52">
        <f>RTD("tos.rtd", , "INTRINSIC", ".SPXW201007C3175")</f>
        <v>173.44</v>
      </c>
      <c r="R52">
        <f>RTD("tos.rtd", , "EXTRINSIC", ".SPXW201007C3175")</f>
        <v>3.11</v>
      </c>
      <c r="S52" t="str">
        <f>RTD("tos.rtd", , "PROB_OF_EXPIRING", ".SPXW201007C3175")</f>
        <v>93.47%</v>
      </c>
      <c r="T52" t="str">
        <f>RTD("tos.rtd", , "PROB_OTM", ".SPXW201007C3175")</f>
        <v>6.53%</v>
      </c>
      <c r="U52" t="str">
        <f>RTD("tos.rtd", , "PROB_OF_TOUCHING", ".SPXW201007C3175")</f>
        <v>12.96%</v>
      </c>
      <c r="V52">
        <f>RTD("tos.rtd", , "STRIKE", ".SPXW201007C3175")</f>
        <v>3175</v>
      </c>
    </row>
    <row r="53" spans="1:22" x14ac:dyDescent="0.45">
      <c r="A53" t="s">
        <v>73</v>
      </c>
      <c r="B53" t="str">
        <f>RTD("tos.rtd", , "DESCRIPTION", ".SPXW201007C3180")</f>
        <v>SPX 100 (Weeklys) 7 OCT 20 3180 CALL</v>
      </c>
      <c r="C53" t="str">
        <f>RTD("tos.rtd", , "IMPL_VOL", ".SPXW201007C3180")</f>
        <v>31.62%</v>
      </c>
      <c r="D53">
        <f>RTD("tos.rtd", , "LAST", ".SPXW201007C3180")</f>
        <v>186.63</v>
      </c>
      <c r="E53">
        <f>RTD("tos.rtd", , "VOLUME", ".SPXW201007C3180")</f>
        <v>13</v>
      </c>
      <c r="F53">
        <f>RTD("tos.rtd", , "OPEN_INT", ".SPXW201007C3180")</f>
        <v>34</v>
      </c>
      <c r="G53">
        <f>RTD("tos.rtd", , "BID", ".SPXW201007C3180")</f>
        <v>168.6</v>
      </c>
      <c r="H53">
        <f>RTD("tos.rtd", , "ASK", ".SPXW201007C3180")</f>
        <v>173.8</v>
      </c>
      <c r="I53">
        <f>RTD("tos.rtd", , "HIGH", ".SPXW201007C3180")</f>
        <v>186.63</v>
      </c>
      <c r="J53">
        <f>RTD("tos.rtd", , "LOW", ".SPXW201007C3180")</f>
        <v>186.63</v>
      </c>
      <c r="K53">
        <f>RTD("tos.rtd", , "OPEN", ".SPXW201007C3180")</f>
        <v>186.63</v>
      </c>
      <c r="L53">
        <f>RTD("tos.rtd", , "DELTA", ".SPXW201007C3180")</f>
        <v>0.94</v>
      </c>
      <c r="M53">
        <f>RTD("tos.rtd", , "GAMMA", ".SPXW201007C3180")</f>
        <v>0</v>
      </c>
      <c r="N53">
        <f>RTD("tos.rtd", , "THETA", ".SPXW201007C3180")</f>
        <v>-1.43</v>
      </c>
      <c r="O53">
        <f>RTD("tos.rtd", , "VEGA", ".SPXW201007C3180")</f>
        <v>0.4</v>
      </c>
      <c r="P53">
        <f>RTD("tos.rtd", , "RHO", ".SPXW201007C3180")</f>
        <v>0.33</v>
      </c>
      <c r="Q53">
        <f>RTD("tos.rtd", , "INTRINSIC", ".SPXW201007C3180")</f>
        <v>168.44</v>
      </c>
      <c r="R53">
        <f>RTD("tos.rtd", , "EXTRINSIC", ".SPXW201007C3180")</f>
        <v>2.76</v>
      </c>
      <c r="S53" t="str">
        <f>RTD("tos.rtd", , "PROB_OF_EXPIRING", ".SPXW201007C3180")</f>
        <v>93.86%</v>
      </c>
      <c r="T53" t="str">
        <f>RTD("tos.rtd", , "PROB_OTM", ".SPXW201007C3180")</f>
        <v>6.14%</v>
      </c>
      <c r="U53" t="str">
        <f>RTD("tos.rtd", , "PROB_OF_TOUCHING", ".SPXW201007C3180")</f>
        <v>12.19%</v>
      </c>
      <c r="V53">
        <f>RTD("tos.rtd", , "STRIKE", ".SPXW201007C3180")</f>
        <v>3180</v>
      </c>
    </row>
    <row r="54" spans="1:22" x14ac:dyDescent="0.45">
      <c r="A54" t="s">
        <v>74</v>
      </c>
      <c r="B54" t="str">
        <f>RTD("tos.rtd", , "DESCRIPTION", ".SPXW201007C3185")</f>
        <v>SPX 100 (Weeklys) 7 OCT 20 3185 CALL</v>
      </c>
      <c r="C54" t="str">
        <f>RTD("tos.rtd", , "IMPL_VOL", ".SPXW201007C3185")</f>
        <v>31.57%</v>
      </c>
      <c r="D54">
        <f>RTD("tos.rtd", , "LAST", ".SPXW201007C3185")</f>
        <v>0</v>
      </c>
      <c r="E54">
        <f>RTD("tos.rtd", , "VOLUME", ".SPXW201007C3185")</f>
        <v>0</v>
      </c>
      <c r="F54">
        <f>RTD("tos.rtd", , "OPEN_INT", ".SPXW201007C3185")</f>
        <v>0</v>
      </c>
      <c r="G54">
        <f>RTD("tos.rtd", , "BID", ".SPXW201007C3185")</f>
        <v>164</v>
      </c>
      <c r="H54">
        <f>RTD("tos.rtd", , "ASK", ".SPXW201007C3185")</f>
        <v>169</v>
      </c>
      <c r="I54">
        <f>RTD("tos.rtd", , "HIGH", ".SPXW201007C3185")</f>
        <v>0</v>
      </c>
      <c r="J54">
        <f>RTD("tos.rtd", , "LOW", ".SPXW201007C3185")</f>
        <v>0</v>
      </c>
      <c r="K54">
        <f>RTD("tos.rtd", , "OPEN", ".SPXW201007C3185")</f>
        <v>0</v>
      </c>
      <c r="L54">
        <f>RTD("tos.rtd", , "DELTA", ".SPXW201007C3185")</f>
        <v>0.94</v>
      </c>
      <c r="M54">
        <f>RTD("tos.rtd", , "GAMMA", ".SPXW201007C3185")</f>
        <v>0</v>
      </c>
      <c r="N54">
        <f>RTD("tos.rtd", , "THETA", ".SPXW201007C3185")</f>
        <v>-1.54</v>
      </c>
      <c r="O54">
        <f>RTD("tos.rtd", , "VEGA", ".SPXW201007C3185")</f>
        <v>0.43</v>
      </c>
      <c r="P54">
        <f>RTD("tos.rtd", , "RHO", ".SPXW201007C3185")</f>
        <v>0.33</v>
      </c>
      <c r="Q54">
        <f>RTD("tos.rtd", , "INTRINSIC", ".SPXW201007C3185")</f>
        <v>163.44</v>
      </c>
      <c r="R54">
        <f>RTD("tos.rtd", , "EXTRINSIC", ".SPXW201007C3185")</f>
        <v>3.06</v>
      </c>
      <c r="S54" t="str">
        <f>RTD("tos.rtd", , "PROB_OF_EXPIRING", ".SPXW201007C3185")</f>
        <v>93.30%</v>
      </c>
      <c r="T54" t="str">
        <f>RTD("tos.rtd", , "PROB_OTM", ".SPXW201007C3185")</f>
        <v>6.70%</v>
      </c>
      <c r="U54" t="str">
        <f>RTD("tos.rtd", , "PROB_OF_TOUCHING", ".SPXW201007C3185")</f>
        <v>13.31%</v>
      </c>
      <c r="V54">
        <f>RTD("tos.rtd", , "STRIKE", ".SPXW201007C3185")</f>
        <v>3185</v>
      </c>
    </row>
    <row r="55" spans="1:22" x14ac:dyDescent="0.45">
      <c r="A55" t="s">
        <v>75</v>
      </c>
      <c r="B55" t="str">
        <f>RTD("tos.rtd", , "DESCRIPTION", ".SPXW201007C3190")</f>
        <v>SPX 100 (Weeklys) 7 OCT 20 3190 CALL</v>
      </c>
      <c r="C55" t="str">
        <f>RTD("tos.rtd", , "IMPL_VOL", ".SPXW201007C3190")</f>
        <v>31.24%</v>
      </c>
      <c r="D55">
        <f>RTD("tos.rtd", , "LAST", ".SPXW201007C3190")</f>
        <v>172.6</v>
      </c>
      <c r="E55">
        <f>RTD("tos.rtd", , "VOLUME", ".SPXW201007C3190")</f>
        <v>14</v>
      </c>
      <c r="F55">
        <f>RTD("tos.rtd", , "OPEN_INT", ".SPXW201007C3190")</f>
        <v>6</v>
      </c>
      <c r="G55">
        <f>RTD("tos.rtd", , "BID", ".SPXW201007C3190")</f>
        <v>159.19999999999999</v>
      </c>
      <c r="H55">
        <f>RTD("tos.rtd", , "ASK", ".SPXW201007C3190")</f>
        <v>164.2</v>
      </c>
      <c r="I55">
        <f>RTD("tos.rtd", , "HIGH", ".SPXW201007C3190")</f>
        <v>177.03</v>
      </c>
      <c r="J55">
        <f>RTD("tos.rtd", , "LOW", ".SPXW201007C3190")</f>
        <v>172.6</v>
      </c>
      <c r="K55">
        <f>RTD("tos.rtd", , "OPEN", ".SPXW201007C3190")</f>
        <v>177.03</v>
      </c>
      <c r="L55">
        <f>RTD("tos.rtd", , "DELTA", ".SPXW201007C3190")</f>
        <v>0.93</v>
      </c>
      <c r="M55">
        <f>RTD("tos.rtd", , "GAMMA", ".SPXW201007C3190")</f>
        <v>0</v>
      </c>
      <c r="N55">
        <f>RTD("tos.rtd", , "THETA", ".SPXW201007C3190")</f>
        <v>-1.61</v>
      </c>
      <c r="O55">
        <f>RTD("tos.rtd", , "VEGA", ".SPXW201007C3190")</f>
        <v>0.45</v>
      </c>
      <c r="P55">
        <f>RTD("tos.rtd", , "RHO", ".SPXW201007C3190")</f>
        <v>0.32</v>
      </c>
      <c r="Q55">
        <f>RTD("tos.rtd", , "INTRINSIC", ".SPXW201007C3190")</f>
        <v>158.44</v>
      </c>
      <c r="R55">
        <f>RTD("tos.rtd", , "EXTRINSIC", ".SPXW201007C3190")</f>
        <v>3.26</v>
      </c>
      <c r="S55" t="str">
        <f>RTD("tos.rtd", , "PROB_OF_EXPIRING", ".SPXW201007C3190")</f>
        <v>92.87%</v>
      </c>
      <c r="T55" t="str">
        <f>RTD("tos.rtd", , "PROB_OTM", ".SPXW201007C3190")</f>
        <v>7.13%</v>
      </c>
      <c r="U55" t="str">
        <f>RTD("tos.rtd", , "PROB_OF_TOUCHING", ".SPXW201007C3190")</f>
        <v>14.15%</v>
      </c>
      <c r="V55">
        <f>RTD("tos.rtd", , "STRIKE", ".SPXW201007C3190")</f>
        <v>3190</v>
      </c>
    </row>
    <row r="56" spans="1:22" x14ac:dyDescent="0.45">
      <c r="A56" t="s">
        <v>76</v>
      </c>
      <c r="B56" t="str">
        <f>RTD("tos.rtd", , "DESCRIPTION", ".SPXW201007C3195")</f>
        <v>SPX 100 (Weeklys) 7 OCT 20 3195 CALL</v>
      </c>
      <c r="C56" t="str">
        <f>RTD("tos.rtd", , "IMPL_VOL", ".SPXW201007C3195")</f>
        <v>31.70%</v>
      </c>
      <c r="D56">
        <f>RTD("tos.rtd", , "LAST", ".SPXW201007C3195")</f>
        <v>160.59</v>
      </c>
      <c r="E56">
        <f>RTD("tos.rtd", , "VOLUME", ".SPXW201007C3195")</f>
        <v>1</v>
      </c>
      <c r="F56">
        <f>RTD("tos.rtd", , "OPEN_INT", ".SPXW201007C3195")</f>
        <v>2</v>
      </c>
      <c r="G56">
        <f>RTD("tos.rtd", , "BID", ".SPXW201007C3195")</f>
        <v>155.1</v>
      </c>
      <c r="H56">
        <f>RTD("tos.rtd", , "ASK", ".SPXW201007C3195")</f>
        <v>159.5</v>
      </c>
      <c r="I56">
        <f>RTD("tos.rtd", , "HIGH", ".SPXW201007C3195")</f>
        <v>160.59</v>
      </c>
      <c r="J56">
        <f>RTD("tos.rtd", , "LOW", ".SPXW201007C3195")</f>
        <v>160.59</v>
      </c>
      <c r="K56">
        <f>RTD("tos.rtd", , "OPEN", ".SPXW201007C3195")</f>
        <v>160.59</v>
      </c>
      <c r="L56">
        <f>RTD("tos.rtd", , "DELTA", ".SPXW201007C3195")</f>
        <v>0.92</v>
      </c>
      <c r="M56">
        <f>RTD("tos.rtd", , "GAMMA", ".SPXW201007C3195")</f>
        <v>0</v>
      </c>
      <c r="N56">
        <f>RTD("tos.rtd", , "THETA", ".SPXW201007C3195")</f>
        <v>-1.84</v>
      </c>
      <c r="O56">
        <f>RTD("tos.rtd", , "VEGA", ".SPXW201007C3195")</f>
        <v>0.5</v>
      </c>
      <c r="P56">
        <f>RTD("tos.rtd", , "RHO", ".SPXW201007C3195")</f>
        <v>0.32</v>
      </c>
      <c r="Q56">
        <f>RTD("tos.rtd", , "INTRINSIC", ".SPXW201007C3195")</f>
        <v>153.44</v>
      </c>
      <c r="R56">
        <f>RTD("tos.rtd", , "EXTRINSIC", ".SPXW201007C3195")</f>
        <v>3.86</v>
      </c>
      <c r="S56" t="str">
        <f>RTD("tos.rtd", , "PROB_OF_EXPIRING", ".SPXW201007C3195")</f>
        <v>91.89%</v>
      </c>
      <c r="T56" t="str">
        <f>RTD("tos.rtd", , "PROB_OTM", ".SPXW201007C3195")</f>
        <v>8.11%</v>
      </c>
      <c r="U56" t="str">
        <f>RTD("tos.rtd", , "PROB_OF_TOUCHING", ".SPXW201007C3195")</f>
        <v>16.11%</v>
      </c>
      <c r="V56">
        <f>RTD("tos.rtd", , "STRIKE", ".SPXW201007C3195")</f>
        <v>3195</v>
      </c>
    </row>
    <row r="57" spans="1:22" x14ac:dyDescent="0.45">
      <c r="A57" t="s">
        <v>77</v>
      </c>
      <c r="B57" t="str">
        <f>RTD("tos.rtd", , "DESCRIPTION", ".SPXW201007C3200")</f>
        <v>SPX 100 (Weeklys) 7 OCT 20 3200 CALL</v>
      </c>
      <c r="C57" t="str">
        <f>RTD("tos.rtd", , "IMPL_VOL", ".SPXW201007C3200")</f>
        <v>31.75%</v>
      </c>
      <c r="D57">
        <f>RTD("tos.rtd", , "LAST", ".SPXW201007C3200")</f>
        <v>179.64</v>
      </c>
      <c r="E57">
        <f>RTD("tos.rtd", , "VOLUME", ".SPXW201007C3200")</f>
        <v>0</v>
      </c>
      <c r="F57">
        <f>RTD("tos.rtd", , "OPEN_INT", ".SPXW201007C3200")</f>
        <v>67</v>
      </c>
      <c r="G57">
        <f>RTD("tos.rtd", , "BID", ".SPXW201007C3200")</f>
        <v>150.9</v>
      </c>
      <c r="H57">
        <f>RTD("tos.rtd", , "ASK", ".SPXW201007C3200")</f>
        <v>154.6</v>
      </c>
      <c r="I57">
        <f>RTD("tos.rtd", , "HIGH", ".SPXW201007C3200")</f>
        <v>0</v>
      </c>
      <c r="J57">
        <f>RTD("tos.rtd", , "LOW", ".SPXW201007C3200")</f>
        <v>0</v>
      </c>
      <c r="K57">
        <f>RTD("tos.rtd", , "OPEN", ".SPXW201007C3200")</f>
        <v>0</v>
      </c>
      <c r="L57">
        <f>RTD("tos.rtd", , "DELTA", ".SPXW201007C3200")</f>
        <v>0.92</v>
      </c>
      <c r="M57">
        <f>RTD("tos.rtd", , "GAMMA", ".SPXW201007C3200")</f>
        <v>0</v>
      </c>
      <c r="N57">
        <f>RTD("tos.rtd", , "THETA", ".SPXW201007C3200")</f>
        <v>-1.99</v>
      </c>
      <c r="O57">
        <f>RTD("tos.rtd", , "VEGA", ".SPXW201007C3200")</f>
        <v>0.54</v>
      </c>
      <c r="P57">
        <f>RTD("tos.rtd", , "RHO", ".SPXW201007C3200")</f>
        <v>0.32</v>
      </c>
      <c r="Q57">
        <f>RTD("tos.rtd", , "INTRINSIC", ".SPXW201007C3200")</f>
        <v>148.44</v>
      </c>
      <c r="R57">
        <f>RTD("tos.rtd", , "EXTRINSIC", ".SPXW201007C3200")</f>
        <v>4.3099999999999996</v>
      </c>
      <c r="S57" t="str">
        <f>RTD("tos.rtd", , "PROB_OF_EXPIRING", ".SPXW201007C3200")</f>
        <v>91.12%</v>
      </c>
      <c r="T57" t="str">
        <f>RTD("tos.rtd", , "PROB_OTM", ".SPXW201007C3200")</f>
        <v>8.88%</v>
      </c>
      <c r="U57" t="str">
        <f>RTD("tos.rtd", , "PROB_OF_TOUCHING", ".SPXW201007C3200")</f>
        <v>17.62%</v>
      </c>
      <c r="V57">
        <f>RTD("tos.rtd", , "STRIKE", ".SPXW201007C3200")</f>
        <v>3200</v>
      </c>
    </row>
    <row r="58" spans="1:22" x14ac:dyDescent="0.45">
      <c r="A58" t="s">
        <v>78</v>
      </c>
      <c r="B58" t="str">
        <f>RTD("tos.rtd", , "DESCRIPTION", ".SPXW201007C3205")</f>
        <v>SPX 100 (Weeklys) 7 OCT 20 3205 CALL</v>
      </c>
      <c r="C58" t="str">
        <f>RTD("tos.rtd", , "IMPL_VOL", ".SPXW201007C3205")</f>
        <v>31.28%</v>
      </c>
      <c r="D58">
        <f>RTD("tos.rtd", , "LAST", ".SPXW201007C3205")</f>
        <v>0</v>
      </c>
      <c r="E58">
        <f>RTD("tos.rtd", , "VOLUME", ".SPXW201007C3205")</f>
        <v>0</v>
      </c>
      <c r="F58">
        <f>RTD("tos.rtd", , "OPEN_INT", ".SPXW201007C3205")</f>
        <v>0</v>
      </c>
      <c r="G58">
        <f>RTD("tos.rtd", , "BID", ".SPXW201007C3205")</f>
        <v>145.6</v>
      </c>
      <c r="H58">
        <f>RTD("tos.rtd", , "ASK", ".SPXW201007C3205")</f>
        <v>150.30000000000001</v>
      </c>
      <c r="I58">
        <f>RTD("tos.rtd", , "HIGH", ".SPXW201007C3205")</f>
        <v>0</v>
      </c>
      <c r="J58">
        <f>RTD("tos.rtd", , "LOW", ".SPXW201007C3205")</f>
        <v>0</v>
      </c>
      <c r="K58">
        <f>RTD("tos.rtd", , "OPEN", ".SPXW201007C3205")</f>
        <v>0</v>
      </c>
      <c r="L58">
        <f>RTD("tos.rtd", , "DELTA", ".SPXW201007C3205")</f>
        <v>0.91</v>
      </c>
      <c r="M58">
        <f>RTD("tos.rtd", , "GAMMA", ".SPXW201007C3205")</f>
        <v>0</v>
      </c>
      <c r="N58">
        <f>RTD("tos.rtd", , "THETA", ".SPXW201007C3205")</f>
        <v>-2.0499999999999998</v>
      </c>
      <c r="O58">
        <f>RTD("tos.rtd", , "VEGA", ".SPXW201007C3205")</f>
        <v>0.56000000000000005</v>
      </c>
      <c r="P58">
        <f>RTD("tos.rtd", , "RHO", ".SPXW201007C3205")</f>
        <v>0.32</v>
      </c>
      <c r="Q58">
        <f>RTD("tos.rtd", , "INTRINSIC", ".SPXW201007C3205")</f>
        <v>143.44</v>
      </c>
      <c r="R58">
        <f>RTD("tos.rtd", , "EXTRINSIC", ".SPXW201007C3205")</f>
        <v>4.51</v>
      </c>
      <c r="S58" t="str">
        <f>RTD("tos.rtd", , "PROB_OF_EXPIRING", ".SPXW201007C3205")</f>
        <v>90.68%</v>
      </c>
      <c r="T58" t="str">
        <f>RTD("tos.rtd", , "PROB_OTM", ".SPXW201007C3205")</f>
        <v>9.32%</v>
      </c>
      <c r="U58" t="str">
        <f>RTD("tos.rtd", , "PROB_OF_TOUCHING", ".SPXW201007C3205")</f>
        <v>18.51%</v>
      </c>
      <c r="V58">
        <f>RTD("tos.rtd", , "STRIKE", ".SPXW201007C3205")</f>
        <v>3205</v>
      </c>
    </row>
    <row r="59" spans="1:22" x14ac:dyDescent="0.45">
      <c r="A59" t="s">
        <v>79</v>
      </c>
      <c r="B59" t="str">
        <f>RTD("tos.rtd", , "DESCRIPTION", ".SPXW201007C3210")</f>
        <v>SPX 100 (Weeklys) 7 OCT 20 3210 CALL</v>
      </c>
      <c r="C59" t="str">
        <f>RTD("tos.rtd", , "IMPL_VOL", ".SPXW201007C3210")</f>
        <v>30.62%</v>
      </c>
      <c r="D59">
        <f>RTD("tos.rtd", , "LAST", ".SPXW201007C3210")</f>
        <v>174.91</v>
      </c>
      <c r="E59">
        <f>RTD("tos.rtd", , "VOLUME", ".SPXW201007C3210")</f>
        <v>0</v>
      </c>
      <c r="F59">
        <f>RTD("tos.rtd", , "OPEN_INT", ".SPXW201007C3210")</f>
        <v>9</v>
      </c>
      <c r="G59">
        <f>RTD("tos.rtd", , "BID", ".SPXW201007C3210")</f>
        <v>140.5</v>
      </c>
      <c r="H59">
        <f>RTD("tos.rtd", , "ASK", ".SPXW201007C3210")</f>
        <v>145.6</v>
      </c>
      <c r="I59">
        <f>RTD("tos.rtd", , "HIGH", ".SPXW201007C3210")</f>
        <v>0</v>
      </c>
      <c r="J59">
        <f>RTD("tos.rtd", , "LOW", ".SPXW201007C3210")</f>
        <v>0</v>
      </c>
      <c r="K59">
        <f>RTD("tos.rtd", , "OPEN", ".SPXW201007C3210")</f>
        <v>0</v>
      </c>
      <c r="L59">
        <f>RTD("tos.rtd", , "DELTA", ".SPXW201007C3210")</f>
        <v>0.91</v>
      </c>
      <c r="M59">
        <f>RTD("tos.rtd", , "GAMMA", ".SPXW201007C3210")</f>
        <v>0</v>
      </c>
      <c r="N59">
        <f>RTD("tos.rtd", , "THETA", ".SPXW201007C3210")</f>
        <v>-2.0699999999999998</v>
      </c>
      <c r="O59">
        <f>RTD("tos.rtd", , "VEGA", ".SPXW201007C3210")</f>
        <v>0.56999999999999995</v>
      </c>
      <c r="P59">
        <f>RTD("tos.rtd", , "RHO", ".SPXW201007C3210")</f>
        <v>0.32</v>
      </c>
      <c r="Q59">
        <f>RTD("tos.rtd", , "INTRINSIC", ".SPXW201007C3210")</f>
        <v>138.44</v>
      </c>
      <c r="R59">
        <f>RTD("tos.rtd", , "EXTRINSIC", ".SPXW201007C3210")</f>
        <v>4.6100000000000003</v>
      </c>
      <c r="S59" t="str">
        <f>RTD("tos.rtd", , "PROB_OF_EXPIRING", ".SPXW201007C3210")</f>
        <v>90.35%</v>
      </c>
      <c r="T59" t="str">
        <f>RTD("tos.rtd", , "PROB_OTM", ".SPXW201007C3210")</f>
        <v>9.65%</v>
      </c>
      <c r="U59" t="str">
        <f>RTD("tos.rtd", , "PROB_OF_TOUCHING", ".SPXW201007C3210")</f>
        <v>19.16%</v>
      </c>
      <c r="V59">
        <f>RTD("tos.rtd", , "STRIKE", ".SPXW201007C3210")</f>
        <v>3210</v>
      </c>
    </row>
    <row r="60" spans="1:22" x14ac:dyDescent="0.45">
      <c r="A60" t="s">
        <v>80</v>
      </c>
      <c r="B60" t="str">
        <f>RTD("tos.rtd", , "DESCRIPTION", ".SPXW201007C3215")</f>
        <v>SPX 100 (Weeklys) 7 OCT 20 3215 CALL</v>
      </c>
      <c r="C60" t="str">
        <f>RTD("tos.rtd", , "IMPL_VOL", ".SPXW201007C3215")</f>
        <v>30.29%</v>
      </c>
      <c r="D60">
        <f>RTD("tos.rtd", , "LAST", ".SPXW201007C3215")</f>
        <v>137.81</v>
      </c>
      <c r="E60">
        <f>RTD("tos.rtd", , "VOLUME", ".SPXW201007C3215")</f>
        <v>0</v>
      </c>
      <c r="F60">
        <f>RTD("tos.rtd", , "OPEN_INT", ".SPXW201007C3215")</f>
        <v>3</v>
      </c>
      <c r="G60">
        <f>RTD("tos.rtd", , "BID", ".SPXW201007C3215")</f>
        <v>135.69999999999999</v>
      </c>
      <c r="H60">
        <f>RTD("tos.rtd", , "ASK", ".SPXW201007C3215")</f>
        <v>141</v>
      </c>
      <c r="I60">
        <f>RTD("tos.rtd", , "HIGH", ".SPXW201007C3215")</f>
        <v>0</v>
      </c>
      <c r="J60">
        <f>RTD("tos.rtd", , "LOW", ".SPXW201007C3215")</f>
        <v>0</v>
      </c>
      <c r="K60">
        <f>RTD("tos.rtd", , "OPEN", ".SPXW201007C3215")</f>
        <v>0</v>
      </c>
      <c r="L60">
        <f>RTD("tos.rtd", , "DELTA", ".SPXW201007C3215")</f>
        <v>0.9</v>
      </c>
      <c r="M60">
        <f>RTD("tos.rtd", , "GAMMA", ".SPXW201007C3215")</f>
        <v>0</v>
      </c>
      <c r="N60">
        <f>RTD("tos.rtd", , "THETA", ".SPXW201007C3215")</f>
        <v>-2.16</v>
      </c>
      <c r="O60">
        <f>RTD("tos.rtd", , "VEGA", ".SPXW201007C3215")</f>
        <v>0.6</v>
      </c>
      <c r="P60">
        <f>RTD("tos.rtd", , "RHO", ".SPXW201007C3215")</f>
        <v>0.32</v>
      </c>
      <c r="Q60">
        <f>RTD("tos.rtd", , "INTRINSIC", ".SPXW201007C3215")</f>
        <v>133.44</v>
      </c>
      <c r="R60">
        <f>RTD("tos.rtd", , "EXTRINSIC", ".SPXW201007C3215")</f>
        <v>4.91</v>
      </c>
      <c r="S60" t="str">
        <f>RTD("tos.rtd", , "PROB_OF_EXPIRING", ".SPXW201007C3215")</f>
        <v>89.75%</v>
      </c>
      <c r="T60" t="str">
        <f>RTD("tos.rtd", , "PROB_OTM", ".SPXW201007C3215")</f>
        <v>10.25%</v>
      </c>
      <c r="U60" t="str">
        <f>RTD("tos.rtd", , "PROB_OF_TOUCHING", ".SPXW201007C3215")</f>
        <v>20.35%</v>
      </c>
      <c r="V60">
        <f>RTD("tos.rtd", , "STRIKE", ".SPXW201007C3215")</f>
        <v>3215</v>
      </c>
    </row>
    <row r="61" spans="1:22" x14ac:dyDescent="0.45">
      <c r="A61" t="s">
        <v>81</v>
      </c>
      <c r="B61" t="str">
        <f>RTD("tos.rtd", , "DESCRIPTION", ".SPXW201007C3220")</f>
        <v>SPX 100 (Weeklys) 7 OCT 20 3220 CALL</v>
      </c>
      <c r="C61" t="str">
        <f>RTD("tos.rtd", , "IMPL_VOL", ".SPXW201007C3220")</f>
        <v>30.23%</v>
      </c>
      <c r="D61">
        <f>RTD("tos.rtd", , "LAST", ".SPXW201007C3220")</f>
        <v>141.44999999999999</v>
      </c>
      <c r="E61">
        <f>RTD("tos.rtd", , "VOLUME", ".SPXW201007C3220")</f>
        <v>2</v>
      </c>
      <c r="F61">
        <f>RTD("tos.rtd", , "OPEN_INT", ".SPXW201007C3220")</f>
        <v>19</v>
      </c>
      <c r="G61">
        <f>RTD("tos.rtd", , "BID", ".SPXW201007C3220")</f>
        <v>131.19999999999999</v>
      </c>
      <c r="H61">
        <f>RTD("tos.rtd", , "ASK", ".SPXW201007C3220")</f>
        <v>136.5</v>
      </c>
      <c r="I61">
        <f>RTD("tos.rtd", , "HIGH", ".SPXW201007C3220")</f>
        <v>142.72999999999999</v>
      </c>
      <c r="J61">
        <f>RTD("tos.rtd", , "LOW", ".SPXW201007C3220")</f>
        <v>141.44999999999999</v>
      </c>
      <c r="K61">
        <f>RTD("tos.rtd", , "OPEN", ".SPXW201007C3220")</f>
        <v>142.72999999999999</v>
      </c>
      <c r="L61">
        <f>RTD("tos.rtd", , "DELTA", ".SPXW201007C3220")</f>
        <v>0.89</v>
      </c>
      <c r="M61">
        <f>RTD("tos.rtd", , "GAMMA", ".SPXW201007C3220")</f>
        <v>0</v>
      </c>
      <c r="N61">
        <f>RTD("tos.rtd", , "THETA", ".SPXW201007C3220")</f>
        <v>-2.2999999999999998</v>
      </c>
      <c r="O61">
        <f>RTD("tos.rtd", , "VEGA", ".SPXW201007C3220")</f>
        <v>0.64</v>
      </c>
      <c r="P61">
        <f>RTD("tos.rtd", , "RHO", ".SPXW201007C3220")</f>
        <v>0.31</v>
      </c>
      <c r="Q61">
        <f>RTD("tos.rtd", , "INTRINSIC", ".SPXW201007C3220")</f>
        <v>128.44</v>
      </c>
      <c r="R61">
        <f>RTD("tos.rtd", , "EXTRINSIC", ".SPXW201007C3220")</f>
        <v>5.41</v>
      </c>
      <c r="S61" t="str">
        <f>RTD("tos.rtd", , "PROB_OF_EXPIRING", ".SPXW201007C3220")</f>
        <v>88.89%</v>
      </c>
      <c r="T61" t="str">
        <f>RTD("tos.rtd", , "PROB_OTM", ".SPXW201007C3220")</f>
        <v>11.11%</v>
      </c>
      <c r="U61" t="str">
        <f>RTD("tos.rtd", , "PROB_OF_TOUCHING", ".SPXW201007C3220")</f>
        <v>22.06%</v>
      </c>
      <c r="V61">
        <f>RTD("tos.rtd", , "STRIKE", ".SPXW201007C3220")</f>
        <v>3220</v>
      </c>
    </row>
    <row r="62" spans="1:22" x14ac:dyDescent="0.45">
      <c r="A62" t="s">
        <v>82</v>
      </c>
      <c r="B62" t="str">
        <f>RTD("tos.rtd", , "DESCRIPTION", ".SPXW201007C3225")</f>
        <v>SPX 100 (Weeklys) 7 OCT 20 3225 CALL</v>
      </c>
      <c r="C62" t="str">
        <f>RTD("tos.rtd", , "IMPL_VOL", ".SPXW201007C3225")</f>
        <v>30.63%</v>
      </c>
      <c r="D62">
        <f>RTD("tos.rtd", , "LAST", ".SPXW201007C3225")</f>
        <v>131.22</v>
      </c>
      <c r="E62">
        <f>RTD("tos.rtd", , "VOLUME", ".SPXW201007C3225")</f>
        <v>25</v>
      </c>
      <c r="F62">
        <f>RTD("tos.rtd", , "OPEN_INT", ".SPXW201007C3225")</f>
        <v>24</v>
      </c>
      <c r="G62">
        <f>RTD("tos.rtd", , "BID", ".SPXW201007C3225")</f>
        <v>127.7</v>
      </c>
      <c r="H62">
        <f>RTD("tos.rtd", , "ASK", ".SPXW201007C3225")</f>
        <v>131.69999999999999</v>
      </c>
      <c r="I62">
        <f>RTD("tos.rtd", , "HIGH", ".SPXW201007C3225")</f>
        <v>131.9</v>
      </c>
      <c r="J62">
        <f>RTD("tos.rtd", , "LOW", ".SPXW201007C3225")</f>
        <v>122.5</v>
      </c>
      <c r="K62">
        <f>RTD("tos.rtd", , "OPEN", ".SPXW201007C3225")</f>
        <v>122.5</v>
      </c>
      <c r="L62">
        <f>RTD("tos.rtd", , "DELTA", ".SPXW201007C3225")</f>
        <v>0.88</v>
      </c>
      <c r="M62">
        <f>RTD("tos.rtd", , "GAMMA", ".SPXW201007C3225")</f>
        <v>0</v>
      </c>
      <c r="N62">
        <f>RTD("tos.rtd", , "THETA", ".SPXW201007C3225")</f>
        <v>-2.5499999999999998</v>
      </c>
      <c r="O62">
        <f>RTD("tos.rtd", , "VEGA", ".SPXW201007C3225")</f>
        <v>0.69</v>
      </c>
      <c r="P62">
        <f>RTD("tos.rtd", , "RHO", ".SPXW201007C3225")</f>
        <v>0.31</v>
      </c>
      <c r="Q62">
        <f>RTD("tos.rtd", , "INTRINSIC", ".SPXW201007C3225")</f>
        <v>123.44</v>
      </c>
      <c r="R62">
        <f>RTD("tos.rtd", , "EXTRINSIC", ".SPXW201007C3225")</f>
        <v>6.26</v>
      </c>
      <c r="S62" t="str">
        <f>RTD("tos.rtd", , "PROB_OF_EXPIRING", ".SPXW201007C3225")</f>
        <v>87.61%</v>
      </c>
      <c r="T62" t="str">
        <f>RTD("tos.rtd", , "PROB_OTM", ".SPXW201007C3225")</f>
        <v>12.39%</v>
      </c>
      <c r="U62" t="str">
        <f>RTD("tos.rtd", , "PROB_OF_TOUCHING", ".SPXW201007C3225")</f>
        <v>24.58%</v>
      </c>
      <c r="V62">
        <f>RTD("tos.rtd", , "STRIKE", ".SPXW201007C3225")</f>
        <v>3225</v>
      </c>
    </row>
    <row r="63" spans="1:22" x14ac:dyDescent="0.45">
      <c r="A63" t="s">
        <v>83</v>
      </c>
      <c r="B63" t="str">
        <f>RTD("tos.rtd", , "DESCRIPTION", ".SPXW201007C3230")</f>
        <v>SPX 100 (Weeklys) 7 OCT 20 3230 CALL</v>
      </c>
      <c r="C63" t="str">
        <f>RTD("tos.rtd", , "IMPL_VOL", ".SPXW201007C3230")</f>
        <v>30.36%</v>
      </c>
      <c r="D63">
        <f>RTD("tos.rtd", , "LAST", ".SPXW201007C3230")</f>
        <v>133.93</v>
      </c>
      <c r="E63">
        <f>RTD("tos.rtd", , "VOLUME", ".SPXW201007C3230")</f>
        <v>1</v>
      </c>
      <c r="F63">
        <f>RTD("tos.rtd", , "OPEN_INT", ".SPXW201007C3230")</f>
        <v>13</v>
      </c>
      <c r="G63">
        <f>RTD("tos.rtd", , "BID", ".SPXW201007C3230")</f>
        <v>123.4</v>
      </c>
      <c r="H63">
        <f>RTD("tos.rtd", , "ASK", ".SPXW201007C3230")</f>
        <v>126.9</v>
      </c>
      <c r="I63">
        <f>RTD("tos.rtd", , "HIGH", ".SPXW201007C3230")</f>
        <v>133.93</v>
      </c>
      <c r="J63">
        <f>RTD("tos.rtd", , "LOW", ".SPXW201007C3230")</f>
        <v>133.93</v>
      </c>
      <c r="K63">
        <f>RTD("tos.rtd", , "OPEN", ".SPXW201007C3230")</f>
        <v>133.93</v>
      </c>
      <c r="L63">
        <f>RTD("tos.rtd", , "DELTA", ".SPXW201007C3230")</f>
        <v>0.87</v>
      </c>
      <c r="M63">
        <f>RTD("tos.rtd", , "GAMMA", ".SPXW201007C3230")</f>
        <v>0</v>
      </c>
      <c r="N63">
        <f>RTD("tos.rtd", , "THETA", ".SPXW201007C3230")</f>
        <v>-2.67</v>
      </c>
      <c r="O63">
        <f>RTD("tos.rtd", , "VEGA", ".SPXW201007C3230")</f>
        <v>0.72</v>
      </c>
      <c r="P63">
        <f>RTD("tos.rtd", , "RHO", ".SPXW201007C3230")</f>
        <v>0.31</v>
      </c>
      <c r="Q63">
        <f>RTD("tos.rtd", , "INTRINSIC", ".SPXW201007C3230")</f>
        <v>118.44</v>
      </c>
      <c r="R63">
        <f>RTD("tos.rtd", , "EXTRINSIC", ".SPXW201007C3230")</f>
        <v>6.71</v>
      </c>
      <c r="S63" t="str">
        <f>RTD("tos.rtd", , "PROB_OF_EXPIRING", ".SPXW201007C3230")</f>
        <v>86.81%</v>
      </c>
      <c r="T63" t="str">
        <f>RTD("tos.rtd", , "PROB_OTM", ".SPXW201007C3230")</f>
        <v>13.19%</v>
      </c>
      <c r="U63" t="str">
        <f>RTD("tos.rtd", , "PROB_OF_TOUCHING", ".SPXW201007C3230")</f>
        <v>26.16%</v>
      </c>
      <c r="V63">
        <f>RTD("tos.rtd", , "STRIKE", ".SPXW201007C3230")</f>
        <v>3230</v>
      </c>
    </row>
    <row r="64" spans="1:22" x14ac:dyDescent="0.45">
      <c r="A64" t="s">
        <v>84</v>
      </c>
      <c r="B64" t="str">
        <f>RTD("tos.rtd", , "DESCRIPTION", ".SPXW201007C3235")</f>
        <v>SPX 100 (Weeklys) 7 OCT 20 3235 CALL</v>
      </c>
      <c r="C64" t="str">
        <f>RTD("tos.rtd", , "IMPL_VOL", ".SPXW201007C3235")</f>
        <v>30.25%</v>
      </c>
      <c r="D64">
        <f>RTD("tos.rtd", , "LAST", ".SPXW201007C3235")</f>
        <v>153.87</v>
      </c>
      <c r="E64">
        <f>RTD("tos.rtd", , "VOLUME", ".SPXW201007C3235")</f>
        <v>0</v>
      </c>
      <c r="F64">
        <f>RTD("tos.rtd", , "OPEN_INT", ".SPXW201007C3235")</f>
        <v>23</v>
      </c>
      <c r="G64">
        <f>RTD("tos.rtd", , "BID", ".SPXW201007C3235")</f>
        <v>119.1</v>
      </c>
      <c r="H64">
        <f>RTD("tos.rtd", , "ASK", ".SPXW201007C3235")</f>
        <v>122.4</v>
      </c>
      <c r="I64">
        <f>RTD("tos.rtd", , "HIGH", ".SPXW201007C3235")</f>
        <v>0</v>
      </c>
      <c r="J64">
        <f>RTD("tos.rtd", , "LOW", ".SPXW201007C3235")</f>
        <v>0</v>
      </c>
      <c r="K64">
        <f>RTD("tos.rtd", , "OPEN", ".SPXW201007C3235")</f>
        <v>0</v>
      </c>
      <c r="L64">
        <f>RTD("tos.rtd", , "DELTA", ".SPXW201007C3235")</f>
        <v>0.87</v>
      </c>
      <c r="M64">
        <f>RTD("tos.rtd", , "GAMMA", ".SPXW201007C3235")</f>
        <v>0</v>
      </c>
      <c r="N64">
        <f>RTD("tos.rtd", , "THETA", ".SPXW201007C3235")</f>
        <v>-2.81</v>
      </c>
      <c r="O64">
        <f>RTD("tos.rtd", , "VEGA", ".SPXW201007C3235")</f>
        <v>0.76</v>
      </c>
      <c r="P64">
        <f>RTD("tos.rtd", , "RHO", ".SPXW201007C3235")</f>
        <v>0.3</v>
      </c>
      <c r="Q64">
        <f>RTD("tos.rtd", , "INTRINSIC", ".SPXW201007C3235")</f>
        <v>113.44</v>
      </c>
      <c r="R64">
        <f>RTD("tos.rtd", , "EXTRINSIC", ".SPXW201007C3235")</f>
        <v>7.31</v>
      </c>
      <c r="S64" t="str">
        <f>RTD("tos.rtd", , "PROB_OF_EXPIRING", ".SPXW201007C3235")</f>
        <v>85.84%</v>
      </c>
      <c r="T64" t="str">
        <f>RTD("tos.rtd", , "PROB_OTM", ".SPXW201007C3235")</f>
        <v>14.16%</v>
      </c>
      <c r="U64" t="str">
        <f>RTD("tos.rtd", , "PROB_OF_TOUCHING", ".SPXW201007C3235")</f>
        <v>28.10%</v>
      </c>
      <c r="V64">
        <f>RTD("tos.rtd", , "STRIKE", ".SPXW201007C3235")</f>
        <v>3235</v>
      </c>
    </row>
    <row r="65" spans="1:22" x14ac:dyDescent="0.45">
      <c r="A65" t="s">
        <v>85</v>
      </c>
      <c r="B65" t="str">
        <f>RTD("tos.rtd", , "DESCRIPTION", ".SPXW201007C3240")</f>
        <v>SPX 100 (Weeklys) 7 OCT 20 3240 CALL</v>
      </c>
      <c r="C65" t="str">
        <f>RTD("tos.rtd", , "IMPL_VOL", ".SPXW201007C3240")</f>
        <v>29.95%</v>
      </c>
      <c r="D65">
        <f>RTD("tos.rtd", , "LAST", ".SPXW201007C3240")</f>
        <v>142.69999999999999</v>
      </c>
      <c r="E65">
        <f>RTD("tos.rtd", , "VOLUME", ".SPXW201007C3240")</f>
        <v>0</v>
      </c>
      <c r="F65">
        <f>RTD("tos.rtd", , "OPEN_INT", ".SPXW201007C3240")</f>
        <v>10</v>
      </c>
      <c r="G65">
        <f>RTD("tos.rtd", , "BID", ".SPXW201007C3240")</f>
        <v>114.5</v>
      </c>
      <c r="H65">
        <f>RTD("tos.rtd", , "ASK", ".SPXW201007C3240")</f>
        <v>118</v>
      </c>
      <c r="I65">
        <f>RTD("tos.rtd", , "HIGH", ".SPXW201007C3240")</f>
        <v>0</v>
      </c>
      <c r="J65">
        <f>RTD("tos.rtd", , "LOW", ".SPXW201007C3240")</f>
        <v>0</v>
      </c>
      <c r="K65">
        <f>RTD("tos.rtd", , "OPEN", ".SPXW201007C3240")</f>
        <v>0</v>
      </c>
      <c r="L65">
        <f>RTD("tos.rtd", , "DELTA", ".SPXW201007C3240")</f>
        <v>0.86</v>
      </c>
      <c r="M65">
        <f>RTD("tos.rtd", , "GAMMA", ".SPXW201007C3240")</f>
        <v>0</v>
      </c>
      <c r="N65">
        <f>RTD("tos.rtd", , "THETA", ".SPXW201007C3240")</f>
        <v>-2.92</v>
      </c>
      <c r="O65">
        <f>RTD("tos.rtd", , "VEGA", ".SPXW201007C3240")</f>
        <v>0.79</v>
      </c>
      <c r="P65">
        <f>RTD("tos.rtd", , "RHO", ".SPXW201007C3240")</f>
        <v>0.3</v>
      </c>
      <c r="Q65">
        <f>RTD("tos.rtd", , "INTRINSIC", ".SPXW201007C3240")</f>
        <v>108.44</v>
      </c>
      <c r="R65">
        <f>RTD("tos.rtd", , "EXTRINSIC", ".SPXW201007C3240")</f>
        <v>7.81</v>
      </c>
      <c r="S65" t="str">
        <f>RTD("tos.rtd", , "PROB_OF_EXPIRING", ".SPXW201007C3240")</f>
        <v>84.96%</v>
      </c>
      <c r="T65" t="str">
        <f>RTD("tos.rtd", , "PROB_OTM", ".SPXW201007C3240")</f>
        <v>15.04%</v>
      </c>
      <c r="U65" t="str">
        <f>RTD("tos.rtd", , "PROB_OF_TOUCHING", ".SPXW201007C3240")</f>
        <v>29.84%</v>
      </c>
      <c r="V65">
        <f>RTD("tos.rtd", , "STRIKE", ".SPXW201007C3240")</f>
        <v>3240</v>
      </c>
    </row>
    <row r="66" spans="1:22" x14ac:dyDescent="0.45">
      <c r="A66" t="s">
        <v>86</v>
      </c>
      <c r="B66" t="str">
        <f>RTD("tos.rtd", , "DESCRIPTION", ".SPXW201007C3245")</f>
        <v>SPX 100 (Weeklys) 7 OCT 20 3245 CALL</v>
      </c>
      <c r="C66" t="str">
        <f>RTD("tos.rtd", , "IMPL_VOL", ".SPXW201007C3245")</f>
        <v>29.31%</v>
      </c>
      <c r="D66">
        <f>RTD("tos.rtd", , "LAST", ".SPXW201007C3245")</f>
        <v>114.76</v>
      </c>
      <c r="E66">
        <f>RTD("tos.rtd", , "VOLUME", ".SPXW201007C3245")</f>
        <v>1</v>
      </c>
      <c r="F66">
        <f>RTD("tos.rtd", , "OPEN_INT", ".SPXW201007C3245")</f>
        <v>9</v>
      </c>
      <c r="G66">
        <f>RTD("tos.rtd", , "BID", ".SPXW201007C3245")</f>
        <v>109.8</v>
      </c>
      <c r="H66">
        <f>RTD("tos.rtd", , "ASK", ".SPXW201007C3245")</f>
        <v>113.2</v>
      </c>
      <c r="I66">
        <f>RTD("tos.rtd", , "HIGH", ".SPXW201007C3245")</f>
        <v>114.76</v>
      </c>
      <c r="J66">
        <f>RTD("tos.rtd", , "LOW", ".SPXW201007C3245")</f>
        <v>114.76</v>
      </c>
      <c r="K66">
        <f>RTD("tos.rtd", , "OPEN", ".SPXW201007C3245")</f>
        <v>114.76</v>
      </c>
      <c r="L66">
        <f>RTD("tos.rtd", , "DELTA", ".SPXW201007C3245")</f>
        <v>0.85</v>
      </c>
      <c r="M66">
        <f>RTD("tos.rtd", , "GAMMA", ".SPXW201007C3245")</f>
        <v>0</v>
      </c>
      <c r="N66">
        <f>RTD("tos.rtd", , "THETA", ".SPXW201007C3245")</f>
        <v>-2.96</v>
      </c>
      <c r="O66">
        <f>RTD("tos.rtd", , "VEGA", ".SPXW201007C3245")</f>
        <v>0.82</v>
      </c>
      <c r="P66">
        <f>RTD("tos.rtd", , "RHO", ".SPXW201007C3245")</f>
        <v>0.3</v>
      </c>
      <c r="Q66">
        <f>RTD("tos.rtd", , "INTRINSIC", ".SPXW201007C3245")</f>
        <v>103.44</v>
      </c>
      <c r="R66">
        <f>RTD("tos.rtd", , "EXTRINSIC", ".SPXW201007C3245")</f>
        <v>8.06</v>
      </c>
      <c r="S66" t="str">
        <f>RTD("tos.rtd", , "PROB_OF_EXPIRING", ".SPXW201007C3245")</f>
        <v>84.32%</v>
      </c>
      <c r="T66" t="str">
        <f>RTD("tos.rtd", , "PROB_OTM", ".SPXW201007C3245")</f>
        <v>15.68%</v>
      </c>
      <c r="U66" t="str">
        <f>RTD("tos.rtd", , "PROB_OF_TOUCHING", ".SPXW201007C3245")</f>
        <v>31.10%</v>
      </c>
      <c r="V66">
        <f>RTD("tos.rtd", , "STRIKE", ".SPXW201007C3245")</f>
        <v>3245</v>
      </c>
    </row>
    <row r="67" spans="1:22" x14ac:dyDescent="0.45">
      <c r="A67" t="s">
        <v>87</v>
      </c>
      <c r="B67" t="str">
        <f>RTD("tos.rtd", , "DESCRIPTION", ".SPXW201007C3250")</f>
        <v>SPX 100 (Weeklys) 7 OCT 20 3250 CALL</v>
      </c>
      <c r="C67" t="str">
        <f>RTD("tos.rtd", , "IMPL_VOL", ".SPXW201007C3250")</f>
        <v>29.05%</v>
      </c>
      <c r="D67">
        <f>RTD("tos.rtd", , "LAST", ".SPXW201007C3250")</f>
        <v>108.68</v>
      </c>
      <c r="E67">
        <f>RTD("tos.rtd", , "VOLUME", ".SPXW201007C3250")</f>
        <v>49</v>
      </c>
      <c r="F67">
        <f>RTD("tos.rtd", , "OPEN_INT", ".SPXW201007C3250")</f>
        <v>204</v>
      </c>
      <c r="G67">
        <f>RTD("tos.rtd", , "BID", ".SPXW201007C3250")</f>
        <v>105.1</v>
      </c>
      <c r="H67">
        <f>RTD("tos.rtd", , "ASK", ".SPXW201007C3250")</f>
        <v>109.1</v>
      </c>
      <c r="I67">
        <f>RTD("tos.rtd", , "HIGH", ".SPXW201007C3250")</f>
        <v>123.58</v>
      </c>
      <c r="J67">
        <f>RTD("tos.rtd", , "LOW", ".SPXW201007C3250")</f>
        <v>108.68</v>
      </c>
      <c r="K67">
        <f>RTD("tos.rtd", , "OPEN", ".SPXW201007C3250")</f>
        <v>113.76</v>
      </c>
      <c r="L67">
        <f>RTD("tos.rtd", , "DELTA", ".SPXW201007C3250")</f>
        <v>0.84</v>
      </c>
      <c r="M67">
        <f>RTD("tos.rtd", , "GAMMA", ".SPXW201007C3250")</f>
        <v>0</v>
      </c>
      <c r="N67">
        <f>RTD("tos.rtd", , "THETA", ".SPXW201007C3250")</f>
        <v>-3.08</v>
      </c>
      <c r="O67">
        <f>RTD("tos.rtd", , "VEGA", ".SPXW201007C3250")</f>
        <v>0.85</v>
      </c>
      <c r="P67">
        <f>RTD("tos.rtd", , "RHO", ".SPXW201007C3250")</f>
        <v>0.3</v>
      </c>
      <c r="Q67">
        <f>RTD("tos.rtd", , "INTRINSIC", ".SPXW201007C3250")</f>
        <v>98.44</v>
      </c>
      <c r="R67">
        <f>RTD("tos.rtd", , "EXTRINSIC", ".SPXW201007C3250")</f>
        <v>8.66</v>
      </c>
      <c r="S67" t="str">
        <f>RTD("tos.rtd", , "PROB_OF_EXPIRING", ".SPXW201007C3250")</f>
        <v>83.30%</v>
      </c>
      <c r="T67" t="str">
        <f>RTD("tos.rtd", , "PROB_OTM", ".SPXW201007C3250")</f>
        <v>16.70%</v>
      </c>
      <c r="U67" t="str">
        <f>RTD("tos.rtd", , "PROB_OF_TOUCHING", ".SPXW201007C3250")</f>
        <v>33.13%</v>
      </c>
      <c r="V67">
        <f>RTD("tos.rtd", , "STRIKE", ".SPXW201007C3250")</f>
        <v>3250</v>
      </c>
    </row>
    <row r="68" spans="1:22" x14ac:dyDescent="0.45">
      <c r="A68" t="s">
        <v>88</v>
      </c>
      <c r="B68" t="str">
        <f>RTD("tos.rtd", , "DESCRIPTION", ".SPXW201007C3255")</f>
        <v>SPX 100 (Weeklys) 7 OCT 20 3255 CALL</v>
      </c>
      <c r="C68" t="str">
        <f>RTD("tos.rtd", , "IMPL_VOL", ".SPXW201007C3255")</f>
        <v>29.15%</v>
      </c>
      <c r="D68">
        <f>RTD("tos.rtd", , "LAST", ".SPXW201007C3255")</f>
        <v>113.5</v>
      </c>
      <c r="E68">
        <f>RTD("tos.rtd", , "VOLUME", ".SPXW201007C3255")</f>
        <v>0</v>
      </c>
      <c r="F68">
        <f>RTD("tos.rtd", , "OPEN_INT", ".SPXW201007C3255")</f>
        <v>26</v>
      </c>
      <c r="G68">
        <f>RTD("tos.rtd", , "BID", ".SPXW201007C3255")</f>
        <v>101.4</v>
      </c>
      <c r="H68">
        <f>RTD("tos.rtd", , "ASK", ".SPXW201007C3255")</f>
        <v>104.7</v>
      </c>
      <c r="I68">
        <f>RTD("tos.rtd", , "HIGH", ".SPXW201007C3255")</f>
        <v>0</v>
      </c>
      <c r="J68">
        <f>RTD("tos.rtd", , "LOW", ".SPXW201007C3255")</f>
        <v>0</v>
      </c>
      <c r="K68">
        <f>RTD("tos.rtd", , "OPEN", ".SPXW201007C3255")</f>
        <v>0</v>
      </c>
      <c r="L68">
        <f>RTD("tos.rtd", , "DELTA", ".SPXW201007C3255")</f>
        <v>0.83</v>
      </c>
      <c r="M68">
        <f>RTD("tos.rtd", , "GAMMA", ".SPXW201007C3255")</f>
        <v>0</v>
      </c>
      <c r="N68">
        <f>RTD("tos.rtd", , "THETA", ".SPXW201007C3255")</f>
        <v>-3.28</v>
      </c>
      <c r="O68">
        <f>RTD("tos.rtd", , "VEGA", ".SPXW201007C3255")</f>
        <v>0.9</v>
      </c>
      <c r="P68">
        <f>RTD("tos.rtd", , "RHO", ".SPXW201007C3255")</f>
        <v>0.28999999999999998</v>
      </c>
      <c r="Q68">
        <f>RTD("tos.rtd", , "INTRINSIC", ".SPXW201007C3255")</f>
        <v>93.44</v>
      </c>
      <c r="R68">
        <f>RTD("tos.rtd", , "EXTRINSIC", ".SPXW201007C3255")</f>
        <v>9.61</v>
      </c>
      <c r="S68" t="str">
        <f>RTD("tos.rtd", , "PROB_OF_EXPIRING", ".SPXW201007C3255")</f>
        <v>81.93%</v>
      </c>
      <c r="T68" t="str">
        <f>RTD("tos.rtd", , "PROB_OTM", ".SPXW201007C3255")</f>
        <v>18.07%</v>
      </c>
      <c r="U68" t="str">
        <f>RTD("tos.rtd", , "PROB_OF_TOUCHING", ".SPXW201007C3255")</f>
        <v>35.85%</v>
      </c>
      <c r="V68">
        <f>RTD("tos.rtd", , "STRIKE", ".SPXW201007C3255")</f>
        <v>3255</v>
      </c>
    </row>
    <row r="69" spans="1:22" x14ac:dyDescent="0.45">
      <c r="A69" t="s">
        <v>89</v>
      </c>
      <c r="B69" t="str">
        <f>RTD("tos.rtd", , "DESCRIPTION", ".SPXW201007C3260")</f>
        <v>SPX 100 (Weeklys) 7 OCT 20 3260 CALL</v>
      </c>
      <c r="C69" t="str">
        <f>RTD("tos.rtd", , "IMPL_VOL", ".SPXW201007C3260")</f>
        <v>28.89%</v>
      </c>
      <c r="D69">
        <f>RTD("tos.rtd", , "LAST", ".SPXW201007C3260")</f>
        <v>110.66</v>
      </c>
      <c r="E69">
        <f>RTD("tos.rtd", , "VOLUME", ".SPXW201007C3260")</f>
        <v>63</v>
      </c>
      <c r="F69">
        <f>RTD("tos.rtd", , "OPEN_INT", ".SPXW201007C3260")</f>
        <v>55</v>
      </c>
      <c r="G69">
        <f>RTD("tos.rtd", , "BID", ".SPXW201007C3260")</f>
        <v>97.3</v>
      </c>
      <c r="H69">
        <f>RTD("tos.rtd", , "ASK", ".SPXW201007C3260")</f>
        <v>100.2</v>
      </c>
      <c r="I69">
        <f>RTD("tos.rtd", , "HIGH", ".SPXW201007C3260")</f>
        <v>114.91</v>
      </c>
      <c r="J69">
        <f>RTD("tos.rtd", , "LOW", ".SPXW201007C3260")</f>
        <v>105.34</v>
      </c>
      <c r="K69">
        <f>RTD("tos.rtd", , "OPEN", ".SPXW201007C3260")</f>
        <v>105.34</v>
      </c>
      <c r="L69">
        <f>RTD("tos.rtd", , "DELTA", ".SPXW201007C3260")</f>
        <v>0.82</v>
      </c>
      <c r="M69">
        <f>RTD("tos.rtd", , "GAMMA", ".SPXW201007C3260")</f>
        <v>0</v>
      </c>
      <c r="N69">
        <f>RTD("tos.rtd", , "THETA", ".SPXW201007C3260")</f>
        <v>-3.4</v>
      </c>
      <c r="O69">
        <f>RTD("tos.rtd", , "VEGA", ".SPXW201007C3260")</f>
        <v>0.93</v>
      </c>
      <c r="P69">
        <f>RTD("tos.rtd", , "RHO", ".SPXW201007C3260")</f>
        <v>0.28999999999999998</v>
      </c>
      <c r="Q69">
        <f>RTD("tos.rtd", , "INTRINSIC", ".SPXW201007C3260")</f>
        <v>88.44</v>
      </c>
      <c r="R69">
        <f>RTD("tos.rtd", , "EXTRINSIC", ".SPXW201007C3260")</f>
        <v>10.31</v>
      </c>
      <c r="S69" t="str">
        <f>RTD("tos.rtd", , "PROB_OF_EXPIRING", ".SPXW201007C3260")</f>
        <v>80.79%</v>
      </c>
      <c r="T69" t="str">
        <f>RTD("tos.rtd", , "PROB_OTM", ".SPXW201007C3260")</f>
        <v>19.21%</v>
      </c>
      <c r="U69" t="str">
        <f>RTD("tos.rtd", , "PROB_OF_TOUCHING", ".SPXW201007C3260")</f>
        <v>38.10%</v>
      </c>
      <c r="V69">
        <f>RTD("tos.rtd", , "STRIKE", ".SPXW201007C3260")</f>
        <v>3260</v>
      </c>
    </row>
    <row r="70" spans="1:22" x14ac:dyDescent="0.45">
      <c r="A70" t="s">
        <v>90</v>
      </c>
      <c r="B70" t="str">
        <f>RTD("tos.rtd", , "DESCRIPTION", ".SPXW201007C3265")</f>
        <v>SPX 100 (Weeklys) 7 OCT 20 3265 CALL</v>
      </c>
      <c r="C70" t="str">
        <f>RTD("tos.rtd", , "IMPL_VOL", ".SPXW201007C3265")</f>
        <v>28.80%</v>
      </c>
      <c r="D70">
        <f>RTD("tos.rtd", , "LAST", ".SPXW201007C3265")</f>
        <v>106.34</v>
      </c>
      <c r="E70">
        <f>RTD("tos.rtd", , "VOLUME", ".SPXW201007C3265")</f>
        <v>56</v>
      </c>
      <c r="F70">
        <f>RTD("tos.rtd", , "OPEN_INT", ".SPXW201007C3265")</f>
        <v>13</v>
      </c>
      <c r="G70">
        <f>RTD("tos.rtd", , "BID", ".SPXW201007C3265")</f>
        <v>93.1</v>
      </c>
      <c r="H70">
        <f>RTD("tos.rtd", , "ASK", ".SPXW201007C3265")</f>
        <v>96.2</v>
      </c>
      <c r="I70">
        <f>RTD("tos.rtd", , "HIGH", ".SPXW201007C3265")</f>
        <v>110.59</v>
      </c>
      <c r="J70">
        <f>RTD("tos.rtd", , "LOW", ".SPXW201007C3265")</f>
        <v>106.34</v>
      </c>
      <c r="K70">
        <f>RTD("tos.rtd", , "OPEN", ".SPXW201007C3265")</f>
        <v>106.46</v>
      </c>
      <c r="L70">
        <f>RTD("tos.rtd", , "DELTA", ".SPXW201007C3265")</f>
        <v>0.8</v>
      </c>
      <c r="M70">
        <f>RTD("tos.rtd", , "GAMMA", ".SPXW201007C3265")</f>
        <v>0</v>
      </c>
      <c r="N70">
        <f>RTD("tos.rtd", , "THETA", ".SPXW201007C3265")</f>
        <v>-3.55</v>
      </c>
      <c r="O70">
        <f>RTD("tos.rtd", , "VEGA", ".SPXW201007C3265")</f>
        <v>0.97</v>
      </c>
      <c r="P70">
        <f>RTD("tos.rtd", , "RHO", ".SPXW201007C3265")</f>
        <v>0.28000000000000003</v>
      </c>
      <c r="Q70">
        <f>RTD("tos.rtd", , "INTRINSIC", ".SPXW201007C3265")</f>
        <v>83.44</v>
      </c>
      <c r="R70">
        <f>RTD("tos.rtd", , "EXTRINSIC", ".SPXW201007C3265")</f>
        <v>11.21</v>
      </c>
      <c r="S70" t="str">
        <f>RTD("tos.rtd", , "PROB_OF_EXPIRING", ".SPXW201007C3265")</f>
        <v>79.46%</v>
      </c>
      <c r="T70" t="str">
        <f>RTD("tos.rtd", , "PROB_OTM", ".SPXW201007C3265")</f>
        <v>20.54%</v>
      </c>
      <c r="U70" t="str">
        <f>RTD("tos.rtd", , "PROB_OF_TOUCHING", ".SPXW201007C3265")</f>
        <v>40.74%</v>
      </c>
      <c r="V70">
        <f>RTD("tos.rtd", , "STRIKE", ".SPXW201007C3265")</f>
        <v>3265</v>
      </c>
    </row>
    <row r="71" spans="1:22" x14ac:dyDescent="0.45">
      <c r="A71" t="s">
        <v>91</v>
      </c>
      <c r="B71" t="str">
        <f>RTD("tos.rtd", , "DESCRIPTION", ".SPXW201007C3270")</f>
        <v>SPX 100 (Weeklys) 7 OCT 20 3270 CALL</v>
      </c>
      <c r="C71" t="str">
        <f>RTD("tos.rtd", , "IMPL_VOL", ".SPXW201007C3270")</f>
        <v>28.83%</v>
      </c>
      <c r="D71">
        <f>RTD("tos.rtd", , "LAST", ".SPXW201007C3270")</f>
        <v>102.16</v>
      </c>
      <c r="E71">
        <f>RTD("tos.rtd", , "VOLUME", ".SPXW201007C3270")</f>
        <v>6</v>
      </c>
      <c r="F71">
        <f>RTD("tos.rtd", , "OPEN_INT", ".SPXW201007C3270")</f>
        <v>26</v>
      </c>
      <c r="G71">
        <f>RTD("tos.rtd", , "BID", ".SPXW201007C3270")</f>
        <v>90.3</v>
      </c>
      <c r="H71">
        <f>RTD("tos.rtd", , "ASK", ".SPXW201007C3270")</f>
        <v>91.2</v>
      </c>
      <c r="I71">
        <f>RTD("tos.rtd", , "HIGH", ".SPXW201007C3270")</f>
        <v>102.16</v>
      </c>
      <c r="J71">
        <f>RTD("tos.rtd", , "LOW", ".SPXW201007C3270")</f>
        <v>102.16</v>
      </c>
      <c r="K71">
        <f>RTD("tos.rtd", , "OPEN", ".SPXW201007C3270")</f>
        <v>102.16</v>
      </c>
      <c r="L71">
        <f>RTD("tos.rtd", , "DELTA", ".SPXW201007C3270")</f>
        <v>0.79</v>
      </c>
      <c r="M71">
        <f>RTD("tos.rtd", , "GAMMA", ".SPXW201007C3270")</f>
        <v>0</v>
      </c>
      <c r="N71">
        <f>RTD("tos.rtd", , "THETA", ".SPXW201007C3270")</f>
        <v>-3.74</v>
      </c>
      <c r="O71">
        <f>RTD("tos.rtd", , "VEGA", ".SPXW201007C3270")</f>
        <v>1.01</v>
      </c>
      <c r="P71">
        <f>RTD("tos.rtd", , "RHO", ".SPXW201007C3270")</f>
        <v>0.28000000000000003</v>
      </c>
      <c r="Q71">
        <f>RTD("tos.rtd", , "INTRINSIC", ".SPXW201007C3270")</f>
        <v>78.44</v>
      </c>
      <c r="R71">
        <f>RTD("tos.rtd", , "EXTRINSIC", ".SPXW201007C3270")</f>
        <v>12.31</v>
      </c>
      <c r="S71" t="str">
        <f>RTD("tos.rtd", , "PROB_OF_EXPIRING", ".SPXW201007C3270")</f>
        <v>77.95%</v>
      </c>
      <c r="T71" t="str">
        <f>RTD("tos.rtd", , "PROB_OTM", ".SPXW201007C3270")</f>
        <v>22.05%</v>
      </c>
      <c r="U71" t="str">
        <f>RTD("tos.rtd", , "PROB_OF_TOUCHING", ".SPXW201007C3270")</f>
        <v>43.71%</v>
      </c>
      <c r="V71">
        <f>RTD("tos.rtd", , "STRIKE", ".SPXW201007C3270")</f>
        <v>3270</v>
      </c>
    </row>
    <row r="72" spans="1:22" x14ac:dyDescent="0.45">
      <c r="A72" t="s">
        <v>92</v>
      </c>
      <c r="B72" t="str">
        <f>RTD("tos.rtd", , "DESCRIPTION", ".SPXW201007C3275")</f>
        <v>SPX 100 (Weeklys) 7 OCT 20 3275 CALL</v>
      </c>
      <c r="C72" t="str">
        <f>RTD("tos.rtd", , "IMPL_VOL", ".SPXW201007C3275")</f>
        <v>28.70%</v>
      </c>
      <c r="D72">
        <f>RTD("tos.rtd", , "LAST", ".SPXW201007C3275")</f>
        <v>96.81</v>
      </c>
      <c r="E72">
        <f>RTD("tos.rtd", , "VOLUME", ".SPXW201007C3275")</f>
        <v>7</v>
      </c>
      <c r="F72">
        <f>RTD("tos.rtd", , "OPEN_INT", ".SPXW201007C3275")</f>
        <v>56</v>
      </c>
      <c r="G72">
        <f>RTD("tos.rtd", , "BID", ".SPXW201007C3275")</f>
        <v>86.3</v>
      </c>
      <c r="H72">
        <f>RTD("tos.rtd", , "ASK", ".SPXW201007C3275")</f>
        <v>87.2</v>
      </c>
      <c r="I72">
        <f>RTD("tos.rtd", , "HIGH", ".SPXW201007C3275")</f>
        <v>96.81</v>
      </c>
      <c r="J72">
        <f>RTD("tos.rtd", , "LOW", ".SPXW201007C3275")</f>
        <v>74.56</v>
      </c>
      <c r="K72">
        <f>RTD("tos.rtd", , "OPEN", ".SPXW201007C3275")</f>
        <v>74.56</v>
      </c>
      <c r="L72">
        <f>RTD("tos.rtd", , "DELTA", ".SPXW201007C3275")</f>
        <v>0.77</v>
      </c>
      <c r="M72">
        <f>RTD("tos.rtd", , "GAMMA", ".SPXW201007C3275")</f>
        <v>0</v>
      </c>
      <c r="N72">
        <f>RTD("tos.rtd", , "THETA", ".SPXW201007C3275")</f>
        <v>-3.88</v>
      </c>
      <c r="O72">
        <f>RTD("tos.rtd", , "VEGA", ".SPXW201007C3275")</f>
        <v>1.05</v>
      </c>
      <c r="P72">
        <f>RTD("tos.rtd", , "RHO", ".SPXW201007C3275")</f>
        <v>0.27</v>
      </c>
      <c r="Q72">
        <f>RTD("tos.rtd", , "INTRINSIC", ".SPXW201007C3275")</f>
        <v>73.44</v>
      </c>
      <c r="R72">
        <f>RTD("tos.rtd", , "EXTRINSIC", ".SPXW201007C3275")</f>
        <v>13.31</v>
      </c>
      <c r="S72" t="str">
        <f>RTD("tos.rtd", , "PROB_OF_EXPIRING", ".SPXW201007C3275")</f>
        <v>76.53%</v>
      </c>
      <c r="T72" t="str">
        <f>RTD("tos.rtd", , "PROB_OTM", ".SPXW201007C3275")</f>
        <v>23.47%</v>
      </c>
      <c r="U72" t="str">
        <f>RTD("tos.rtd", , "PROB_OF_TOUCHING", ".SPXW201007C3275")</f>
        <v>46.53%</v>
      </c>
      <c r="V72">
        <f>RTD("tos.rtd", , "STRIKE", ".SPXW201007C3275")</f>
        <v>3275</v>
      </c>
    </row>
    <row r="73" spans="1:22" x14ac:dyDescent="0.45">
      <c r="A73" t="s">
        <v>93</v>
      </c>
      <c r="B73" t="str">
        <f>RTD("tos.rtd", , "DESCRIPTION", ".SPXW201007C3280")</f>
        <v>SPX 100 (Weeklys) 7 OCT 20 3280 CALL</v>
      </c>
      <c r="C73" t="str">
        <f>RTD("tos.rtd", , "IMPL_VOL", ".SPXW201007C3280")</f>
        <v>28.41%</v>
      </c>
      <c r="D73">
        <f>RTD("tos.rtd", , "LAST", ".SPXW201007C3280")</f>
        <v>70.91</v>
      </c>
      <c r="E73">
        <f>RTD("tos.rtd", , "VOLUME", ".SPXW201007C3280")</f>
        <v>5</v>
      </c>
      <c r="F73">
        <f>RTD("tos.rtd", , "OPEN_INT", ".SPXW201007C3280")</f>
        <v>29</v>
      </c>
      <c r="G73">
        <f>RTD("tos.rtd", , "BID", ".SPXW201007C3280")</f>
        <v>82.2</v>
      </c>
      <c r="H73">
        <f>RTD("tos.rtd", , "ASK", ".SPXW201007C3280")</f>
        <v>83.1</v>
      </c>
      <c r="I73">
        <f>RTD("tos.rtd", , "HIGH", ".SPXW201007C3280")</f>
        <v>70.91</v>
      </c>
      <c r="J73">
        <f>RTD("tos.rtd", , "LOW", ".SPXW201007C3280")</f>
        <v>70.91</v>
      </c>
      <c r="K73">
        <f>RTD("tos.rtd", , "OPEN", ".SPXW201007C3280")</f>
        <v>70.91</v>
      </c>
      <c r="L73">
        <f>RTD("tos.rtd", , "DELTA", ".SPXW201007C3280")</f>
        <v>0.76</v>
      </c>
      <c r="M73">
        <f>RTD("tos.rtd", , "GAMMA", ".SPXW201007C3280")</f>
        <v>0</v>
      </c>
      <c r="N73">
        <f>RTD("tos.rtd", , "THETA", ".SPXW201007C3280")</f>
        <v>-3.99</v>
      </c>
      <c r="O73">
        <f>RTD("tos.rtd", , "VEGA", ".SPXW201007C3280")</f>
        <v>1.0900000000000001</v>
      </c>
      <c r="P73">
        <f>RTD("tos.rtd", , "RHO", ".SPXW201007C3280")</f>
        <v>0.27</v>
      </c>
      <c r="Q73">
        <f>RTD("tos.rtd", , "INTRINSIC", ".SPXW201007C3280")</f>
        <v>68.44</v>
      </c>
      <c r="R73">
        <f>RTD("tos.rtd", , "EXTRINSIC", ".SPXW201007C3280")</f>
        <v>14.21</v>
      </c>
      <c r="S73" t="str">
        <f>RTD("tos.rtd", , "PROB_OF_EXPIRING", ".SPXW201007C3280")</f>
        <v>75.17%</v>
      </c>
      <c r="T73" t="str">
        <f>RTD("tos.rtd", , "PROB_OTM", ".SPXW201007C3280")</f>
        <v>24.83%</v>
      </c>
      <c r="U73" t="str">
        <f>RTD("tos.rtd", , "PROB_OF_TOUCHING", ".SPXW201007C3280")</f>
        <v>49.23%</v>
      </c>
      <c r="V73">
        <f>RTD("tos.rtd", , "STRIKE", ".SPXW201007C3280")</f>
        <v>3280</v>
      </c>
    </row>
    <row r="74" spans="1:22" x14ac:dyDescent="0.45">
      <c r="A74" t="s">
        <v>94</v>
      </c>
      <c r="B74" t="str">
        <f>RTD("tos.rtd", , "DESCRIPTION", ".SPXW201007C3285")</f>
        <v>SPX 100 (Weeklys) 7 OCT 20 3285 CALL</v>
      </c>
      <c r="C74" t="str">
        <f>RTD("tos.rtd", , "IMPL_VOL", ".SPXW201007C3285")</f>
        <v>28.25%</v>
      </c>
      <c r="D74">
        <f>RTD("tos.rtd", , "LAST", ".SPXW201007C3285")</f>
        <v>79.03</v>
      </c>
      <c r="E74">
        <f>RTD("tos.rtd", , "VOLUME", ".SPXW201007C3285")</f>
        <v>1</v>
      </c>
      <c r="F74">
        <f>RTD("tos.rtd", , "OPEN_INT", ".SPXW201007C3285")</f>
        <v>24</v>
      </c>
      <c r="G74">
        <f>RTD("tos.rtd", , "BID", ".SPXW201007C3285")</f>
        <v>78.3</v>
      </c>
      <c r="H74">
        <f>RTD("tos.rtd", , "ASK", ".SPXW201007C3285")</f>
        <v>79.2</v>
      </c>
      <c r="I74">
        <f>RTD("tos.rtd", , "HIGH", ".SPXW201007C3285")</f>
        <v>79.03</v>
      </c>
      <c r="J74">
        <f>RTD("tos.rtd", , "LOW", ".SPXW201007C3285")</f>
        <v>79.03</v>
      </c>
      <c r="K74">
        <f>RTD("tos.rtd", , "OPEN", ".SPXW201007C3285")</f>
        <v>79.03</v>
      </c>
      <c r="L74">
        <f>RTD("tos.rtd", , "DELTA", ".SPXW201007C3285")</f>
        <v>0.75</v>
      </c>
      <c r="M74">
        <f>RTD("tos.rtd", , "GAMMA", ".SPXW201007C3285")</f>
        <v>0</v>
      </c>
      <c r="N74">
        <f>RTD("tos.rtd", , "THETA", ".SPXW201007C3285")</f>
        <v>-4.1100000000000003</v>
      </c>
      <c r="O74">
        <f>RTD("tos.rtd", , "VEGA", ".SPXW201007C3285")</f>
        <v>1.1200000000000001</v>
      </c>
      <c r="P74">
        <f>RTD("tos.rtd", , "RHO", ".SPXW201007C3285")</f>
        <v>0.26</v>
      </c>
      <c r="Q74">
        <f>RTD("tos.rtd", , "INTRINSIC", ".SPXW201007C3285")</f>
        <v>63.44</v>
      </c>
      <c r="R74">
        <f>RTD("tos.rtd", , "EXTRINSIC", ".SPXW201007C3285")</f>
        <v>15.31</v>
      </c>
      <c r="S74" t="str">
        <f>RTD("tos.rtd", , "PROB_OF_EXPIRING", ".SPXW201007C3285")</f>
        <v>73.64%</v>
      </c>
      <c r="T74" t="str">
        <f>RTD("tos.rtd", , "PROB_OTM", ".SPXW201007C3285")</f>
        <v>26.36%</v>
      </c>
      <c r="U74" t="str">
        <f>RTD("tos.rtd", , "PROB_OF_TOUCHING", ".SPXW201007C3285")</f>
        <v>52.25%</v>
      </c>
      <c r="V74">
        <f>RTD("tos.rtd", , "STRIKE", ".SPXW201007C3285")</f>
        <v>3285</v>
      </c>
    </row>
    <row r="75" spans="1:22" x14ac:dyDescent="0.45">
      <c r="A75" t="s">
        <v>95</v>
      </c>
      <c r="B75" t="str">
        <f>RTD("tos.rtd", , "DESCRIPTION", ".SPXW201007C3290")</f>
        <v>SPX 100 (Weeklys) 7 OCT 20 3290 CALL</v>
      </c>
      <c r="C75" t="str">
        <f>RTD("tos.rtd", , "IMPL_VOL", ".SPXW201007C3290")</f>
        <v>28.02%</v>
      </c>
      <c r="D75">
        <f>RTD("tos.rtd", , "LAST", ".SPXW201007C3290")</f>
        <v>74.900000000000006</v>
      </c>
      <c r="E75">
        <f>RTD("tos.rtd", , "VOLUME", ".SPXW201007C3290")</f>
        <v>10</v>
      </c>
      <c r="F75">
        <f>RTD("tos.rtd", , "OPEN_INT", ".SPXW201007C3290")</f>
        <v>97</v>
      </c>
      <c r="G75">
        <f>RTD("tos.rtd", , "BID", ".SPXW201007C3290")</f>
        <v>74.400000000000006</v>
      </c>
      <c r="H75">
        <f>RTD("tos.rtd", , "ASK", ".SPXW201007C3290")</f>
        <v>75.3</v>
      </c>
      <c r="I75">
        <f>RTD("tos.rtd", , "HIGH", ".SPXW201007C3290")</f>
        <v>89.8</v>
      </c>
      <c r="J75">
        <f>RTD("tos.rtd", , "LOW", ".SPXW201007C3290")</f>
        <v>72.67</v>
      </c>
      <c r="K75">
        <f>RTD("tos.rtd", , "OPEN", ".SPXW201007C3290")</f>
        <v>77.27</v>
      </c>
      <c r="L75">
        <f>RTD("tos.rtd", , "DELTA", ".SPXW201007C3290")</f>
        <v>0.73</v>
      </c>
      <c r="M75">
        <f>RTD("tos.rtd", , "GAMMA", ".SPXW201007C3290")</f>
        <v>0</v>
      </c>
      <c r="N75">
        <f>RTD("tos.rtd", , "THETA", ".SPXW201007C3290")</f>
        <v>-4.2300000000000004</v>
      </c>
      <c r="O75">
        <f>RTD("tos.rtd", , "VEGA", ".SPXW201007C3290")</f>
        <v>1.1599999999999999</v>
      </c>
      <c r="P75">
        <f>RTD("tos.rtd", , "RHO", ".SPXW201007C3290")</f>
        <v>0.26</v>
      </c>
      <c r="Q75">
        <f>RTD("tos.rtd", , "INTRINSIC", ".SPXW201007C3290")</f>
        <v>58.44</v>
      </c>
      <c r="R75">
        <f>RTD("tos.rtd", , "EXTRINSIC", ".SPXW201007C3290")</f>
        <v>16.41</v>
      </c>
      <c r="S75" t="str">
        <f>RTD("tos.rtd", , "PROB_OF_EXPIRING", ".SPXW201007C3290")</f>
        <v>72.10%</v>
      </c>
      <c r="T75" t="str">
        <f>RTD("tos.rtd", , "PROB_OTM", ".SPXW201007C3290")</f>
        <v>27.90%</v>
      </c>
      <c r="U75" t="str">
        <f>RTD("tos.rtd", , "PROB_OF_TOUCHING", ".SPXW201007C3290")</f>
        <v>55.31%</v>
      </c>
      <c r="V75">
        <f>RTD("tos.rtd", , "STRIKE", ".SPXW201007C3290")</f>
        <v>3290</v>
      </c>
    </row>
    <row r="76" spans="1:22" x14ac:dyDescent="0.45">
      <c r="A76" t="s">
        <v>96</v>
      </c>
      <c r="B76" t="str">
        <f>RTD("tos.rtd", , "DESCRIPTION", ".SPXW201007C3295")</f>
        <v>SPX 100 (Weeklys) 7 OCT 20 3295 CALL</v>
      </c>
      <c r="C76" t="str">
        <f>RTD("tos.rtd", , "IMPL_VOL", ".SPXW201007C3295")</f>
        <v>27.82%</v>
      </c>
      <c r="D76">
        <f>RTD("tos.rtd", , "LAST", ".SPXW201007C3295")</f>
        <v>81.239999999999995</v>
      </c>
      <c r="E76">
        <f>RTD("tos.rtd", , "VOLUME", ".SPXW201007C3295")</f>
        <v>1</v>
      </c>
      <c r="F76">
        <f>RTD("tos.rtd", , "OPEN_INT", ".SPXW201007C3295")</f>
        <v>38</v>
      </c>
      <c r="G76">
        <f>RTD("tos.rtd", , "BID", ".SPXW201007C3295")</f>
        <v>70.599999999999994</v>
      </c>
      <c r="H76">
        <f>RTD("tos.rtd", , "ASK", ".SPXW201007C3295")</f>
        <v>71.5</v>
      </c>
      <c r="I76">
        <f>RTD("tos.rtd", , "HIGH", ".SPXW201007C3295")</f>
        <v>81.239999999999995</v>
      </c>
      <c r="J76">
        <f>RTD("tos.rtd", , "LOW", ".SPXW201007C3295")</f>
        <v>81.239999999999995</v>
      </c>
      <c r="K76">
        <f>RTD("tos.rtd", , "OPEN", ".SPXW201007C3295")</f>
        <v>81.239999999999995</v>
      </c>
      <c r="L76">
        <f>RTD("tos.rtd", , "DELTA", ".SPXW201007C3295")</f>
        <v>0.71</v>
      </c>
      <c r="M76">
        <f>RTD("tos.rtd", , "GAMMA", ".SPXW201007C3295")</f>
        <v>0</v>
      </c>
      <c r="N76">
        <f>RTD("tos.rtd", , "THETA", ".SPXW201007C3295")</f>
        <v>-4.33</v>
      </c>
      <c r="O76">
        <f>RTD("tos.rtd", , "VEGA", ".SPXW201007C3295")</f>
        <v>1.19</v>
      </c>
      <c r="P76">
        <f>RTD("tos.rtd", , "RHO", ".SPXW201007C3295")</f>
        <v>0.25</v>
      </c>
      <c r="Q76">
        <f>RTD("tos.rtd", , "INTRINSIC", ".SPXW201007C3295")</f>
        <v>53.44</v>
      </c>
      <c r="R76">
        <f>RTD("tos.rtd", , "EXTRINSIC", ".SPXW201007C3295")</f>
        <v>17.61</v>
      </c>
      <c r="S76" t="str">
        <f>RTD("tos.rtd", , "PROB_OF_EXPIRING", ".SPXW201007C3295")</f>
        <v>70.47%</v>
      </c>
      <c r="T76" t="str">
        <f>RTD("tos.rtd", , "PROB_OTM", ".SPXW201007C3295")</f>
        <v>29.53%</v>
      </c>
      <c r="U76" t="str">
        <f>RTD("tos.rtd", , "PROB_OF_TOUCHING", ".SPXW201007C3295")</f>
        <v>58.52%</v>
      </c>
      <c r="V76">
        <f>RTD("tos.rtd", , "STRIKE", ".SPXW201007C3295")</f>
        <v>3295</v>
      </c>
    </row>
    <row r="77" spans="1:22" x14ac:dyDescent="0.45">
      <c r="A77" t="s">
        <v>97</v>
      </c>
      <c r="B77" t="str">
        <f>RTD("tos.rtd", , "DESCRIPTION", ".SPXW201007C3300")</f>
        <v>SPX 100 (Weeklys) 7 OCT 20 3300 CALL</v>
      </c>
      <c r="C77" t="str">
        <f>RTD("tos.rtd", , "IMPL_VOL", ".SPXW201007C3300")</f>
        <v>27.56%</v>
      </c>
      <c r="D77">
        <f>RTD("tos.rtd", , "LAST", ".SPXW201007C3300")</f>
        <v>69.55</v>
      </c>
      <c r="E77">
        <f>RTD("tos.rtd", , "VOLUME", ".SPXW201007C3300")</f>
        <v>15</v>
      </c>
      <c r="F77">
        <f>RTD("tos.rtd", , "OPEN_INT", ".SPXW201007C3300")</f>
        <v>180</v>
      </c>
      <c r="G77">
        <f>RTD("tos.rtd", , "BID", ".SPXW201007C3300")</f>
        <v>66.8</v>
      </c>
      <c r="H77">
        <f>RTD("tos.rtd", , "ASK", ".SPXW201007C3300")</f>
        <v>67.7</v>
      </c>
      <c r="I77">
        <f>RTD("tos.rtd", , "HIGH", ".SPXW201007C3300")</f>
        <v>76.63</v>
      </c>
      <c r="J77">
        <f>RTD("tos.rtd", , "LOW", ".SPXW201007C3300")</f>
        <v>65.900000000000006</v>
      </c>
      <c r="K77">
        <f>RTD("tos.rtd", , "OPEN", ".SPXW201007C3300")</f>
        <v>65.900000000000006</v>
      </c>
      <c r="L77">
        <f>RTD("tos.rtd", , "DELTA", ".SPXW201007C3300")</f>
        <v>0.7</v>
      </c>
      <c r="M77">
        <f>RTD("tos.rtd", , "GAMMA", ".SPXW201007C3300")</f>
        <v>0</v>
      </c>
      <c r="N77">
        <f>RTD("tos.rtd", , "THETA", ".SPXW201007C3300")</f>
        <v>-4.42</v>
      </c>
      <c r="O77">
        <f>RTD("tos.rtd", , "VEGA", ".SPXW201007C3300")</f>
        <v>1.22</v>
      </c>
      <c r="P77">
        <f>RTD("tos.rtd", , "RHO", ".SPXW201007C3300")</f>
        <v>0.25</v>
      </c>
      <c r="Q77">
        <f>RTD("tos.rtd", , "INTRINSIC", ".SPXW201007C3300")</f>
        <v>48.44</v>
      </c>
      <c r="R77">
        <f>RTD("tos.rtd", , "EXTRINSIC", ".SPXW201007C3300")</f>
        <v>18.809999999999999</v>
      </c>
      <c r="S77" t="str">
        <f>RTD("tos.rtd", , "PROB_OF_EXPIRING", ".SPXW201007C3300")</f>
        <v>68.82%</v>
      </c>
      <c r="T77" t="str">
        <f>RTD("tos.rtd", , "PROB_OTM", ".SPXW201007C3300")</f>
        <v>31.18%</v>
      </c>
      <c r="U77" t="str">
        <f>RTD("tos.rtd", , "PROB_OF_TOUCHING", ".SPXW201007C3300")</f>
        <v>61.78%</v>
      </c>
      <c r="V77">
        <f>RTD("tos.rtd", , "STRIKE", ".SPXW201007C3300")</f>
        <v>3300</v>
      </c>
    </row>
    <row r="78" spans="1:22" x14ac:dyDescent="0.45">
      <c r="A78" t="s">
        <v>98</v>
      </c>
      <c r="B78" t="str">
        <f>RTD("tos.rtd", , "DESCRIPTION", ".SPXW201007C3305")</f>
        <v>SPX 100 (Weeklys) 7 OCT 20 3305 CALL</v>
      </c>
      <c r="C78" t="str">
        <f>RTD("tos.rtd", , "IMPL_VOL", ".SPXW201007C3305")</f>
        <v>27.32%</v>
      </c>
      <c r="D78">
        <f>RTD("tos.rtd", , "LAST", ".SPXW201007C3305")</f>
        <v>71.7</v>
      </c>
      <c r="E78">
        <f>RTD("tos.rtd", , "VOLUME", ".SPXW201007C3305")</f>
        <v>3</v>
      </c>
      <c r="F78">
        <f>RTD("tos.rtd", , "OPEN_INT", ".SPXW201007C3305")</f>
        <v>136</v>
      </c>
      <c r="G78">
        <f>RTD("tos.rtd", , "BID", ".SPXW201007C3305")</f>
        <v>63.1</v>
      </c>
      <c r="H78">
        <f>RTD("tos.rtd", , "ASK", ".SPXW201007C3305")</f>
        <v>64</v>
      </c>
      <c r="I78">
        <f>RTD("tos.rtd", , "HIGH", ".SPXW201007C3305")</f>
        <v>71.7</v>
      </c>
      <c r="J78">
        <f>RTD("tos.rtd", , "LOW", ".SPXW201007C3305")</f>
        <v>66.650000000000006</v>
      </c>
      <c r="K78">
        <f>RTD("tos.rtd", , "OPEN", ".SPXW201007C3305")</f>
        <v>68.680000000000007</v>
      </c>
      <c r="L78">
        <f>RTD("tos.rtd", , "DELTA", ".SPXW201007C3305")</f>
        <v>0.68</v>
      </c>
      <c r="M78">
        <f>RTD("tos.rtd", , "GAMMA", ".SPXW201007C3305")</f>
        <v>0</v>
      </c>
      <c r="N78">
        <f>RTD("tos.rtd", , "THETA", ".SPXW201007C3305")</f>
        <v>-4.51</v>
      </c>
      <c r="O78">
        <f>RTD("tos.rtd", , "VEGA", ".SPXW201007C3305")</f>
        <v>1.25</v>
      </c>
      <c r="P78">
        <f>RTD("tos.rtd", , "RHO", ".SPXW201007C3305")</f>
        <v>0.24</v>
      </c>
      <c r="Q78">
        <f>RTD("tos.rtd", , "INTRINSIC", ".SPXW201007C3305")</f>
        <v>43.44</v>
      </c>
      <c r="R78">
        <f>RTD("tos.rtd", , "EXTRINSIC", ".SPXW201007C3305")</f>
        <v>20.11</v>
      </c>
      <c r="S78" t="str">
        <f>RTD("tos.rtd", , "PROB_OF_EXPIRING", ".SPXW201007C3305")</f>
        <v>67.10%</v>
      </c>
      <c r="T78" t="str">
        <f>RTD("tos.rtd", , "PROB_OTM", ".SPXW201007C3305")</f>
        <v>32.90%</v>
      </c>
      <c r="U78" t="str">
        <f>RTD("tos.rtd", , "PROB_OF_TOUCHING", ".SPXW201007C3305")</f>
        <v>65.20%</v>
      </c>
      <c r="V78">
        <f>RTD("tos.rtd", , "STRIKE", ".SPXW201007C3305")</f>
        <v>3305</v>
      </c>
    </row>
    <row r="79" spans="1:22" x14ac:dyDescent="0.45">
      <c r="A79" t="s">
        <v>99</v>
      </c>
      <c r="B79" t="str">
        <f>RTD("tos.rtd", , "DESCRIPTION", ".SPXW201007C3310")</f>
        <v>SPX 100 (Weeklys) 7 OCT 20 3310 CALL</v>
      </c>
      <c r="C79" t="str">
        <f>RTD("tos.rtd", , "IMPL_VOL", ".SPXW201007C3310")</f>
        <v>27.13%</v>
      </c>
      <c r="D79">
        <f>RTD("tos.rtd", , "LAST", ".SPXW201007C3310")</f>
        <v>63.05</v>
      </c>
      <c r="E79">
        <f>RTD("tos.rtd", , "VOLUME", ".SPXW201007C3310")</f>
        <v>9</v>
      </c>
      <c r="F79">
        <f>RTD("tos.rtd", , "OPEN_INT", ".SPXW201007C3310")</f>
        <v>456</v>
      </c>
      <c r="G79">
        <f>RTD("tos.rtd", , "BID", ".SPXW201007C3310")</f>
        <v>59.6</v>
      </c>
      <c r="H79">
        <f>RTD("tos.rtd", , "ASK", ".SPXW201007C3310")</f>
        <v>60.4</v>
      </c>
      <c r="I79">
        <f>RTD("tos.rtd", , "HIGH", ".SPXW201007C3310")</f>
        <v>65.260000000000005</v>
      </c>
      <c r="J79">
        <f>RTD("tos.rtd", , "LOW", ".SPXW201007C3310")</f>
        <v>53.7</v>
      </c>
      <c r="K79">
        <f>RTD("tos.rtd", , "OPEN", ".SPXW201007C3310")</f>
        <v>65.260000000000005</v>
      </c>
      <c r="L79">
        <f>RTD("tos.rtd", , "DELTA", ".SPXW201007C3310")</f>
        <v>0.66</v>
      </c>
      <c r="M79">
        <f>RTD("tos.rtd", , "GAMMA", ".SPXW201007C3310")</f>
        <v>0</v>
      </c>
      <c r="N79">
        <f>RTD("tos.rtd", , "THETA", ".SPXW201007C3310")</f>
        <v>-4.59</v>
      </c>
      <c r="O79">
        <f>RTD("tos.rtd", , "VEGA", ".SPXW201007C3310")</f>
        <v>1.28</v>
      </c>
      <c r="P79">
        <f>RTD("tos.rtd", , "RHO", ".SPXW201007C3310")</f>
        <v>0.24</v>
      </c>
      <c r="Q79">
        <f>RTD("tos.rtd", , "INTRINSIC", ".SPXW201007C3310")</f>
        <v>38.44</v>
      </c>
      <c r="R79">
        <f>RTD("tos.rtd", , "EXTRINSIC", ".SPXW201007C3310")</f>
        <v>21.56</v>
      </c>
      <c r="S79" t="str">
        <f>RTD("tos.rtd", , "PROB_OF_EXPIRING", ".SPXW201007C3310")</f>
        <v>65.27%</v>
      </c>
      <c r="T79" t="str">
        <f>RTD("tos.rtd", , "PROB_OTM", ".SPXW201007C3310")</f>
        <v>34.73%</v>
      </c>
      <c r="U79" t="str">
        <f>RTD("tos.rtd", , "PROB_OF_TOUCHING", ".SPXW201007C3310")</f>
        <v>68.81%</v>
      </c>
      <c r="V79">
        <f>RTD("tos.rtd", , "STRIKE", ".SPXW201007C3310")</f>
        <v>3310</v>
      </c>
    </row>
    <row r="80" spans="1:22" x14ac:dyDescent="0.45">
      <c r="A80" t="s">
        <v>100</v>
      </c>
      <c r="B80" t="str">
        <f>RTD("tos.rtd", , "DESCRIPTION", ".SPXW201007C3315")</f>
        <v>SPX 100 (Weeklys) 7 OCT 20 3315 CALL</v>
      </c>
      <c r="C80" t="str">
        <f>RTD("tos.rtd", , "IMPL_VOL", ".SPXW201007C3315")</f>
        <v>26.91%</v>
      </c>
      <c r="D80">
        <f>RTD("tos.rtd", , "LAST", ".SPXW201007C3315")</f>
        <v>63.1</v>
      </c>
      <c r="E80">
        <f>RTD("tos.rtd", , "VOLUME", ".SPXW201007C3315")</f>
        <v>15</v>
      </c>
      <c r="F80">
        <f>RTD("tos.rtd", , "OPEN_INT", ".SPXW201007C3315")</f>
        <v>520</v>
      </c>
      <c r="G80">
        <f>RTD("tos.rtd", , "BID", ".SPXW201007C3315")</f>
        <v>56.1</v>
      </c>
      <c r="H80">
        <f>RTD("tos.rtd", , "ASK", ".SPXW201007C3315")</f>
        <v>56.9</v>
      </c>
      <c r="I80">
        <f>RTD("tos.rtd", , "HIGH", ".SPXW201007C3315")</f>
        <v>63.1</v>
      </c>
      <c r="J80">
        <f>RTD("tos.rtd", , "LOW", ".SPXW201007C3315")</f>
        <v>48.45</v>
      </c>
      <c r="K80">
        <f>RTD("tos.rtd", , "OPEN", ".SPXW201007C3315")</f>
        <v>48.45</v>
      </c>
      <c r="L80">
        <f>RTD("tos.rtd", , "DELTA", ".SPXW201007C3315")</f>
        <v>0.64</v>
      </c>
      <c r="M80">
        <f>RTD("tos.rtd", , "GAMMA", ".SPXW201007C3315")</f>
        <v>0</v>
      </c>
      <c r="N80">
        <f>RTD("tos.rtd", , "THETA", ".SPXW201007C3315")</f>
        <v>-4.66</v>
      </c>
      <c r="O80">
        <f>RTD("tos.rtd", , "VEGA", ".SPXW201007C3315")</f>
        <v>1.31</v>
      </c>
      <c r="P80">
        <f>RTD("tos.rtd", , "RHO", ".SPXW201007C3315")</f>
        <v>0.23</v>
      </c>
      <c r="Q80">
        <f>RTD("tos.rtd", , "INTRINSIC", ".SPXW201007C3315")</f>
        <v>33.44</v>
      </c>
      <c r="R80">
        <f>RTD("tos.rtd", , "EXTRINSIC", ".SPXW201007C3315")</f>
        <v>23.06</v>
      </c>
      <c r="S80" t="str">
        <f>RTD("tos.rtd", , "PROB_OF_EXPIRING", ".SPXW201007C3315")</f>
        <v>63.40%</v>
      </c>
      <c r="T80" t="str">
        <f>RTD("tos.rtd", , "PROB_OTM", ".SPXW201007C3315")</f>
        <v>36.60%</v>
      </c>
      <c r="U80" t="str">
        <f>RTD("tos.rtd", , "PROB_OF_TOUCHING", ".SPXW201007C3315")</f>
        <v>72.51%</v>
      </c>
      <c r="V80">
        <f>RTD("tos.rtd", , "STRIKE", ".SPXW201007C3315")</f>
        <v>3315</v>
      </c>
    </row>
    <row r="81" spans="1:22" x14ac:dyDescent="0.45">
      <c r="A81" t="s">
        <v>101</v>
      </c>
      <c r="B81" t="str">
        <f>RTD("tos.rtd", , "DESCRIPTION", ".SPXW201007C3320")</f>
        <v>SPX 100 (Weeklys) 7 OCT 20 3320 CALL</v>
      </c>
      <c r="C81" t="str">
        <f>RTD("tos.rtd", , "IMPL_VOL", ".SPXW201007C3320")</f>
        <v>26.66%</v>
      </c>
      <c r="D81">
        <f>RTD("tos.rtd", , "LAST", ".SPXW201007C3320")</f>
        <v>50.41</v>
      </c>
      <c r="E81">
        <f>RTD("tos.rtd", , "VOLUME", ".SPXW201007C3320")</f>
        <v>65</v>
      </c>
      <c r="F81">
        <f>RTD("tos.rtd", , "OPEN_INT", ".SPXW201007C3320")</f>
        <v>76</v>
      </c>
      <c r="G81">
        <f>RTD("tos.rtd", , "BID", ".SPXW201007C3320")</f>
        <v>52.6</v>
      </c>
      <c r="H81">
        <f>RTD("tos.rtd", , "ASK", ".SPXW201007C3320")</f>
        <v>53.5</v>
      </c>
      <c r="I81">
        <f>RTD("tos.rtd", , "HIGH", ".SPXW201007C3320")</f>
        <v>63.3</v>
      </c>
      <c r="J81">
        <f>RTD("tos.rtd", , "LOW", ".SPXW201007C3320")</f>
        <v>50.41</v>
      </c>
      <c r="K81">
        <f>RTD("tos.rtd", , "OPEN", ".SPXW201007C3320")</f>
        <v>57.7</v>
      </c>
      <c r="L81">
        <f>RTD("tos.rtd", , "DELTA", ".SPXW201007C3320")</f>
        <v>0.63</v>
      </c>
      <c r="M81">
        <f>RTD("tos.rtd", , "GAMMA", ".SPXW201007C3320")</f>
        <v>0</v>
      </c>
      <c r="N81">
        <f>RTD("tos.rtd", , "THETA", ".SPXW201007C3320")</f>
        <v>-4.71</v>
      </c>
      <c r="O81">
        <f>RTD("tos.rtd", , "VEGA", ".SPXW201007C3320")</f>
        <v>1.33</v>
      </c>
      <c r="P81">
        <f>RTD("tos.rtd", , "RHO", ".SPXW201007C3320")</f>
        <v>0.22</v>
      </c>
      <c r="Q81">
        <f>RTD("tos.rtd", , "INTRINSIC", ".SPXW201007C3320")</f>
        <v>28.44</v>
      </c>
      <c r="R81">
        <f>RTD("tos.rtd", , "EXTRINSIC", ".SPXW201007C3320")</f>
        <v>24.61</v>
      </c>
      <c r="S81" t="str">
        <f>RTD("tos.rtd", , "PROB_OF_EXPIRING", ".SPXW201007C3320")</f>
        <v>61.48%</v>
      </c>
      <c r="T81" t="str">
        <f>RTD("tos.rtd", , "PROB_OTM", ".SPXW201007C3320")</f>
        <v>38.52%</v>
      </c>
      <c r="U81" t="str">
        <f>RTD("tos.rtd", , "PROB_OF_TOUCHING", ".SPXW201007C3320")</f>
        <v>76.30%</v>
      </c>
      <c r="V81">
        <f>RTD("tos.rtd", , "STRIKE", ".SPXW201007C3320")</f>
        <v>3320</v>
      </c>
    </row>
    <row r="82" spans="1:22" x14ac:dyDescent="0.45">
      <c r="A82" t="s">
        <v>102</v>
      </c>
      <c r="B82" t="str">
        <f>RTD("tos.rtd", , "DESCRIPTION", ".SPXW201007C3325")</f>
        <v>SPX 100 (Weeklys) 7 OCT 20 3325 CALL</v>
      </c>
      <c r="C82" t="str">
        <f>RTD("tos.rtd", , "IMPL_VOL", ".SPXW201007C3325")</f>
        <v>26.45%</v>
      </c>
      <c r="D82">
        <f>RTD("tos.rtd", , "LAST", ".SPXW201007C3325")</f>
        <v>47.19</v>
      </c>
      <c r="E82">
        <f>RTD("tos.rtd", , "VOLUME", ".SPXW201007C3325")</f>
        <v>135</v>
      </c>
      <c r="F82">
        <f>RTD("tos.rtd", , "OPEN_INT", ".SPXW201007C3325")</f>
        <v>112</v>
      </c>
      <c r="G82">
        <f>RTD("tos.rtd", , "BID", ".SPXW201007C3325")</f>
        <v>49.3</v>
      </c>
      <c r="H82">
        <f>RTD("tos.rtd", , "ASK", ".SPXW201007C3325")</f>
        <v>50.2</v>
      </c>
      <c r="I82">
        <f>RTD("tos.rtd", , "HIGH", ".SPXW201007C3325")</f>
        <v>62.2</v>
      </c>
      <c r="J82">
        <f>RTD("tos.rtd", , "LOW", ".SPXW201007C3325")</f>
        <v>45.5</v>
      </c>
      <c r="K82">
        <f>RTD("tos.rtd", , "OPEN", ".SPXW201007C3325")</f>
        <v>46.22</v>
      </c>
      <c r="L82">
        <f>RTD("tos.rtd", , "DELTA", ".SPXW201007C3325")</f>
        <v>0.61</v>
      </c>
      <c r="M82">
        <f>RTD("tos.rtd", , "GAMMA", ".SPXW201007C3325")</f>
        <v>0</v>
      </c>
      <c r="N82">
        <f>RTD("tos.rtd", , "THETA", ".SPXW201007C3325")</f>
        <v>-4.76</v>
      </c>
      <c r="O82">
        <f>RTD("tos.rtd", , "VEGA", ".SPXW201007C3325")</f>
        <v>1.35</v>
      </c>
      <c r="P82">
        <f>RTD("tos.rtd", , "RHO", ".SPXW201007C3325")</f>
        <v>0.22</v>
      </c>
      <c r="Q82">
        <f>RTD("tos.rtd", , "INTRINSIC", ".SPXW201007C3325")</f>
        <v>23.44</v>
      </c>
      <c r="R82">
        <f>RTD("tos.rtd", , "EXTRINSIC", ".SPXW201007C3325")</f>
        <v>26.31</v>
      </c>
      <c r="S82" t="str">
        <f>RTD("tos.rtd", , "PROB_OF_EXPIRING", ".SPXW201007C3325")</f>
        <v>59.48%</v>
      </c>
      <c r="T82" t="str">
        <f>RTD("tos.rtd", , "PROB_OTM", ".SPXW201007C3325")</f>
        <v>40.52%</v>
      </c>
      <c r="U82" t="str">
        <f>RTD("tos.rtd", , "PROB_OF_TOUCHING", ".SPXW201007C3325")</f>
        <v>80.24%</v>
      </c>
      <c r="V82">
        <f>RTD("tos.rtd", , "STRIKE", ".SPXW201007C3325")</f>
        <v>3325</v>
      </c>
    </row>
    <row r="83" spans="1:22" x14ac:dyDescent="0.45">
      <c r="A83" t="s">
        <v>103</v>
      </c>
      <c r="B83" t="str">
        <f>RTD("tos.rtd", , "DESCRIPTION", ".SPXW201007C3330")</f>
        <v>SPX 100 (Weeklys) 7 OCT 20 3330 CALL</v>
      </c>
      <c r="C83" t="str">
        <f>RTD("tos.rtd", , "IMPL_VOL", ".SPXW201007C3330")</f>
        <v>26.25%</v>
      </c>
      <c r="D83">
        <f>RTD("tos.rtd", , "LAST", ".SPXW201007C3330")</f>
        <v>56.14</v>
      </c>
      <c r="E83">
        <f>RTD("tos.rtd", , "VOLUME", ".SPXW201007C3330")</f>
        <v>20</v>
      </c>
      <c r="F83">
        <f>RTD("tos.rtd", , "OPEN_INT", ".SPXW201007C3330")</f>
        <v>48</v>
      </c>
      <c r="G83">
        <f>RTD("tos.rtd", , "BID", ".SPXW201007C3330")</f>
        <v>46.1</v>
      </c>
      <c r="H83">
        <f>RTD("tos.rtd", , "ASK", ".SPXW201007C3330")</f>
        <v>47</v>
      </c>
      <c r="I83">
        <f>RTD("tos.rtd", , "HIGH", ".SPXW201007C3330")</f>
        <v>57.94</v>
      </c>
      <c r="J83">
        <f>RTD("tos.rtd", , "LOW", ".SPXW201007C3330")</f>
        <v>38.68</v>
      </c>
      <c r="K83">
        <f>RTD("tos.rtd", , "OPEN", ".SPXW201007C3330")</f>
        <v>38.68</v>
      </c>
      <c r="L83">
        <f>RTD("tos.rtd", , "DELTA", ".SPXW201007C3330")</f>
        <v>0.59</v>
      </c>
      <c r="M83">
        <f>RTD("tos.rtd", , "GAMMA", ".SPXW201007C3330")</f>
        <v>0</v>
      </c>
      <c r="N83">
        <f>RTD("tos.rtd", , "THETA", ".SPXW201007C3330")</f>
        <v>-4.79</v>
      </c>
      <c r="O83">
        <f>RTD("tos.rtd", , "VEGA", ".SPXW201007C3330")</f>
        <v>1.37</v>
      </c>
      <c r="P83">
        <f>RTD("tos.rtd", , "RHO", ".SPXW201007C3330")</f>
        <v>0.21</v>
      </c>
      <c r="Q83">
        <f>RTD("tos.rtd", , "INTRINSIC", ".SPXW201007C3330")</f>
        <v>18.440000000000001</v>
      </c>
      <c r="R83">
        <f>RTD("tos.rtd", , "EXTRINSIC", ".SPXW201007C3330")</f>
        <v>28.11</v>
      </c>
      <c r="S83" t="str">
        <f>RTD("tos.rtd", , "PROB_OF_EXPIRING", ".SPXW201007C3330")</f>
        <v>57.43%</v>
      </c>
      <c r="T83" t="str">
        <f>RTD("tos.rtd", , "PROB_OTM", ".SPXW201007C3330")</f>
        <v>42.57%</v>
      </c>
      <c r="U83" t="str">
        <f>RTD("tos.rtd", , "PROB_OF_TOUCHING", ".SPXW201007C3330")</f>
        <v>84.30%</v>
      </c>
      <c r="V83">
        <f>RTD("tos.rtd", , "STRIKE", ".SPXW201007C3330")</f>
        <v>3330</v>
      </c>
    </row>
    <row r="84" spans="1:22" x14ac:dyDescent="0.45">
      <c r="A84" t="s">
        <v>104</v>
      </c>
      <c r="B84" t="str">
        <f>RTD("tos.rtd", , "DESCRIPTION", ".SPXW201007C3335")</f>
        <v>SPX 100 (Weeklys) 7 OCT 20 3335 CALL</v>
      </c>
      <c r="C84" t="str">
        <f>RTD("tos.rtd", , "IMPL_VOL", ".SPXW201007C3335")</f>
        <v>26.01%</v>
      </c>
      <c r="D84">
        <f>RTD("tos.rtd", , "LAST", ".SPXW201007C3335")</f>
        <v>42.18</v>
      </c>
      <c r="E84">
        <f>RTD("tos.rtd", , "VOLUME", ".SPXW201007C3335")</f>
        <v>159</v>
      </c>
      <c r="F84">
        <f>RTD("tos.rtd", , "OPEN_INT", ".SPXW201007C3335")</f>
        <v>116</v>
      </c>
      <c r="G84">
        <f>RTD("tos.rtd", , "BID", ".SPXW201007C3335")</f>
        <v>43</v>
      </c>
      <c r="H84">
        <f>RTD("tos.rtd", , "ASK", ".SPXW201007C3335")</f>
        <v>43.8</v>
      </c>
      <c r="I84">
        <f>RTD("tos.rtd", , "HIGH", ".SPXW201007C3335")</f>
        <v>55.2</v>
      </c>
      <c r="J84">
        <f>RTD("tos.rtd", , "LOW", ".SPXW201007C3335")</f>
        <v>38.700000000000003</v>
      </c>
      <c r="K84">
        <f>RTD("tos.rtd", , "OPEN", ".SPXW201007C3335")</f>
        <v>39.9</v>
      </c>
      <c r="L84">
        <f>RTD("tos.rtd", , "DELTA", ".SPXW201007C3335")</f>
        <v>0.56000000000000005</v>
      </c>
      <c r="M84">
        <f>RTD("tos.rtd", , "GAMMA", ".SPXW201007C3335")</f>
        <v>0</v>
      </c>
      <c r="N84">
        <f>RTD("tos.rtd", , "THETA", ".SPXW201007C3335")</f>
        <v>-4.8</v>
      </c>
      <c r="O84">
        <f>RTD("tos.rtd", , "VEGA", ".SPXW201007C3335")</f>
        <v>1.38</v>
      </c>
      <c r="P84">
        <f>RTD("tos.rtd", , "RHO", ".SPXW201007C3335")</f>
        <v>0.2</v>
      </c>
      <c r="Q84">
        <f>RTD("tos.rtd", , "INTRINSIC", ".SPXW201007C3335")</f>
        <v>13.44</v>
      </c>
      <c r="R84">
        <f>RTD("tos.rtd", , "EXTRINSIC", ".SPXW201007C3335")</f>
        <v>29.96</v>
      </c>
      <c r="S84" t="str">
        <f>RTD("tos.rtd", , "PROB_OF_EXPIRING", ".SPXW201007C3335")</f>
        <v>55.34%</v>
      </c>
      <c r="T84" t="str">
        <f>RTD("tos.rtd", , "PROB_OTM", ".SPXW201007C3335")</f>
        <v>44.66%</v>
      </c>
      <c r="U84" t="str">
        <f>RTD("tos.rtd", , "PROB_OF_TOUCHING", ".SPXW201007C3335")</f>
        <v>88.43%</v>
      </c>
      <c r="V84">
        <f>RTD("tos.rtd", , "STRIKE", ".SPXW201007C3335")</f>
        <v>3335</v>
      </c>
    </row>
    <row r="85" spans="1:22" x14ac:dyDescent="0.45">
      <c r="A85" t="s">
        <v>105</v>
      </c>
      <c r="B85" t="str">
        <f>RTD("tos.rtd", , "DESCRIPTION", ".SPXW201007C3340")</f>
        <v>SPX 100 (Weeklys) 7 OCT 20 3340 CALL</v>
      </c>
      <c r="C85" t="str">
        <f>RTD("tos.rtd", , "IMPL_VOL", ".SPXW201007C3340")</f>
        <v>25.80%</v>
      </c>
      <c r="D85">
        <f>RTD("tos.rtd", , "LAST", ".SPXW201007C3340")</f>
        <v>40.18</v>
      </c>
      <c r="E85">
        <f>RTD("tos.rtd", , "VOLUME", ".SPXW201007C3340")</f>
        <v>256</v>
      </c>
      <c r="F85">
        <f>RTD("tos.rtd", , "OPEN_INT", ".SPXW201007C3340")</f>
        <v>181</v>
      </c>
      <c r="G85">
        <f>RTD("tos.rtd", , "BID", ".SPXW201007C3340")</f>
        <v>40</v>
      </c>
      <c r="H85">
        <f>RTD("tos.rtd", , "ASK", ".SPXW201007C3340")</f>
        <v>40.799999999999997</v>
      </c>
      <c r="I85">
        <f>RTD("tos.rtd", , "HIGH", ".SPXW201007C3340")</f>
        <v>51.55</v>
      </c>
      <c r="J85">
        <f>RTD("tos.rtd", , "LOW", ".SPXW201007C3340")</f>
        <v>33.96</v>
      </c>
      <c r="K85">
        <f>RTD("tos.rtd", , "OPEN", ".SPXW201007C3340")</f>
        <v>33.96</v>
      </c>
      <c r="L85">
        <f>RTD("tos.rtd", , "DELTA", ".SPXW201007C3340")</f>
        <v>0.54</v>
      </c>
      <c r="M85">
        <f>RTD("tos.rtd", , "GAMMA", ".SPXW201007C3340")</f>
        <v>0</v>
      </c>
      <c r="N85">
        <f>RTD("tos.rtd", , "THETA", ".SPXW201007C3340")</f>
        <v>-4.8</v>
      </c>
      <c r="O85">
        <f>RTD("tos.rtd", , "VEGA", ".SPXW201007C3340")</f>
        <v>1.39</v>
      </c>
      <c r="P85">
        <f>RTD("tos.rtd", , "RHO", ".SPXW201007C3340")</f>
        <v>0.19</v>
      </c>
      <c r="Q85">
        <f>RTD("tos.rtd", , "INTRINSIC", ".SPXW201007C3340")</f>
        <v>8.44</v>
      </c>
      <c r="R85">
        <f>RTD("tos.rtd", , "EXTRINSIC", ".SPXW201007C3340")</f>
        <v>31.96</v>
      </c>
      <c r="S85" t="str">
        <f>RTD("tos.rtd", , "PROB_OF_EXPIRING", ".SPXW201007C3340")</f>
        <v>53.19%</v>
      </c>
      <c r="T85" t="str">
        <f>RTD("tos.rtd", , "PROB_OTM", ".SPXW201007C3340")</f>
        <v>46.81%</v>
      </c>
      <c r="U85" t="str">
        <f>RTD("tos.rtd", , "PROB_OF_TOUCHING", ".SPXW201007C3340")</f>
        <v>92.67%</v>
      </c>
      <c r="V85">
        <f>RTD("tos.rtd", , "STRIKE", ".SPXW201007C3340")</f>
        <v>3340</v>
      </c>
    </row>
    <row r="86" spans="1:22" x14ac:dyDescent="0.45">
      <c r="A86" t="s">
        <v>106</v>
      </c>
      <c r="B86" t="str">
        <f>RTD("tos.rtd", , "DESCRIPTION", ".SPXW201007C3345")</f>
        <v>SPX 100 (Weeklys) 7 OCT 20 3345 CALL</v>
      </c>
      <c r="C86" t="str">
        <f>RTD("tos.rtd", , "IMPL_VOL", ".SPXW201007C3345")</f>
        <v>25.62%</v>
      </c>
      <c r="D86">
        <f>RTD("tos.rtd", , "LAST", ".SPXW201007C3345")</f>
        <v>37.28</v>
      </c>
      <c r="E86">
        <f>RTD("tos.rtd", , "VOLUME", ".SPXW201007C3345")</f>
        <v>239</v>
      </c>
      <c r="F86">
        <f>RTD("tos.rtd", , "OPEN_INT", ".SPXW201007C3345")</f>
        <v>194</v>
      </c>
      <c r="G86">
        <f>RTD("tos.rtd", , "BID", ".SPXW201007C3345")</f>
        <v>37.200000000000003</v>
      </c>
      <c r="H86">
        <f>RTD("tos.rtd", , "ASK", ".SPXW201007C3345")</f>
        <v>37.9</v>
      </c>
      <c r="I86">
        <f>RTD("tos.rtd", , "HIGH", ".SPXW201007C3345")</f>
        <v>46.5</v>
      </c>
      <c r="J86">
        <f>RTD("tos.rtd", , "LOW", ".SPXW201007C3345")</f>
        <v>30.75</v>
      </c>
      <c r="K86">
        <f>RTD("tos.rtd", , "OPEN", ".SPXW201007C3345")</f>
        <v>30.75</v>
      </c>
      <c r="L86">
        <f>RTD("tos.rtd", , "DELTA", ".SPXW201007C3345")</f>
        <v>0.52</v>
      </c>
      <c r="M86">
        <f>RTD("tos.rtd", , "GAMMA", ".SPXW201007C3345")</f>
        <v>0</v>
      </c>
      <c r="N86">
        <f>RTD("tos.rtd", , "THETA", ".SPXW201007C3345")</f>
        <v>-4.79</v>
      </c>
      <c r="O86">
        <f>RTD("tos.rtd", , "VEGA", ".SPXW201007C3345")</f>
        <v>1.4</v>
      </c>
      <c r="P86">
        <f>RTD("tos.rtd", , "RHO", ".SPXW201007C3345")</f>
        <v>0.19</v>
      </c>
      <c r="Q86">
        <f>RTD("tos.rtd", , "INTRINSIC", ".SPXW201007C3345")</f>
        <v>3.44</v>
      </c>
      <c r="R86">
        <f>RTD("tos.rtd", , "EXTRINSIC", ".SPXW201007C3345")</f>
        <v>34.11</v>
      </c>
      <c r="S86" t="str">
        <f>RTD("tos.rtd", , "PROB_OF_EXPIRING", ".SPXW201007C3345")</f>
        <v>51.00%</v>
      </c>
      <c r="T86" t="str">
        <f>RTD("tos.rtd", , "PROB_OTM", ".SPXW201007C3345")</f>
        <v>49.00%</v>
      </c>
      <c r="U86" t="str">
        <f>RTD("tos.rtd", , "PROB_OF_TOUCHING", ".SPXW201007C3345")</f>
        <v>96.99%</v>
      </c>
      <c r="V86">
        <f>RTD("tos.rtd", , "STRIKE", ".SPXW201007C3345")</f>
        <v>3345</v>
      </c>
    </row>
    <row r="87" spans="1:22" x14ac:dyDescent="0.45">
      <c r="A87" t="s">
        <v>107</v>
      </c>
      <c r="B87" t="str">
        <f>RTD("tos.rtd", , "DESCRIPTION", ".SPXW201007C3350")</f>
        <v>SPX 100 (Weeklys) 7 OCT 20 3350 CALL</v>
      </c>
      <c r="C87" t="str">
        <f>RTD("tos.rtd", , "IMPL_VOL", ".SPXW201007C3350")</f>
        <v>25.37%</v>
      </c>
      <c r="D87">
        <f>RTD("tos.rtd", , "LAST", ".SPXW201007C3350")</f>
        <v>33.9</v>
      </c>
      <c r="E87">
        <f>RTD("tos.rtd", , "VOLUME", ".SPXW201007C3350")</f>
        <v>314</v>
      </c>
      <c r="F87">
        <f>RTD("tos.rtd", , "OPEN_INT", ".SPXW201007C3350")</f>
        <v>1192</v>
      </c>
      <c r="G87">
        <f>RTD("tos.rtd", , "BID", ".SPXW201007C3350")</f>
        <v>34.4</v>
      </c>
      <c r="H87">
        <f>RTD("tos.rtd", , "ASK", ".SPXW201007C3350")</f>
        <v>35</v>
      </c>
      <c r="I87">
        <f>RTD("tos.rtd", , "HIGH", ".SPXW201007C3350")</f>
        <v>46</v>
      </c>
      <c r="J87">
        <f>RTD("tos.rtd", , "LOW", ".SPXW201007C3350")</f>
        <v>32.5</v>
      </c>
      <c r="K87">
        <f>RTD("tos.rtd", , "OPEN", ".SPXW201007C3350")</f>
        <v>32.5</v>
      </c>
      <c r="L87">
        <f>RTD("tos.rtd", , "DELTA", ".SPXW201007C3350")</f>
        <v>0.5</v>
      </c>
      <c r="M87">
        <f>RTD("tos.rtd", , "GAMMA", ".SPXW201007C3350")</f>
        <v>0</v>
      </c>
      <c r="N87">
        <f>RTD("tos.rtd", , "THETA", ".SPXW201007C3350")</f>
        <v>-4.75</v>
      </c>
      <c r="O87">
        <f>RTD("tos.rtd", , "VEGA", ".SPXW201007C3350")</f>
        <v>1.4</v>
      </c>
      <c r="P87">
        <f>RTD("tos.rtd", , "RHO", ".SPXW201007C3350")</f>
        <v>0.18</v>
      </c>
      <c r="Q87">
        <f>RTD("tos.rtd", , "INTRINSIC", ".SPXW201007C3350")</f>
        <v>0</v>
      </c>
      <c r="R87">
        <f>RTD("tos.rtd", , "EXTRINSIC", ".SPXW201007C3350")</f>
        <v>34.700000000000003</v>
      </c>
      <c r="S87" t="str">
        <f>RTD("tos.rtd", , "PROB_OF_EXPIRING", ".SPXW201007C3350")</f>
        <v>48.77%</v>
      </c>
      <c r="T87" t="str">
        <f>RTD("tos.rtd", , "PROB_OTM", ".SPXW201007C3350")</f>
        <v>51.23%</v>
      </c>
      <c r="U87" t="str">
        <f>RTD("tos.rtd", , "PROB_OF_TOUCHING", ".SPXW201007C3350")</f>
        <v>98.58%</v>
      </c>
      <c r="V87">
        <f>RTD("tos.rtd", , "STRIKE", ".SPXW201007C3350")</f>
        <v>3350</v>
      </c>
    </row>
    <row r="88" spans="1:22" x14ac:dyDescent="0.45">
      <c r="A88" t="s">
        <v>108</v>
      </c>
      <c r="B88" t="str">
        <f>RTD("tos.rtd", , "DESCRIPTION", ".SPXW201007C3355")</f>
        <v>SPX 100 (Weeklys) 7 OCT 20 3355 CALL</v>
      </c>
      <c r="C88" t="str">
        <f>RTD("tos.rtd", , "IMPL_VOL", ".SPXW201007C3355")</f>
        <v>25.14%</v>
      </c>
      <c r="D88">
        <f>RTD("tos.rtd", , "LAST", ".SPXW201007C3355")</f>
        <v>30.89</v>
      </c>
      <c r="E88">
        <f>RTD("tos.rtd", , "VOLUME", ".SPXW201007C3355")</f>
        <v>260</v>
      </c>
      <c r="F88">
        <f>RTD("tos.rtd", , "OPEN_INT", ".SPXW201007C3355")</f>
        <v>201</v>
      </c>
      <c r="G88">
        <f>RTD("tos.rtd", , "BID", ".SPXW201007C3355")</f>
        <v>31.7</v>
      </c>
      <c r="H88">
        <f>RTD("tos.rtd", , "ASK", ".SPXW201007C3355")</f>
        <v>32.299999999999997</v>
      </c>
      <c r="I88">
        <f>RTD("tos.rtd", , "HIGH", ".SPXW201007C3355")</f>
        <v>41</v>
      </c>
      <c r="J88">
        <f>RTD("tos.rtd", , "LOW", ".SPXW201007C3355")</f>
        <v>29.5</v>
      </c>
      <c r="K88">
        <f>RTD("tos.rtd", , "OPEN", ".SPXW201007C3355")</f>
        <v>36.200000000000003</v>
      </c>
      <c r="L88">
        <f>RTD("tos.rtd", , "DELTA", ".SPXW201007C3355")</f>
        <v>0.48</v>
      </c>
      <c r="M88">
        <f>RTD("tos.rtd", , "GAMMA", ".SPXW201007C3355")</f>
        <v>0</v>
      </c>
      <c r="N88">
        <f>RTD("tos.rtd", , "THETA", ".SPXW201007C3355")</f>
        <v>-4.7</v>
      </c>
      <c r="O88">
        <f>RTD("tos.rtd", , "VEGA", ".SPXW201007C3355")</f>
        <v>1.4</v>
      </c>
      <c r="P88">
        <f>RTD("tos.rtd", , "RHO", ".SPXW201007C3355")</f>
        <v>0.17</v>
      </c>
      <c r="Q88">
        <f>RTD("tos.rtd", , "INTRINSIC", ".SPXW201007C3355")</f>
        <v>0</v>
      </c>
      <c r="R88">
        <f>RTD("tos.rtd", , "EXTRINSIC", ".SPXW201007C3355")</f>
        <v>32</v>
      </c>
      <c r="S88" t="str">
        <f>RTD("tos.rtd", , "PROB_OF_EXPIRING", ".SPXW201007C3355")</f>
        <v>46.51%</v>
      </c>
      <c r="T88" t="str">
        <f>RTD("tos.rtd", , "PROB_OTM", ".SPXW201007C3355")</f>
        <v>53.49%</v>
      </c>
      <c r="U88" t="str">
        <f>RTD("tos.rtd", , "PROB_OF_TOUCHING", ".SPXW201007C3355")</f>
        <v>93.98%</v>
      </c>
      <c r="V88">
        <f>RTD("tos.rtd", , "STRIKE", ".SPXW201007C3355")</f>
        <v>3355</v>
      </c>
    </row>
    <row r="89" spans="1:22" x14ac:dyDescent="0.45">
      <c r="A89" t="s">
        <v>109</v>
      </c>
      <c r="B89" t="str">
        <f>RTD("tos.rtd", , "DESCRIPTION", ".SPXW201007C3360")</f>
        <v>SPX 100 (Weeklys) 7 OCT 20 3360 CALL</v>
      </c>
      <c r="C89" t="str">
        <f>RTD("tos.rtd", , "IMPL_VOL", ".SPXW201007C3360")</f>
        <v>24.90%</v>
      </c>
      <c r="D89">
        <f>RTD("tos.rtd", , "LAST", ".SPXW201007C3360")</f>
        <v>28.8</v>
      </c>
      <c r="E89">
        <f>RTD("tos.rtd", , "VOLUME", ".SPXW201007C3360")</f>
        <v>157</v>
      </c>
      <c r="F89">
        <f>RTD("tos.rtd", , "OPEN_INT", ".SPXW201007C3360")</f>
        <v>118</v>
      </c>
      <c r="G89">
        <f>RTD("tos.rtd", , "BID", ".SPXW201007C3360")</f>
        <v>29.1</v>
      </c>
      <c r="H89">
        <f>RTD("tos.rtd", , "ASK", ".SPXW201007C3360")</f>
        <v>29.7</v>
      </c>
      <c r="I89">
        <f>RTD("tos.rtd", , "HIGH", ".SPXW201007C3360")</f>
        <v>40.4</v>
      </c>
      <c r="J89">
        <f>RTD("tos.rtd", , "LOW", ".SPXW201007C3360")</f>
        <v>27.25</v>
      </c>
      <c r="K89">
        <f>RTD("tos.rtd", , "OPEN", ".SPXW201007C3360")</f>
        <v>27.58</v>
      </c>
      <c r="L89">
        <f>RTD("tos.rtd", , "DELTA", ".SPXW201007C3360")</f>
        <v>0.45</v>
      </c>
      <c r="M89">
        <f>RTD("tos.rtd", , "GAMMA", ".SPXW201007C3360")</f>
        <v>0</v>
      </c>
      <c r="N89">
        <f>RTD("tos.rtd", , "THETA", ".SPXW201007C3360")</f>
        <v>-4.63</v>
      </c>
      <c r="O89">
        <f>RTD("tos.rtd", , "VEGA", ".SPXW201007C3360")</f>
        <v>1.39</v>
      </c>
      <c r="P89">
        <f>RTD("tos.rtd", , "RHO", ".SPXW201007C3360")</f>
        <v>0.16</v>
      </c>
      <c r="Q89">
        <f>RTD("tos.rtd", , "INTRINSIC", ".SPXW201007C3360")</f>
        <v>0</v>
      </c>
      <c r="R89">
        <f>RTD("tos.rtd", , "EXTRINSIC", ".SPXW201007C3360")</f>
        <v>29.4</v>
      </c>
      <c r="S89" t="str">
        <f>RTD("tos.rtd", , "PROB_OF_EXPIRING", ".SPXW201007C3360")</f>
        <v>44.23%</v>
      </c>
      <c r="T89" t="str">
        <f>RTD("tos.rtd", , "PROB_OTM", ".SPXW201007C3360")</f>
        <v>55.77%</v>
      </c>
      <c r="U89" t="str">
        <f>RTD("tos.rtd", , "PROB_OF_TOUCHING", ".SPXW201007C3360")</f>
        <v>89.33%</v>
      </c>
      <c r="V89">
        <f>RTD("tos.rtd", , "STRIKE", ".SPXW201007C3360")</f>
        <v>3360</v>
      </c>
    </row>
    <row r="90" spans="1:22" x14ac:dyDescent="0.45">
      <c r="A90" t="s">
        <v>110</v>
      </c>
      <c r="B90" t="str">
        <f>RTD("tos.rtd", , "DESCRIPTION", ".SPXW201007C3365")</f>
        <v>SPX 100 (Weeklys) 7 OCT 20 3365 CALL</v>
      </c>
      <c r="C90" t="str">
        <f>RTD("tos.rtd", , "IMPL_VOL", ".SPXW201007C3365")</f>
        <v>24.65%</v>
      </c>
      <c r="D90">
        <f>RTD("tos.rtd", , "LAST", ".SPXW201007C3365")</f>
        <v>27.52</v>
      </c>
      <c r="E90">
        <f>RTD("tos.rtd", , "VOLUME", ".SPXW201007C3365")</f>
        <v>71</v>
      </c>
      <c r="F90">
        <f>RTD("tos.rtd", , "OPEN_INT", ".SPXW201007C3365")</f>
        <v>74</v>
      </c>
      <c r="G90">
        <f>RTD("tos.rtd", , "BID", ".SPXW201007C3365")</f>
        <v>26.6</v>
      </c>
      <c r="H90">
        <f>RTD("tos.rtd", , "ASK", ".SPXW201007C3365")</f>
        <v>27.2</v>
      </c>
      <c r="I90">
        <f>RTD("tos.rtd", , "HIGH", ".SPXW201007C3365")</f>
        <v>37.299999999999997</v>
      </c>
      <c r="J90">
        <f>RTD("tos.rtd", , "LOW", ".SPXW201007C3365")</f>
        <v>25.38</v>
      </c>
      <c r="K90">
        <f>RTD("tos.rtd", , "OPEN", ".SPXW201007C3365")</f>
        <v>25.38</v>
      </c>
      <c r="L90">
        <f>RTD("tos.rtd", , "DELTA", ".SPXW201007C3365")</f>
        <v>0.43</v>
      </c>
      <c r="M90">
        <f>RTD("tos.rtd", , "GAMMA", ".SPXW201007C3365")</f>
        <v>0</v>
      </c>
      <c r="N90">
        <f>RTD("tos.rtd", , "THETA", ".SPXW201007C3365")</f>
        <v>-4.53</v>
      </c>
      <c r="O90">
        <f>RTD("tos.rtd", , "VEGA", ".SPXW201007C3365")</f>
        <v>1.38</v>
      </c>
      <c r="P90">
        <f>RTD("tos.rtd", , "RHO", ".SPXW201007C3365")</f>
        <v>0.15</v>
      </c>
      <c r="Q90">
        <f>RTD("tos.rtd", , "INTRINSIC", ".SPXW201007C3365")</f>
        <v>0</v>
      </c>
      <c r="R90">
        <f>RTD("tos.rtd", , "EXTRINSIC", ".SPXW201007C3365")</f>
        <v>26.9</v>
      </c>
      <c r="S90" t="str">
        <f>RTD("tos.rtd", , "PROB_OF_EXPIRING", ".SPXW201007C3365")</f>
        <v>41.91%</v>
      </c>
      <c r="T90" t="str">
        <f>RTD("tos.rtd", , "PROB_OTM", ".SPXW201007C3365")</f>
        <v>58.09%</v>
      </c>
      <c r="U90" t="str">
        <f>RTD("tos.rtd", , "PROB_OF_TOUCHING", ".SPXW201007C3365")</f>
        <v>84.63%</v>
      </c>
      <c r="V90">
        <f>RTD("tos.rtd", , "STRIKE", ".SPXW201007C3365")</f>
        <v>3365</v>
      </c>
    </row>
    <row r="91" spans="1:22" x14ac:dyDescent="0.45">
      <c r="A91" t="s">
        <v>111</v>
      </c>
      <c r="B91" t="str">
        <f>RTD("tos.rtd", , "DESCRIPTION", ".SPXW201007C3370")</f>
        <v>SPX 100 (Weeklys) 7 OCT 20 3370 CALL</v>
      </c>
      <c r="C91" t="str">
        <f>RTD("tos.rtd", , "IMPL_VOL", ".SPXW201007C3370")</f>
        <v>24.39%</v>
      </c>
      <c r="D91">
        <f>RTD("tos.rtd", , "LAST", ".SPXW201007C3370")</f>
        <v>23.7</v>
      </c>
      <c r="E91">
        <f>RTD("tos.rtd", , "VOLUME", ".SPXW201007C3370")</f>
        <v>166</v>
      </c>
      <c r="F91">
        <f>RTD("tos.rtd", , "OPEN_INT", ".SPXW201007C3370")</f>
        <v>184</v>
      </c>
      <c r="G91">
        <f>RTD("tos.rtd", , "BID", ".SPXW201007C3370")</f>
        <v>24.2</v>
      </c>
      <c r="H91">
        <f>RTD("tos.rtd", , "ASK", ".SPXW201007C3370")</f>
        <v>24.8</v>
      </c>
      <c r="I91">
        <f>RTD("tos.rtd", , "HIGH", ".SPXW201007C3370")</f>
        <v>34.299999999999997</v>
      </c>
      <c r="J91">
        <f>RTD("tos.rtd", , "LOW", ".SPXW201007C3370")</f>
        <v>22.07</v>
      </c>
      <c r="K91">
        <f>RTD("tos.rtd", , "OPEN", ".SPXW201007C3370")</f>
        <v>22.76</v>
      </c>
      <c r="L91">
        <f>RTD("tos.rtd", , "DELTA", ".SPXW201007C3370")</f>
        <v>0.41</v>
      </c>
      <c r="M91">
        <f>RTD("tos.rtd", , "GAMMA", ".SPXW201007C3370")</f>
        <v>0</v>
      </c>
      <c r="N91">
        <f>RTD("tos.rtd", , "THETA", ".SPXW201007C3370")</f>
        <v>-4.42</v>
      </c>
      <c r="O91">
        <f>RTD("tos.rtd", , "VEGA", ".SPXW201007C3370")</f>
        <v>1.36</v>
      </c>
      <c r="P91">
        <f>RTD("tos.rtd", , "RHO", ".SPXW201007C3370")</f>
        <v>0.15</v>
      </c>
      <c r="Q91">
        <f>RTD("tos.rtd", , "INTRINSIC", ".SPXW201007C3370")</f>
        <v>0</v>
      </c>
      <c r="R91">
        <f>RTD("tos.rtd", , "EXTRINSIC", ".SPXW201007C3370")</f>
        <v>24.5</v>
      </c>
      <c r="S91" t="str">
        <f>RTD("tos.rtd", , "PROB_OF_EXPIRING", ".SPXW201007C3370")</f>
        <v>39.58%</v>
      </c>
      <c r="T91" t="str">
        <f>RTD("tos.rtd", , "PROB_OTM", ".SPXW201007C3370")</f>
        <v>60.42%</v>
      </c>
      <c r="U91" t="str">
        <f>RTD("tos.rtd", , "PROB_OF_TOUCHING", ".SPXW201007C3370")</f>
        <v>79.89%</v>
      </c>
      <c r="V91">
        <f>RTD("tos.rtd", , "STRIKE", ".SPXW201007C3370")</f>
        <v>3370</v>
      </c>
    </row>
    <row r="92" spans="1:22" x14ac:dyDescent="0.45">
      <c r="A92" t="s">
        <v>112</v>
      </c>
      <c r="B92" t="str">
        <f>RTD("tos.rtd", , "DESCRIPTION", ".SPXW201007C3375")</f>
        <v>SPX 100 (Weeklys) 7 OCT 20 3375 CALL</v>
      </c>
      <c r="C92" t="str">
        <f>RTD("tos.rtd", , "IMPL_VOL", ".SPXW201007C3375")</f>
        <v>24.18%</v>
      </c>
      <c r="D92">
        <f>RTD("tos.rtd", , "LAST", ".SPXW201007C3375")</f>
        <v>22.1</v>
      </c>
      <c r="E92">
        <f>RTD("tos.rtd", , "VOLUME", ".SPXW201007C3375")</f>
        <v>308</v>
      </c>
      <c r="F92">
        <f>RTD("tos.rtd", , "OPEN_INT", ".SPXW201007C3375")</f>
        <v>444</v>
      </c>
      <c r="G92">
        <f>RTD("tos.rtd", , "BID", ".SPXW201007C3375")</f>
        <v>22</v>
      </c>
      <c r="H92">
        <f>RTD("tos.rtd", , "ASK", ".SPXW201007C3375")</f>
        <v>22.6</v>
      </c>
      <c r="I92">
        <f>RTD("tos.rtd", , "HIGH", ".SPXW201007C3375")</f>
        <v>31.13</v>
      </c>
      <c r="J92">
        <f>RTD("tos.rtd", , "LOW", ".SPXW201007C3375")</f>
        <v>18.5</v>
      </c>
      <c r="K92">
        <f>RTD("tos.rtd", , "OPEN", ".SPXW201007C3375")</f>
        <v>20.22</v>
      </c>
      <c r="L92">
        <f>RTD("tos.rtd", , "DELTA", ".SPXW201007C3375")</f>
        <v>0.38</v>
      </c>
      <c r="M92">
        <f>RTD("tos.rtd", , "GAMMA", ".SPXW201007C3375")</f>
        <v>0</v>
      </c>
      <c r="N92">
        <f>RTD("tos.rtd", , "THETA", ".SPXW201007C3375")</f>
        <v>-4.3</v>
      </c>
      <c r="O92">
        <f>RTD("tos.rtd", , "VEGA", ".SPXW201007C3375")</f>
        <v>1.34</v>
      </c>
      <c r="P92">
        <f>RTD("tos.rtd", , "RHO", ".SPXW201007C3375")</f>
        <v>0.14000000000000001</v>
      </c>
      <c r="Q92">
        <f>RTD("tos.rtd", , "INTRINSIC", ".SPXW201007C3375")</f>
        <v>0</v>
      </c>
      <c r="R92">
        <f>RTD("tos.rtd", , "EXTRINSIC", ".SPXW201007C3375")</f>
        <v>22.3</v>
      </c>
      <c r="S92" t="str">
        <f>RTD("tos.rtd", , "PROB_OF_EXPIRING", ".SPXW201007C3375")</f>
        <v>37.27%</v>
      </c>
      <c r="T92" t="str">
        <f>RTD("tos.rtd", , "PROB_OTM", ".SPXW201007C3375")</f>
        <v>62.73%</v>
      </c>
      <c r="U92" t="str">
        <f>RTD("tos.rtd", , "PROB_OF_TOUCHING", ".SPXW201007C3375")</f>
        <v>75.19%</v>
      </c>
      <c r="V92">
        <f>RTD("tos.rtd", , "STRIKE", ".SPXW201007C3375")</f>
        <v>3375</v>
      </c>
    </row>
    <row r="93" spans="1:22" x14ac:dyDescent="0.45">
      <c r="A93" t="s">
        <v>113</v>
      </c>
      <c r="B93" t="str">
        <f>RTD("tos.rtd", , "DESCRIPTION", ".SPXW201007C3380")</f>
        <v>SPX 100 (Weeklys) 7 OCT 20 3380 CALL</v>
      </c>
      <c r="C93" t="str">
        <f>RTD("tos.rtd", , "IMPL_VOL", ".SPXW201007C3380")</f>
        <v>23.96%</v>
      </c>
      <c r="D93">
        <f>RTD("tos.rtd", , "LAST", ".SPXW201007C3380")</f>
        <v>19.37</v>
      </c>
      <c r="E93">
        <f>RTD("tos.rtd", , "VOLUME", ".SPXW201007C3380")</f>
        <v>262</v>
      </c>
      <c r="F93">
        <f>RTD("tos.rtd", , "OPEN_INT", ".SPXW201007C3380")</f>
        <v>390</v>
      </c>
      <c r="G93">
        <f>RTD("tos.rtd", , "BID", ".SPXW201007C3380")</f>
        <v>19.899999999999999</v>
      </c>
      <c r="H93">
        <f>RTD("tos.rtd", , "ASK", ".SPXW201007C3380")</f>
        <v>20.5</v>
      </c>
      <c r="I93">
        <f>RTD("tos.rtd", , "HIGH", ".SPXW201007C3380")</f>
        <v>29.2</v>
      </c>
      <c r="J93">
        <f>RTD("tos.rtd", , "LOW", ".SPXW201007C3380")</f>
        <v>17.2</v>
      </c>
      <c r="K93">
        <f>RTD("tos.rtd", , "OPEN", ".SPXW201007C3380")</f>
        <v>17.600000000000001</v>
      </c>
      <c r="L93">
        <f>RTD("tos.rtd", , "DELTA", ".SPXW201007C3380")</f>
        <v>0.36</v>
      </c>
      <c r="M93">
        <f>RTD("tos.rtd", , "GAMMA", ".SPXW201007C3380")</f>
        <v>0</v>
      </c>
      <c r="N93">
        <f>RTD("tos.rtd", , "THETA", ".SPXW201007C3380")</f>
        <v>-4.16</v>
      </c>
      <c r="O93">
        <f>RTD("tos.rtd", , "VEGA", ".SPXW201007C3380")</f>
        <v>1.31</v>
      </c>
      <c r="P93">
        <f>RTD("tos.rtd", , "RHO", ".SPXW201007C3380")</f>
        <v>0.13</v>
      </c>
      <c r="Q93">
        <f>RTD("tos.rtd", , "INTRINSIC", ".SPXW201007C3380")</f>
        <v>0</v>
      </c>
      <c r="R93">
        <f>RTD("tos.rtd", , "EXTRINSIC", ".SPXW201007C3380")</f>
        <v>20.2</v>
      </c>
      <c r="S93" t="str">
        <f>RTD("tos.rtd", , "PROB_OF_EXPIRING", ".SPXW201007C3380")</f>
        <v>34.95%</v>
      </c>
      <c r="T93" t="str">
        <f>RTD("tos.rtd", , "PROB_OTM", ".SPXW201007C3380")</f>
        <v>65.05%</v>
      </c>
      <c r="U93" t="str">
        <f>RTD("tos.rtd", , "PROB_OF_TOUCHING", ".SPXW201007C3380")</f>
        <v>70.50%</v>
      </c>
      <c r="V93">
        <f>RTD("tos.rtd", , "STRIKE", ".SPXW201007C3380")</f>
        <v>3380</v>
      </c>
    </row>
    <row r="94" spans="1:22" x14ac:dyDescent="0.45">
      <c r="A94" t="s">
        <v>114</v>
      </c>
      <c r="B94" t="str">
        <f>RTD("tos.rtd", , "DESCRIPTION", ".SPXW201007C3385")</f>
        <v>SPX 100 (Weeklys) 7 OCT 20 3385 CALL</v>
      </c>
      <c r="C94" t="str">
        <f>RTD("tos.rtd", , "IMPL_VOL", ".SPXW201007C3385")</f>
        <v>23.72%</v>
      </c>
      <c r="D94">
        <f>RTD("tos.rtd", , "LAST", ".SPXW201007C3385")</f>
        <v>17.8</v>
      </c>
      <c r="E94">
        <f>RTD("tos.rtd", , "VOLUME", ".SPXW201007C3385")</f>
        <v>103</v>
      </c>
      <c r="F94">
        <f>RTD("tos.rtd", , "OPEN_INT", ".SPXW201007C3385")</f>
        <v>121</v>
      </c>
      <c r="G94">
        <f>RTD("tos.rtd", , "BID", ".SPXW201007C3385")</f>
        <v>17.899999999999999</v>
      </c>
      <c r="H94">
        <f>RTD("tos.rtd", , "ASK", ".SPXW201007C3385")</f>
        <v>18.5</v>
      </c>
      <c r="I94">
        <f>RTD("tos.rtd", , "HIGH", ".SPXW201007C3385")</f>
        <v>25.7</v>
      </c>
      <c r="J94">
        <f>RTD("tos.rtd", , "LOW", ".SPXW201007C3385")</f>
        <v>17.25</v>
      </c>
      <c r="K94">
        <f>RTD("tos.rtd", , "OPEN", ".SPXW201007C3385")</f>
        <v>17.8</v>
      </c>
      <c r="L94">
        <f>RTD("tos.rtd", , "DELTA", ".SPXW201007C3385")</f>
        <v>0.34</v>
      </c>
      <c r="M94">
        <f>RTD("tos.rtd", , "GAMMA", ".SPXW201007C3385")</f>
        <v>0</v>
      </c>
      <c r="N94">
        <f>RTD("tos.rtd", , "THETA", ".SPXW201007C3385")</f>
        <v>-4</v>
      </c>
      <c r="O94">
        <f>RTD("tos.rtd", , "VEGA", ".SPXW201007C3385")</f>
        <v>1.28</v>
      </c>
      <c r="P94">
        <f>RTD("tos.rtd", , "RHO", ".SPXW201007C3385")</f>
        <v>0.12</v>
      </c>
      <c r="Q94">
        <f>RTD("tos.rtd", , "INTRINSIC", ".SPXW201007C3385")</f>
        <v>0</v>
      </c>
      <c r="R94">
        <f>RTD("tos.rtd", , "EXTRINSIC", ".SPXW201007C3385")</f>
        <v>18.2</v>
      </c>
      <c r="S94" t="str">
        <f>RTD("tos.rtd", , "PROB_OF_EXPIRING", ".SPXW201007C3385")</f>
        <v>32.64%</v>
      </c>
      <c r="T94" t="str">
        <f>RTD("tos.rtd", , "PROB_OTM", ".SPXW201007C3385")</f>
        <v>67.36%</v>
      </c>
      <c r="U94" t="str">
        <f>RTD("tos.rtd", , "PROB_OF_TOUCHING", ".SPXW201007C3385")</f>
        <v>65.82%</v>
      </c>
      <c r="V94">
        <f>RTD("tos.rtd", , "STRIKE", ".SPXW201007C3385")</f>
        <v>3385</v>
      </c>
    </row>
    <row r="95" spans="1:22" x14ac:dyDescent="0.45">
      <c r="A95" t="s">
        <v>115</v>
      </c>
      <c r="B95" t="str">
        <f>RTD("tos.rtd", , "DESCRIPTION", ".SPXW201007C3390")</f>
        <v>SPX 100 (Weeklys) 7 OCT 20 3390 CALL</v>
      </c>
      <c r="C95" t="str">
        <f>RTD("tos.rtd", , "IMPL_VOL", ".SPXW201007C3390")</f>
        <v>23.54%</v>
      </c>
      <c r="D95">
        <f>RTD("tos.rtd", , "LAST", ".SPXW201007C3390")</f>
        <v>15.71</v>
      </c>
      <c r="E95">
        <f>RTD("tos.rtd", , "VOLUME", ".SPXW201007C3390")</f>
        <v>154</v>
      </c>
      <c r="F95">
        <f>RTD("tos.rtd", , "OPEN_INT", ".SPXW201007C3390")</f>
        <v>191</v>
      </c>
      <c r="G95">
        <f>RTD("tos.rtd", , "BID", ".SPXW201007C3390")</f>
        <v>16.100000000000001</v>
      </c>
      <c r="H95">
        <f>RTD("tos.rtd", , "ASK", ".SPXW201007C3390")</f>
        <v>16.7</v>
      </c>
      <c r="I95">
        <f>RTD("tos.rtd", , "HIGH", ".SPXW201007C3390")</f>
        <v>22.88</v>
      </c>
      <c r="J95">
        <f>RTD("tos.rtd", , "LOW", ".SPXW201007C3390")</f>
        <v>13.72</v>
      </c>
      <c r="K95">
        <f>RTD("tos.rtd", , "OPEN", ".SPXW201007C3390")</f>
        <v>13.72</v>
      </c>
      <c r="L95">
        <f>RTD("tos.rtd", , "DELTA", ".SPXW201007C3390")</f>
        <v>0.31</v>
      </c>
      <c r="M95">
        <f>RTD("tos.rtd", , "GAMMA", ".SPXW201007C3390")</f>
        <v>0</v>
      </c>
      <c r="N95">
        <f>RTD("tos.rtd", , "THETA", ".SPXW201007C3390")</f>
        <v>-3.84</v>
      </c>
      <c r="O95">
        <f>RTD("tos.rtd", , "VEGA", ".SPXW201007C3390")</f>
        <v>1.24</v>
      </c>
      <c r="P95">
        <f>RTD("tos.rtd", , "RHO", ".SPXW201007C3390")</f>
        <v>0.11</v>
      </c>
      <c r="Q95">
        <f>RTD("tos.rtd", , "INTRINSIC", ".SPXW201007C3390")</f>
        <v>0</v>
      </c>
      <c r="R95">
        <f>RTD("tos.rtd", , "EXTRINSIC", ".SPXW201007C3390")</f>
        <v>16.399999999999999</v>
      </c>
      <c r="S95" t="str">
        <f>RTD("tos.rtd", , "PROB_OF_EXPIRING", ".SPXW201007C3390")</f>
        <v>30.40%</v>
      </c>
      <c r="T95" t="str">
        <f>RTD("tos.rtd", , "PROB_OTM", ".SPXW201007C3390")</f>
        <v>69.60%</v>
      </c>
      <c r="U95" t="str">
        <f>RTD("tos.rtd", , "PROB_OF_TOUCHING", ".SPXW201007C3390")</f>
        <v>61.28%</v>
      </c>
      <c r="V95">
        <f>RTD("tos.rtd", , "STRIKE", ".SPXW201007C3390")</f>
        <v>3390</v>
      </c>
    </row>
    <row r="96" spans="1:22" x14ac:dyDescent="0.45">
      <c r="A96" t="s">
        <v>116</v>
      </c>
      <c r="B96" t="str">
        <f>RTD("tos.rtd", , "DESCRIPTION", ".SPXW201007C3395")</f>
        <v>SPX 100 (Weeklys) 7 OCT 20 3395 CALL</v>
      </c>
      <c r="C96" t="str">
        <f>RTD("tos.rtd", , "IMPL_VOL", ".SPXW201007C3395")</f>
        <v>23.35%</v>
      </c>
      <c r="D96">
        <f>RTD("tos.rtd", , "LAST", ".SPXW201007C3395")</f>
        <v>14.71</v>
      </c>
      <c r="E96">
        <f>RTD("tos.rtd", , "VOLUME", ".SPXW201007C3395")</f>
        <v>59</v>
      </c>
      <c r="F96">
        <f>RTD("tos.rtd", , "OPEN_INT", ".SPXW201007C3395")</f>
        <v>78</v>
      </c>
      <c r="G96">
        <f>RTD("tos.rtd", , "BID", ".SPXW201007C3395")</f>
        <v>14.4</v>
      </c>
      <c r="H96">
        <f>RTD("tos.rtd", , "ASK", ".SPXW201007C3395")</f>
        <v>15</v>
      </c>
      <c r="I96">
        <f>RTD("tos.rtd", , "HIGH", ".SPXW201007C3395")</f>
        <v>22.41</v>
      </c>
      <c r="J96">
        <f>RTD("tos.rtd", , "LOW", ".SPXW201007C3395")</f>
        <v>13.82</v>
      </c>
      <c r="K96">
        <f>RTD("tos.rtd", , "OPEN", ".SPXW201007C3395")</f>
        <v>13.82</v>
      </c>
      <c r="L96">
        <f>RTD("tos.rtd", , "DELTA", ".SPXW201007C3395")</f>
        <v>0.28999999999999998</v>
      </c>
      <c r="M96">
        <f>RTD("tos.rtd", , "GAMMA", ".SPXW201007C3395")</f>
        <v>0</v>
      </c>
      <c r="N96">
        <f>RTD("tos.rtd", , "THETA", ".SPXW201007C3395")</f>
        <v>-3.66</v>
      </c>
      <c r="O96">
        <f>RTD("tos.rtd", , "VEGA", ".SPXW201007C3395")</f>
        <v>1.2</v>
      </c>
      <c r="P96">
        <f>RTD("tos.rtd", , "RHO", ".SPXW201007C3395")</f>
        <v>0.1</v>
      </c>
      <c r="Q96">
        <f>RTD("tos.rtd", , "INTRINSIC", ".SPXW201007C3395")</f>
        <v>0</v>
      </c>
      <c r="R96">
        <f>RTD("tos.rtd", , "EXTRINSIC", ".SPXW201007C3395")</f>
        <v>14.7</v>
      </c>
      <c r="S96" t="str">
        <f>RTD("tos.rtd", , "PROB_OF_EXPIRING", ".SPXW201007C3395")</f>
        <v>28.19%</v>
      </c>
      <c r="T96" t="str">
        <f>RTD("tos.rtd", , "PROB_OTM", ".SPXW201007C3395")</f>
        <v>71.81%</v>
      </c>
      <c r="U96" t="str">
        <f>RTD("tos.rtd", , "PROB_OF_TOUCHING", ".SPXW201007C3395")</f>
        <v>56.80%</v>
      </c>
      <c r="V96">
        <f>RTD("tos.rtd", , "STRIKE", ".SPXW201007C3395")</f>
        <v>3395</v>
      </c>
    </row>
    <row r="97" spans="1:22" x14ac:dyDescent="0.45">
      <c r="A97" t="s">
        <v>117</v>
      </c>
      <c r="B97" t="str">
        <f>RTD("tos.rtd", , "DESCRIPTION", ".SPXW201007C3400")</f>
        <v>SPX 100 (Weeklys) 7 OCT 20 3400 CALL</v>
      </c>
      <c r="C97" t="str">
        <f>RTD("tos.rtd", , "IMPL_VOL", ".SPXW201007C3400")</f>
        <v>23.14%</v>
      </c>
      <c r="D97">
        <f>RTD("tos.rtd", , "LAST", ".SPXW201007C3400")</f>
        <v>12.95</v>
      </c>
      <c r="E97">
        <f>RTD("tos.rtd", , "VOLUME", ".SPXW201007C3400")</f>
        <v>968</v>
      </c>
      <c r="F97">
        <f>RTD("tos.rtd", , "OPEN_INT", ".SPXW201007C3400")</f>
        <v>2394</v>
      </c>
      <c r="G97">
        <f>RTD("tos.rtd", , "BID", ".SPXW201007C3400")</f>
        <v>12.8</v>
      </c>
      <c r="H97">
        <f>RTD("tos.rtd", , "ASK", ".SPXW201007C3400")</f>
        <v>13.4</v>
      </c>
      <c r="I97">
        <f>RTD("tos.rtd", , "HIGH", ".SPXW201007C3400")</f>
        <v>21.5</v>
      </c>
      <c r="J97">
        <f>RTD("tos.rtd", , "LOW", ".SPXW201007C3400")</f>
        <v>12.19</v>
      </c>
      <c r="K97">
        <f>RTD("tos.rtd", , "OPEN", ".SPXW201007C3400")</f>
        <v>12.19</v>
      </c>
      <c r="L97">
        <f>RTD("tos.rtd", , "DELTA", ".SPXW201007C3400")</f>
        <v>0.27</v>
      </c>
      <c r="M97">
        <f>RTD("tos.rtd", , "GAMMA", ".SPXW201007C3400")</f>
        <v>0</v>
      </c>
      <c r="N97">
        <f>RTD("tos.rtd", , "THETA", ".SPXW201007C3400")</f>
        <v>-3.47</v>
      </c>
      <c r="O97">
        <f>RTD("tos.rtd", , "VEGA", ".SPXW201007C3400")</f>
        <v>1.1499999999999999</v>
      </c>
      <c r="P97">
        <f>RTD("tos.rtd", , "RHO", ".SPXW201007C3400")</f>
        <v>0.1</v>
      </c>
      <c r="Q97">
        <f>RTD("tos.rtd", , "INTRINSIC", ".SPXW201007C3400")</f>
        <v>0</v>
      </c>
      <c r="R97">
        <f>RTD("tos.rtd", , "EXTRINSIC", ".SPXW201007C3400")</f>
        <v>13.1</v>
      </c>
      <c r="S97" t="str">
        <f>RTD("tos.rtd", , "PROB_OF_EXPIRING", ".SPXW201007C3400")</f>
        <v>26.01%</v>
      </c>
      <c r="T97" t="str">
        <f>RTD("tos.rtd", , "PROB_OTM", ".SPXW201007C3400")</f>
        <v>73.99%</v>
      </c>
      <c r="U97" t="str">
        <f>RTD("tos.rtd", , "PROB_OF_TOUCHING", ".SPXW201007C3400")</f>
        <v>52.40%</v>
      </c>
      <c r="V97">
        <f>RTD("tos.rtd", , "STRIKE", ".SPXW201007C3400")</f>
        <v>3400</v>
      </c>
    </row>
    <row r="98" spans="1:22" x14ac:dyDescent="0.45">
      <c r="A98" t="s">
        <v>118</v>
      </c>
      <c r="B98" t="str">
        <f>RTD("tos.rtd", , "DESCRIPTION", ".SPXW201007C3405")</f>
        <v>SPX 100 (Weeklys) 7 OCT 20 3405 CALL</v>
      </c>
      <c r="C98" t="str">
        <f>RTD("tos.rtd", , "IMPL_VOL", ".SPXW201007C3405")</f>
        <v>23.00%</v>
      </c>
      <c r="D98">
        <f>RTD("tos.rtd", , "LAST", ".SPXW201007C3405")</f>
        <v>12.85</v>
      </c>
      <c r="E98">
        <f>RTD("tos.rtd", , "VOLUME", ".SPXW201007C3405")</f>
        <v>44</v>
      </c>
      <c r="F98">
        <f>RTD("tos.rtd", , "OPEN_INT", ".SPXW201007C3405")</f>
        <v>172</v>
      </c>
      <c r="G98">
        <f>RTD("tos.rtd", , "BID", ".SPXW201007C3405")</f>
        <v>11.4</v>
      </c>
      <c r="H98">
        <f>RTD("tos.rtd", , "ASK", ".SPXW201007C3405")</f>
        <v>12</v>
      </c>
      <c r="I98">
        <f>RTD("tos.rtd", , "HIGH", ".SPXW201007C3405")</f>
        <v>18.61</v>
      </c>
      <c r="J98">
        <f>RTD("tos.rtd", , "LOW", ".SPXW201007C3405")</f>
        <v>12.7</v>
      </c>
      <c r="K98">
        <f>RTD("tos.rtd", , "OPEN", ".SPXW201007C3405")</f>
        <v>12.7</v>
      </c>
      <c r="L98">
        <f>RTD("tos.rtd", , "DELTA", ".SPXW201007C3405")</f>
        <v>0.25</v>
      </c>
      <c r="M98">
        <f>RTD("tos.rtd", , "GAMMA", ".SPXW201007C3405")</f>
        <v>0</v>
      </c>
      <c r="N98">
        <f>RTD("tos.rtd", , "THETA", ".SPXW201007C3405")</f>
        <v>-3.29</v>
      </c>
      <c r="O98">
        <f>RTD("tos.rtd", , "VEGA", ".SPXW201007C3405")</f>
        <v>1.1100000000000001</v>
      </c>
      <c r="P98">
        <f>RTD("tos.rtd", , "RHO", ".SPXW201007C3405")</f>
        <v>0.09</v>
      </c>
      <c r="Q98">
        <f>RTD("tos.rtd", , "INTRINSIC", ".SPXW201007C3405")</f>
        <v>0</v>
      </c>
      <c r="R98">
        <f>RTD("tos.rtd", , "EXTRINSIC", ".SPXW201007C3405")</f>
        <v>11.7</v>
      </c>
      <c r="S98" t="str">
        <f>RTD("tos.rtd", , "PROB_OF_EXPIRING", ".SPXW201007C3405")</f>
        <v>23.95%</v>
      </c>
      <c r="T98" t="str">
        <f>RTD("tos.rtd", , "PROB_OTM", ".SPXW201007C3405")</f>
        <v>76.05%</v>
      </c>
      <c r="U98" t="str">
        <f>RTD("tos.rtd", , "PROB_OF_TOUCHING", ".SPXW201007C3405")</f>
        <v>48.25%</v>
      </c>
      <c r="V98">
        <f>RTD("tos.rtd", , "STRIKE", ".SPXW201007C3405")</f>
        <v>3405</v>
      </c>
    </row>
    <row r="99" spans="1:22" x14ac:dyDescent="0.45">
      <c r="A99" t="s">
        <v>119</v>
      </c>
      <c r="B99" t="str">
        <f>RTD("tos.rtd", , "DESCRIPTION", ".SPXW201007C3410")</f>
        <v>SPX 100 (Weeklys) 7 OCT 20 3410 CALL</v>
      </c>
      <c r="C99" t="str">
        <f>RTD("tos.rtd", , "IMPL_VOL", ".SPXW201007C3410")</f>
        <v>22.82%</v>
      </c>
      <c r="D99">
        <f>RTD("tos.rtd", , "LAST", ".SPXW201007C3410")</f>
        <v>9.93</v>
      </c>
      <c r="E99">
        <f>RTD("tos.rtd", , "VOLUME", ".SPXW201007C3410")</f>
        <v>316</v>
      </c>
      <c r="F99">
        <f>RTD("tos.rtd", , "OPEN_INT", ".SPXW201007C3410")</f>
        <v>175</v>
      </c>
      <c r="G99">
        <f>RTD("tos.rtd", , "BID", ".SPXW201007C3410")</f>
        <v>10.1</v>
      </c>
      <c r="H99">
        <f>RTD("tos.rtd", , "ASK", ".SPXW201007C3410")</f>
        <v>10.6</v>
      </c>
      <c r="I99">
        <f>RTD("tos.rtd", , "HIGH", ".SPXW201007C3410")</f>
        <v>16.48</v>
      </c>
      <c r="J99">
        <f>RTD("tos.rtd", , "LOW", ".SPXW201007C3410")</f>
        <v>9.5</v>
      </c>
      <c r="K99">
        <f>RTD("tos.rtd", , "OPEN", ".SPXW201007C3410")</f>
        <v>9.5299999999999994</v>
      </c>
      <c r="L99">
        <f>RTD("tos.rtd", , "DELTA", ".SPXW201007C3410")</f>
        <v>0.23</v>
      </c>
      <c r="M99">
        <f>RTD("tos.rtd", , "GAMMA", ".SPXW201007C3410")</f>
        <v>0</v>
      </c>
      <c r="N99">
        <f>RTD("tos.rtd", , "THETA", ".SPXW201007C3410")</f>
        <v>-3.08</v>
      </c>
      <c r="O99">
        <f>RTD("tos.rtd", , "VEGA", ".SPXW201007C3410")</f>
        <v>1.05</v>
      </c>
      <c r="P99">
        <f>RTD("tos.rtd", , "RHO", ".SPXW201007C3410")</f>
        <v>0.08</v>
      </c>
      <c r="Q99">
        <f>RTD("tos.rtd", , "INTRINSIC", ".SPXW201007C3410")</f>
        <v>0</v>
      </c>
      <c r="R99">
        <f>RTD("tos.rtd", , "EXTRINSIC", ".SPXW201007C3410")</f>
        <v>10.35</v>
      </c>
      <c r="S99" t="str">
        <f>RTD("tos.rtd", , "PROB_OF_EXPIRING", ".SPXW201007C3410")</f>
        <v>21.92%</v>
      </c>
      <c r="T99" t="str">
        <f>RTD("tos.rtd", , "PROB_OTM", ".SPXW201007C3410")</f>
        <v>78.08%</v>
      </c>
      <c r="U99" t="str">
        <f>RTD("tos.rtd", , "PROB_OF_TOUCHING", ".SPXW201007C3410")</f>
        <v>44.14%</v>
      </c>
      <c r="V99">
        <f>RTD("tos.rtd", , "STRIKE", ".SPXW201007C3410")</f>
        <v>3410</v>
      </c>
    </row>
    <row r="100" spans="1:22" x14ac:dyDescent="0.45">
      <c r="A100" t="s">
        <v>120</v>
      </c>
      <c r="B100" t="str">
        <f>RTD("tos.rtd", , "DESCRIPTION", ".SPXW201007C3415")</f>
        <v>SPX 100 (Weeklys) 7 OCT 20 3415 CALL</v>
      </c>
      <c r="C100" t="str">
        <f>RTD("tos.rtd", , "IMPL_VOL", ".SPXW201007C3415")</f>
        <v>22.67%</v>
      </c>
      <c r="D100">
        <f>RTD("tos.rtd", , "LAST", ".SPXW201007C3415")</f>
        <v>9.0500000000000007</v>
      </c>
      <c r="E100">
        <f>RTD("tos.rtd", , "VOLUME", ".SPXW201007C3415")</f>
        <v>76</v>
      </c>
      <c r="F100">
        <f>RTD("tos.rtd", , "OPEN_INT", ".SPXW201007C3415")</f>
        <v>226</v>
      </c>
      <c r="G100">
        <f>RTD("tos.rtd", , "BID", ".SPXW201007C3415")</f>
        <v>8.9</v>
      </c>
      <c r="H100">
        <f>RTD("tos.rtd", , "ASK", ".SPXW201007C3415")</f>
        <v>9.4</v>
      </c>
      <c r="I100">
        <f>RTD("tos.rtd", , "HIGH", ".SPXW201007C3415")</f>
        <v>14</v>
      </c>
      <c r="J100">
        <f>RTD("tos.rtd", , "LOW", ".SPXW201007C3415")</f>
        <v>8.5299999999999994</v>
      </c>
      <c r="K100">
        <f>RTD("tos.rtd", , "OPEN", ".SPXW201007C3415")</f>
        <v>8.5299999999999994</v>
      </c>
      <c r="L100">
        <f>RTD("tos.rtd", , "DELTA", ".SPXW201007C3415")</f>
        <v>0.21</v>
      </c>
      <c r="M100">
        <f>RTD("tos.rtd", , "GAMMA", ".SPXW201007C3415")</f>
        <v>0</v>
      </c>
      <c r="N100">
        <f>RTD("tos.rtd", , "THETA", ".SPXW201007C3415")</f>
        <v>-2.88</v>
      </c>
      <c r="O100">
        <f>RTD("tos.rtd", , "VEGA", ".SPXW201007C3415")</f>
        <v>1</v>
      </c>
      <c r="P100">
        <f>RTD("tos.rtd", , "RHO", ".SPXW201007C3415")</f>
        <v>7.0000000000000007E-2</v>
      </c>
      <c r="Q100">
        <f>RTD("tos.rtd", , "INTRINSIC", ".SPXW201007C3415")</f>
        <v>0</v>
      </c>
      <c r="R100">
        <f>RTD("tos.rtd", , "EXTRINSIC", ".SPXW201007C3415")</f>
        <v>9.15</v>
      </c>
      <c r="S100" t="str">
        <f>RTD("tos.rtd", , "PROB_OF_EXPIRING", ".SPXW201007C3415")</f>
        <v>20.00%</v>
      </c>
      <c r="T100" t="str">
        <f>RTD("tos.rtd", , "PROB_OTM", ".SPXW201007C3415")</f>
        <v>80.00%</v>
      </c>
      <c r="U100" t="str">
        <f>RTD("tos.rtd", , "PROB_OF_TOUCHING", ".SPXW201007C3415")</f>
        <v>40.27%</v>
      </c>
      <c r="V100">
        <f>RTD("tos.rtd", , "STRIKE", ".SPXW201007C3415")</f>
        <v>3415</v>
      </c>
    </row>
    <row r="101" spans="1:22" x14ac:dyDescent="0.45">
      <c r="A101" t="s">
        <v>121</v>
      </c>
      <c r="B101" t="str">
        <f>RTD("tos.rtd", , "DESCRIPTION", ".SPXW201007C3420")</f>
        <v>SPX 100 (Weeklys) 7 OCT 20 3420 CALL</v>
      </c>
      <c r="C101" t="str">
        <f>RTD("tos.rtd", , "IMPL_VOL", ".SPXW201007C3420")</f>
        <v>22.52%</v>
      </c>
      <c r="D101">
        <f>RTD("tos.rtd", , "LAST", ".SPXW201007C3420")</f>
        <v>7.74</v>
      </c>
      <c r="E101">
        <f>RTD("tos.rtd", , "VOLUME", ".SPXW201007C3420")</f>
        <v>239</v>
      </c>
      <c r="F101">
        <f>RTD("tos.rtd", , "OPEN_INT", ".SPXW201007C3420")</f>
        <v>254</v>
      </c>
      <c r="G101">
        <f>RTD("tos.rtd", , "BID", ".SPXW201007C3420")</f>
        <v>7.8</v>
      </c>
      <c r="H101">
        <f>RTD("tos.rtd", , "ASK", ".SPXW201007C3420")</f>
        <v>8.3000000000000007</v>
      </c>
      <c r="I101">
        <f>RTD("tos.rtd", , "HIGH", ".SPXW201007C3420")</f>
        <v>13.02</v>
      </c>
      <c r="J101">
        <f>RTD("tos.rtd", , "LOW", ".SPXW201007C3420")</f>
        <v>7.56</v>
      </c>
      <c r="K101">
        <f>RTD("tos.rtd", , "OPEN", ".SPXW201007C3420")</f>
        <v>7.56</v>
      </c>
      <c r="L101">
        <f>RTD("tos.rtd", , "DELTA", ".SPXW201007C3420")</f>
        <v>0.19</v>
      </c>
      <c r="M101">
        <f>RTD("tos.rtd", , "GAMMA", ".SPXW201007C3420")</f>
        <v>0</v>
      </c>
      <c r="N101">
        <f>RTD("tos.rtd", , "THETA", ".SPXW201007C3420")</f>
        <v>-2.68</v>
      </c>
      <c r="O101">
        <f>RTD("tos.rtd", , "VEGA", ".SPXW201007C3420")</f>
        <v>0.94</v>
      </c>
      <c r="P101">
        <f>RTD("tos.rtd", , "RHO", ".SPXW201007C3420")</f>
        <v>7.0000000000000007E-2</v>
      </c>
      <c r="Q101">
        <f>RTD("tos.rtd", , "INTRINSIC", ".SPXW201007C3420")</f>
        <v>0</v>
      </c>
      <c r="R101">
        <f>RTD("tos.rtd", , "EXTRINSIC", ".SPXW201007C3420")</f>
        <v>8.0500000000000007</v>
      </c>
      <c r="S101" t="str">
        <f>RTD("tos.rtd", , "PROB_OF_EXPIRING", ".SPXW201007C3420")</f>
        <v>18.17%</v>
      </c>
      <c r="T101" t="str">
        <f>RTD("tos.rtd", , "PROB_OTM", ".SPXW201007C3420")</f>
        <v>81.83%</v>
      </c>
      <c r="U101" t="str">
        <f>RTD("tos.rtd", , "PROB_OF_TOUCHING", ".SPXW201007C3420")</f>
        <v>36.57%</v>
      </c>
      <c r="V101">
        <f>RTD("tos.rtd", , "STRIKE", ".SPXW201007C3420")</f>
        <v>3420</v>
      </c>
    </row>
    <row r="102" spans="1:22" x14ac:dyDescent="0.45">
      <c r="A102" t="s">
        <v>122</v>
      </c>
      <c r="B102" t="str">
        <f>RTD("tos.rtd", , "DESCRIPTION", ".SPXW201007C3425")</f>
        <v>SPX 100 (Weeklys) 7 OCT 20 3425 CALL</v>
      </c>
      <c r="C102" t="str">
        <f>RTD("tos.rtd", , "IMPL_VOL", ".SPXW201007C3425")</f>
        <v>22.37%</v>
      </c>
      <c r="D102">
        <f>RTD("tos.rtd", , "LAST", ".SPXW201007C3425")</f>
        <v>6.64</v>
      </c>
      <c r="E102">
        <f>RTD("tos.rtd", , "VOLUME", ".SPXW201007C3425")</f>
        <v>78</v>
      </c>
      <c r="F102">
        <f>RTD("tos.rtd", , "OPEN_INT", ".SPXW201007C3425")</f>
        <v>1133</v>
      </c>
      <c r="G102">
        <f>RTD("tos.rtd", , "BID", ".SPXW201007C3425")</f>
        <v>6.8</v>
      </c>
      <c r="H102">
        <f>RTD("tos.rtd", , "ASK", ".SPXW201007C3425")</f>
        <v>7.3</v>
      </c>
      <c r="I102">
        <f>RTD("tos.rtd", , "HIGH", ".SPXW201007C3425")</f>
        <v>11.3</v>
      </c>
      <c r="J102">
        <f>RTD("tos.rtd", , "LOW", ".SPXW201007C3425")</f>
        <v>6.64</v>
      </c>
      <c r="K102">
        <f>RTD("tos.rtd", , "OPEN", ".SPXW201007C3425")</f>
        <v>6.71</v>
      </c>
      <c r="L102">
        <f>RTD("tos.rtd", , "DELTA", ".SPXW201007C3425")</f>
        <v>0.17</v>
      </c>
      <c r="M102">
        <f>RTD("tos.rtd", , "GAMMA", ".SPXW201007C3425")</f>
        <v>0</v>
      </c>
      <c r="N102">
        <f>RTD("tos.rtd", , "THETA", ".SPXW201007C3425")</f>
        <v>-2.4700000000000002</v>
      </c>
      <c r="O102">
        <f>RTD("tos.rtd", , "VEGA", ".SPXW201007C3425")</f>
        <v>0.89</v>
      </c>
      <c r="P102">
        <f>RTD("tos.rtd", , "RHO", ".SPXW201007C3425")</f>
        <v>0.06</v>
      </c>
      <c r="Q102">
        <f>RTD("tos.rtd", , "INTRINSIC", ".SPXW201007C3425")</f>
        <v>0</v>
      </c>
      <c r="R102">
        <f>RTD("tos.rtd", , "EXTRINSIC", ".SPXW201007C3425")</f>
        <v>7.05</v>
      </c>
      <c r="S102" t="str">
        <f>RTD("tos.rtd", , "PROB_OF_EXPIRING", ".SPXW201007C3425")</f>
        <v>16.42%</v>
      </c>
      <c r="T102" t="str">
        <f>RTD("tos.rtd", , "PROB_OTM", ".SPXW201007C3425")</f>
        <v>83.58%</v>
      </c>
      <c r="U102" t="str">
        <f>RTD("tos.rtd", , "PROB_OF_TOUCHING", ".SPXW201007C3425")</f>
        <v>33.04%</v>
      </c>
      <c r="V102">
        <f>RTD("tos.rtd", , "STRIKE", ".SPXW201007C3425")</f>
        <v>3425</v>
      </c>
    </row>
    <row r="103" spans="1:22" x14ac:dyDescent="0.45">
      <c r="A103" t="s">
        <v>123</v>
      </c>
      <c r="B103" t="str">
        <f>RTD("tos.rtd", , "DESCRIPTION", ".SPXW201007C3430")</f>
        <v>SPX 100 (Weeklys) 7 OCT 20 3430 CALL</v>
      </c>
      <c r="C103" t="str">
        <f>RTD("tos.rtd", , "IMPL_VOL", ".SPXW201007C3430")</f>
        <v>22.29%</v>
      </c>
      <c r="D103">
        <f>RTD("tos.rtd", , "LAST", ".SPXW201007C3430")</f>
        <v>6</v>
      </c>
      <c r="E103">
        <f>RTD("tos.rtd", , "VOLUME", ".SPXW201007C3430")</f>
        <v>158</v>
      </c>
      <c r="F103">
        <f>RTD("tos.rtd", , "OPEN_INT", ".SPXW201007C3430")</f>
        <v>626</v>
      </c>
      <c r="G103">
        <f>RTD("tos.rtd", , "BID", ".SPXW201007C3430")</f>
        <v>6</v>
      </c>
      <c r="H103">
        <f>RTD("tos.rtd", , "ASK", ".SPXW201007C3430")</f>
        <v>6.4</v>
      </c>
      <c r="I103">
        <f>RTD("tos.rtd", , "HIGH", ".SPXW201007C3430")</f>
        <v>11.22</v>
      </c>
      <c r="J103">
        <f>RTD("tos.rtd", , "LOW", ".SPXW201007C3430")</f>
        <v>5.86</v>
      </c>
      <c r="K103">
        <f>RTD("tos.rtd", , "OPEN", ".SPXW201007C3430")</f>
        <v>7.7</v>
      </c>
      <c r="L103">
        <f>RTD("tos.rtd", , "DELTA", ".SPXW201007C3430")</f>
        <v>0.15</v>
      </c>
      <c r="M103">
        <f>RTD("tos.rtd", , "GAMMA", ".SPXW201007C3430")</f>
        <v>0</v>
      </c>
      <c r="N103">
        <f>RTD("tos.rtd", , "THETA", ".SPXW201007C3430")</f>
        <v>-2.29</v>
      </c>
      <c r="O103">
        <f>RTD("tos.rtd", , "VEGA", ".SPXW201007C3430")</f>
        <v>0.83</v>
      </c>
      <c r="P103">
        <f>RTD("tos.rtd", , "RHO", ".SPXW201007C3430")</f>
        <v>0.06</v>
      </c>
      <c r="Q103">
        <f>RTD("tos.rtd", , "INTRINSIC", ".SPXW201007C3430")</f>
        <v>0</v>
      </c>
      <c r="R103">
        <f>RTD("tos.rtd", , "EXTRINSIC", ".SPXW201007C3430")</f>
        <v>6.2</v>
      </c>
      <c r="S103" t="str">
        <f>RTD("tos.rtd", , "PROB_OF_EXPIRING", ".SPXW201007C3430")</f>
        <v>14.84%</v>
      </c>
      <c r="T103" t="str">
        <f>RTD("tos.rtd", , "PROB_OTM", ".SPXW201007C3430")</f>
        <v>85.16%</v>
      </c>
      <c r="U103" t="str">
        <f>RTD("tos.rtd", , "PROB_OF_TOUCHING", ".SPXW201007C3430")</f>
        <v>29.86%</v>
      </c>
      <c r="V103">
        <f>RTD("tos.rtd", , "STRIKE", ".SPXW201007C3430")</f>
        <v>3430</v>
      </c>
    </row>
    <row r="104" spans="1:22" x14ac:dyDescent="0.45">
      <c r="A104" t="s">
        <v>124</v>
      </c>
      <c r="B104" t="str">
        <f>RTD("tos.rtd", , "DESCRIPTION", ".SPXW201007C3435")</f>
        <v>SPX 100 (Weeklys) 7 OCT 20 3435 CALL</v>
      </c>
      <c r="C104" t="str">
        <f>RTD("tos.rtd", , "IMPL_VOL", ".SPXW201007C3435")</f>
        <v>22.17%</v>
      </c>
      <c r="D104">
        <f>RTD("tos.rtd", , "LAST", ".SPXW201007C3435")</f>
        <v>6.8</v>
      </c>
      <c r="E104">
        <f>RTD("tos.rtd", , "VOLUME", ".SPXW201007C3435")</f>
        <v>62</v>
      </c>
      <c r="F104">
        <f>RTD("tos.rtd", , "OPEN_INT", ".SPXW201007C3435")</f>
        <v>358</v>
      </c>
      <c r="G104">
        <f>RTD("tos.rtd", , "BID", ".SPXW201007C3435")</f>
        <v>5.2</v>
      </c>
      <c r="H104">
        <f>RTD("tos.rtd", , "ASK", ".SPXW201007C3435")</f>
        <v>5.6</v>
      </c>
      <c r="I104">
        <f>RTD("tos.rtd", , "HIGH", ".SPXW201007C3435")</f>
        <v>9.5</v>
      </c>
      <c r="J104">
        <f>RTD("tos.rtd", , "LOW", ".SPXW201007C3435")</f>
        <v>6.07</v>
      </c>
      <c r="K104">
        <f>RTD("tos.rtd", , "OPEN", ".SPXW201007C3435")</f>
        <v>6.07</v>
      </c>
      <c r="L104">
        <f>RTD("tos.rtd", , "DELTA", ".SPXW201007C3435")</f>
        <v>0.14000000000000001</v>
      </c>
      <c r="M104">
        <f>RTD("tos.rtd", , "GAMMA", ".SPXW201007C3435")</f>
        <v>0</v>
      </c>
      <c r="N104">
        <f>RTD("tos.rtd", , "THETA", ".SPXW201007C3435")</f>
        <v>-2.1</v>
      </c>
      <c r="O104">
        <f>RTD("tos.rtd", , "VEGA", ".SPXW201007C3435")</f>
        <v>0.77</v>
      </c>
      <c r="P104">
        <f>RTD("tos.rtd", , "RHO", ".SPXW201007C3435")</f>
        <v>0.05</v>
      </c>
      <c r="Q104">
        <f>RTD("tos.rtd", , "INTRINSIC", ".SPXW201007C3435")</f>
        <v>0</v>
      </c>
      <c r="R104">
        <f>RTD("tos.rtd", , "EXTRINSIC", ".SPXW201007C3435")</f>
        <v>5.4</v>
      </c>
      <c r="S104" t="str">
        <f>RTD("tos.rtd", , "PROB_OF_EXPIRING", ".SPXW201007C3435")</f>
        <v>13.32%</v>
      </c>
      <c r="T104" t="str">
        <f>RTD("tos.rtd", , "PROB_OTM", ".SPXW201007C3435")</f>
        <v>86.68%</v>
      </c>
      <c r="U104" t="str">
        <f>RTD("tos.rtd", , "PROB_OF_TOUCHING", ".SPXW201007C3435")</f>
        <v>26.79%</v>
      </c>
      <c r="V104">
        <f>RTD("tos.rtd", , "STRIKE", ".SPXW201007C3435")</f>
        <v>3435</v>
      </c>
    </row>
    <row r="105" spans="1:22" x14ac:dyDescent="0.45">
      <c r="A105" t="s">
        <v>125</v>
      </c>
      <c r="B105" t="str">
        <f>RTD("tos.rtd", , "DESCRIPTION", ".SPXW201007C3440")</f>
        <v>SPX 100 (Weeklys) 7 OCT 20 3440 CALL</v>
      </c>
      <c r="C105" t="str">
        <f>RTD("tos.rtd", , "IMPL_VOL", ".SPXW201007C3440")</f>
        <v>22.08%</v>
      </c>
      <c r="D105">
        <f>RTD("tos.rtd", , "LAST", ".SPXW201007C3440")</f>
        <v>4.43</v>
      </c>
      <c r="E105">
        <f>RTD("tos.rtd", , "VOLUME", ".SPXW201007C3440")</f>
        <v>176</v>
      </c>
      <c r="F105">
        <f>RTD("tos.rtd", , "OPEN_INT", ".SPXW201007C3440")</f>
        <v>403</v>
      </c>
      <c r="G105">
        <f>RTD("tos.rtd", , "BID", ".SPXW201007C3440")</f>
        <v>4.5</v>
      </c>
      <c r="H105">
        <f>RTD("tos.rtd", , "ASK", ".SPXW201007C3440")</f>
        <v>4.9000000000000004</v>
      </c>
      <c r="I105">
        <f>RTD("tos.rtd", , "HIGH", ".SPXW201007C3440")</f>
        <v>9.5</v>
      </c>
      <c r="J105">
        <f>RTD("tos.rtd", , "LOW", ".SPXW201007C3440")</f>
        <v>4.43</v>
      </c>
      <c r="K105">
        <f>RTD("tos.rtd", , "OPEN", ".SPXW201007C3440")</f>
        <v>7.09</v>
      </c>
      <c r="L105">
        <f>RTD("tos.rtd", , "DELTA", ".SPXW201007C3440")</f>
        <v>0.12</v>
      </c>
      <c r="M105">
        <f>RTD("tos.rtd", , "GAMMA", ".SPXW201007C3440")</f>
        <v>0</v>
      </c>
      <c r="N105">
        <f>RTD("tos.rtd", , "THETA", ".SPXW201007C3440")</f>
        <v>-1.91</v>
      </c>
      <c r="O105">
        <f>RTD("tos.rtd", , "VEGA", ".SPXW201007C3440")</f>
        <v>0.72</v>
      </c>
      <c r="P105">
        <f>RTD("tos.rtd", , "RHO", ".SPXW201007C3440")</f>
        <v>0.04</v>
      </c>
      <c r="Q105">
        <f>RTD("tos.rtd", , "INTRINSIC", ".SPXW201007C3440")</f>
        <v>0</v>
      </c>
      <c r="R105">
        <f>RTD("tos.rtd", , "EXTRINSIC", ".SPXW201007C3440")</f>
        <v>4.7</v>
      </c>
      <c r="S105" t="str">
        <f>RTD("tos.rtd", , "PROB_OF_EXPIRING", ".SPXW201007C3440")</f>
        <v>11.92%</v>
      </c>
      <c r="T105" t="str">
        <f>RTD("tos.rtd", , "PROB_OTM", ".SPXW201007C3440")</f>
        <v>88.08%</v>
      </c>
      <c r="U105" t="str">
        <f>RTD("tos.rtd", , "PROB_OF_TOUCHING", ".SPXW201007C3440")</f>
        <v>23.97%</v>
      </c>
      <c r="V105">
        <f>RTD("tos.rtd", , "STRIKE", ".SPXW201007C3440")</f>
        <v>3440</v>
      </c>
    </row>
    <row r="106" spans="1:22" x14ac:dyDescent="0.45">
      <c r="A106" t="s">
        <v>126</v>
      </c>
      <c r="B106" t="str">
        <f>RTD("tos.rtd", , "DESCRIPTION", ".SPXW201007C3445")</f>
        <v>SPX 100 (Weeklys) 7 OCT 20 3445 CALL</v>
      </c>
      <c r="C106" t="str">
        <f>RTD("tos.rtd", , "IMPL_VOL", ".SPXW201007C3445")</f>
        <v>22.03%</v>
      </c>
      <c r="D106">
        <f>RTD("tos.rtd", , "LAST", ".SPXW201007C3445")</f>
        <v>4.2300000000000004</v>
      </c>
      <c r="E106">
        <f>RTD("tos.rtd", , "VOLUME", ".SPXW201007C3445")</f>
        <v>43</v>
      </c>
      <c r="F106">
        <f>RTD("tos.rtd", , "OPEN_INT", ".SPXW201007C3445")</f>
        <v>148</v>
      </c>
      <c r="G106">
        <f>RTD("tos.rtd", , "BID", ".SPXW201007C3445")</f>
        <v>3.9</v>
      </c>
      <c r="H106">
        <f>RTD("tos.rtd", , "ASK", ".SPXW201007C3445")</f>
        <v>4.3</v>
      </c>
      <c r="I106">
        <f>RTD("tos.rtd", , "HIGH", ".SPXW201007C3445")</f>
        <v>7.51</v>
      </c>
      <c r="J106">
        <f>RTD("tos.rtd", , "LOW", ".SPXW201007C3445")</f>
        <v>4</v>
      </c>
      <c r="K106">
        <f>RTD("tos.rtd", , "OPEN", ".SPXW201007C3445")</f>
        <v>7.51</v>
      </c>
      <c r="L106">
        <f>RTD("tos.rtd", , "DELTA", ".SPXW201007C3445")</f>
        <v>0.11</v>
      </c>
      <c r="M106">
        <f>RTD("tos.rtd", , "GAMMA", ".SPXW201007C3445")</f>
        <v>0</v>
      </c>
      <c r="N106">
        <f>RTD("tos.rtd", , "THETA", ".SPXW201007C3445")</f>
        <v>-1.74</v>
      </c>
      <c r="O106">
        <f>RTD("tos.rtd", , "VEGA", ".SPXW201007C3445")</f>
        <v>0.66</v>
      </c>
      <c r="P106">
        <f>RTD("tos.rtd", , "RHO", ".SPXW201007C3445")</f>
        <v>0.04</v>
      </c>
      <c r="Q106">
        <f>RTD("tos.rtd", , "INTRINSIC", ".SPXW201007C3445")</f>
        <v>0</v>
      </c>
      <c r="R106">
        <f>RTD("tos.rtd", , "EXTRINSIC", ".SPXW201007C3445")</f>
        <v>4.0999999999999996</v>
      </c>
      <c r="S106" t="str">
        <f>RTD("tos.rtd", , "PROB_OF_EXPIRING", ".SPXW201007C3445")</f>
        <v>10.66%</v>
      </c>
      <c r="T106" t="str">
        <f>RTD("tos.rtd", , "PROB_OTM", ".SPXW201007C3445")</f>
        <v>89.34%</v>
      </c>
      <c r="U106" t="str">
        <f>RTD("tos.rtd", , "PROB_OF_TOUCHING", ".SPXW201007C3445")</f>
        <v>21.44%</v>
      </c>
      <c r="V106">
        <f>RTD("tos.rtd", , "STRIKE", ".SPXW201007C3445")</f>
        <v>3445</v>
      </c>
    </row>
    <row r="107" spans="1:22" x14ac:dyDescent="0.45">
      <c r="A107" t="s">
        <v>127</v>
      </c>
      <c r="B107" t="str">
        <f>RTD("tos.rtd", , "DESCRIPTION", ".SPXW201007C3450")</f>
        <v>SPX 100 (Weeklys) 7 OCT 20 3450 CALL</v>
      </c>
      <c r="C107" t="str">
        <f>RTD("tos.rtd", , "IMPL_VOL", ".SPXW201007C3450")</f>
        <v>21.95%</v>
      </c>
      <c r="D107">
        <f>RTD("tos.rtd", , "LAST", ".SPXW201007C3450")</f>
        <v>3.57</v>
      </c>
      <c r="E107">
        <f>RTD("tos.rtd", , "VOLUME", ".SPXW201007C3450")</f>
        <v>579</v>
      </c>
      <c r="F107">
        <f>RTD("tos.rtd", , "OPEN_INT", ".SPXW201007C3450")</f>
        <v>182</v>
      </c>
      <c r="G107">
        <f>RTD("tos.rtd", , "BID", ".SPXW201007C3450")</f>
        <v>3.4</v>
      </c>
      <c r="H107">
        <f>RTD("tos.rtd", , "ASK", ".SPXW201007C3450")</f>
        <v>3.7</v>
      </c>
      <c r="I107">
        <f>RTD("tos.rtd", , "HIGH", ".SPXW201007C3450")</f>
        <v>7.1</v>
      </c>
      <c r="J107">
        <f>RTD("tos.rtd", , "LOW", ".SPXW201007C3450")</f>
        <v>3.35</v>
      </c>
      <c r="K107">
        <f>RTD("tos.rtd", , "OPEN", ".SPXW201007C3450")</f>
        <v>5.43</v>
      </c>
      <c r="L107">
        <f>RTD("tos.rtd", , "DELTA", ".SPXW201007C3450")</f>
        <v>0.1</v>
      </c>
      <c r="M107">
        <f>RTD("tos.rtd", , "GAMMA", ".SPXW201007C3450")</f>
        <v>0</v>
      </c>
      <c r="N107">
        <f>RTD("tos.rtd", , "THETA", ".SPXW201007C3450")</f>
        <v>-1.58</v>
      </c>
      <c r="O107">
        <f>RTD("tos.rtd", , "VEGA", ".SPXW201007C3450")</f>
        <v>0.61</v>
      </c>
      <c r="P107">
        <f>RTD("tos.rtd", , "RHO", ".SPXW201007C3450")</f>
        <v>0.04</v>
      </c>
      <c r="Q107">
        <f>RTD("tos.rtd", , "INTRINSIC", ".SPXW201007C3450")</f>
        <v>0</v>
      </c>
      <c r="R107">
        <f>RTD("tos.rtd", , "EXTRINSIC", ".SPXW201007C3450")</f>
        <v>3.55</v>
      </c>
      <c r="S107" t="str">
        <f>RTD("tos.rtd", , "PROB_OF_EXPIRING", ".SPXW201007C3450")</f>
        <v>9.47%</v>
      </c>
      <c r="T107" t="str">
        <f>RTD("tos.rtd", , "PROB_OTM", ".SPXW201007C3450")</f>
        <v>90.53%</v>
      </c>
      <c r="U107" t="str">
        <f>RTD("tos.rtd", , "PROB_OF_TOUCHING", ".SPXW201007C3450")</f>
        <v>19.05%</v>
      </c>
      <c r="V107">
        <f>RTD("tos.rtd", , "STRIKE", ".SPXW201007C3450")</f>
        <v>3450</v>
      </c>
    </row>
    <row r="108" spans="1:22" x14ac:dyDescent="0.45">
      <c r="A108" t="s">
        <v>128</v>
      </c>
      <c r="B108" t="str">
        <f>RTD("tos.rtd", , "DESCRIPTION", ".SPXW201007C3455")</f>
        <v>SPX 100 (Weeklys) 7 OCT 20 3455 CALL</v>
      </c>
      <c r="C108" t="str">
        <f>RTD("tos.rtd", , "IMPL_VOL", ".SPXW201007C3455")</f>
        <v>21.90%</v>
      </c>
      <c r="D108">
        <f>RTD("tos.rtd", , "LAST", ".SPXW201007C3455")</f>
        <v>3</v>
      </c>
      <c r="E108">
        <f>RTD("tos.rtd", , "VOLUME", ".SPXW201007C3455")</f>
        <v>18</v>
      </c>
      <c r="F108">
        <f>RTD("tos.rtd", , "OPEN_INT", ".SPXW201007C3455")</f>
        <v>860</v>
      </c>
      <c r="G108">
        <f>RTD("tos.rtd", , "BID", ".SPXW201007C3455")</f>
        <v>2.95</v>
      </c>
      <c r="H108">
        <f>RTD("tos.rtd", , "ASK", ".SPXW201007C3455")</f>
        <v>3.2</v>
      </c>
      <c r="I108">
        <f>RTD("tos.rtd", , "HIGH", ".SPXW201007C3455")</f>
        <v>6.1</v>
      </c>
      <c r="J108">
        <f>RTD("tos.rtd", , "LOW", ".SPXW201007C3455")</f>
        <v>3</v>
      </c>
      <c r="K108">
        <f>RTD("tos.rtd", , "OPEN", ".SPXW201007C3455")</f>
        <v>6.1</v>
      </c>
      <c r="L108">
        <f>RTD("tos.rtd", , "DELTA", ".SPXW201007C3455")</f>
        <v>0.09</v>
      </c>
      <c r="M108">
        <f>RTD("tos.rtd", , "GAMMA", ".SPXW201007C3455")</f>
        <v>0</v>
      </c>
      <c r="N108">
        <f>RTD("tos.rtd", , "THETA", ".SPXW201007C3455")</f>
        <v>-1.42</v>
      </c>
      <c r="O108">
        <f>RTD("tos.rtd", , "VEGA", ".SPXW201007C3455")</f>
        <v>0.56000000000000005</v>
      </c>
      <c r="P108">
        <f>RTD("tos.rtd", , "RHO", ".SPXW201007C3455")</f>
        <v>0.03</v>
      </c>
      <c r="Q108">
        <f>RTD("tos.rtd", , "INTRINSIC", ".SPXW201007C3455")</f>
        <v>0</v>
      </c>
      <c r="R108">
        <f>RTD("tos.rtd", , "EXTRINSIC", ".SPXW201007C3455")</f>
        <v>3.0750000000000002</v>
      </c>
      <c r="S108" t="str">
        <f>RTD("tos.rtd", , "PROB_OF_EXPIRING", ".SPXW201007C3455")</f>
        <v>8.41%</v>
      </c>
      <c r="T108" t="str">
        <f>RTD("tos.rtd", , "PROB_OTM", ".SPXW201007C3455")</f>
        <v>91.59%</v>
      </c>
      <c r="U108" t="str">
        <f>RTD("tos.rtd", , "PROB_OF_TOUCHING", ".SPXW201007C3455")</f>
        <v>16.90%</v>
      </c>
      <c r="V108">
        <f>RTD("tos.rtd", , "STRIKE", ".SPXW201007C3455")</f>
        <v>3455</v>
      </c>
    </row>
    <row r="109" spans="1:22" x14ac:dyDescent="0.45">
      <c r="A109" t="s">
        <v>129</v>
      </c>
      <c r="B109" t="str">
        <f>RTD("tos.rtd", , "DESCRIPTION", ".SPXW201007C3460")</f>
        <v>SPX 100 (Weeklys) 7 OCT 20 3460 CALL</v>
      </c>
      <c r="C109" t="str">
        <f>RTD("tos.rtd", , "IMPL_VOL", ".SPXW201007C3460")</f>
        <v>21.90%</v>
      </c>
      <c r="D109">
        <f>RTD("tos.rtd", , "LAST", ".SPXW201007C3460")</f>
        <v>2.6</v>
      </c>
      <c r="E109">
        <f>RTD("tos.rtd", , "VOLUME", ".SPXW201007C3460")</f>
        <v>93</v>
      </c>
      <c r="F109">
        <f>RTD("tos.rtd", , "OPEN_INT", ".SPXW201007C3460")</f>
        <v>1741</v>
      </c>
      <c r="G109">
        <f>RTD("tos.rtd", , "BID", ".SPXW201007C3460")</f>
        <v>2.5499999999999998</v>
      </c>
      <c r="H109">
        <f>RTD("tos.rtd", , "ASK", ".SPXW201007C3460")</f>
        <v>2.8</v>
      </c>
      <c r="I109">
        <f>RTD("tos.rtd", , "HIGH", ".SPXW201007C3460")</f>
        <v>5.7</v>
      </c>
      <c r="J109">
        <f>RTD("tos.rtd", , "LOW", ".SPXW201007C3460")</f>
        <v>2.6</v>
      </c>
      <c r="K109">
        <f>RTD("tos.rtd", , "OPEN", ".SPXW201007C3460")</f>
        <v>3.1</v>
      </c>
      <c r="L109">
        <f>RTD("tos.rtd", , "DELTA", ".SPXW201007C3460")</f>
        <v>0.08</v>
      </c>
      <c r="M109">
        <f>RTD("tos.rtd", , "GAMMA", ".SPXW201007C3460")</f>
        <v>0</v>
      </c>
      <c r="N109">
        <f>RTD("tos.rtd", , "THETA", ".SPXW201007C3460")</f>
        <v>-1.29</v>
      </c>
      <c r="O109">
        <f>RTD("tos.rtd", , "VEGA", ".SPXW201007C3460")</f>
        <v>0.51</v>
      </c>
      <c r="P109">
        <f>RTD("tos.rtd", , "RHO", ".SPXW201007C3460")</f>
        <v>0.03</v>
      </c>
      <c r="Q109">
        <f>RTD("tos.rtd", , "INTRINSIC", ".SPXW201007C3460")</f>
        <v>0</v>
      </c>
      <c r="R109">
        <f>RTD("tos.rtd", , "EXTRINSIC", ".SPXW201007C3460")</f>
        <v>2.6749999999999998</v>
      </c>
      <c r="S109" t="str">
        <f>RTD("tos.rtd", , "PROB_OF_EXPIRING", ".SPXW201007C3460")</f>
        <v>7.47%</v>
      </c>
      <c r="T109" t="str">
        <f>RTD("tos.rtd", , "PROB_OTM", ".SPXW201007C3460")</f>
        <v>92.53%</v>
      </c>
      <c r="U109" t="str">
        <f>RTD("tos.rtd", , "PROB_OF_TOUCHING", ".SPXW201007C3460")</f>
        <v>15.02%</v>
      </c>
      <c r="V109">
        <f>RTD("tos.rtd", , "STRIKE", ".SPXW201007C3460")</f>
        <v>3460</v>
      </c>
    </row>
    <row r="110" spans="1:22" x14ac:dyDescent="0.45">
      <c r="A110" t="s">
        <v>130</v>
      </c>
      <c r="B110" t="str">
        <f>RTD("tos.rtd", , "DESCRIPTION", ".SPXW201007C3465")</f>
        <v>SPX 100 (Weeklys) 7 OCT 20 3465 CALL</v>
      </c>
      <c r="C110" t="str">
        <f>RTD("tos.rtd", , "IMPL_VOL", ".SPXW201007C3465")</f>
        <v>21.90%</v>
      </c>
      <c r="D110">
        <f>RTD("tos.rtd", , "LAST", ".SPXW201007C3465")</f>
        <v>2.29</v>
      </c>
      <c r="E110">
        <f>RTD("tos.rtd", , "VOLUME", ".SPXW201007C3465")</f>
        <v>293</v>
      </c>
      <c r="F110">
        <f>RTD("tos.rtd", , "OPEN_INT", ".SPXW201007C3465")</f>
        <v>926</v>
      </c>
      <c r="G110">
        <f>RTD("tos.rtd", , "BID", ".SPXW201007C3465")</f>
        <v>2.2000000000000002</v>
      </c>
      <c r="H110">
        <f>RTD("tos.rtd", , "ASK", ".SPXW201007C3465")</f>
        <v>2.4500000000000002</v>
      </c>
      <c r="I110">
        <f>RTD("tos.rtd", , "HIGH", ".SPXW201007C3465")</f>
        <v>5.0999999999999996</v>
      </c>
      <c r="J110">
        <f>RTD("tos.rtd", , "LOW", ".SPXW201007C3465")</f>
        <v>2.14</v>
      </c>
      <c r="K110">
        <f>RTD("tos.rtd", , "OPEN", ".SPXW201007C3465")</f>
        <v>4.7</v>
      </c>
      <c r="L110">
        <f>RTD("tos.rtd", , "DELTA", ".SPXW201007C3465")</f>
        <v>7.0000000000000007E-2</v>
      </c>
      <c r="M110">
        <f>RTD("tos.rtd", , "GAMMA", ".SPXW201007C3465")</f>
        <v>0</v>
      </c>
      <c r="N110">
        <f>RTD("tos.rtd", , "THETA", ".SPXW201007C3465")</f>
        <v>-1.1599999999999999</v>
      </c>
      <c r="O110">
        <f>RTD("tos.rtd", , "VEGA", ".SPXW201007C3465")</f>
        <v>0.47</v>
      </c>
      <c r="P110">
        <f>RTD("tos.rtd", , "RHO", ".SPXW201007C3465")</f>
        <v>0.03</v>
      </c>
      <c r="Q110">
        <f>RTD("tos.rtd", , "INTRINSIC", ".SPXW201007C3465")</f>
        <v>0</v>
      </c>
      <c r="R110">
        <f>RTD("tos.rtd", , "EXTRINSIC", ".SPXW201007C3465")</f>
        <v>2.3250000000000002</v>
      </c>
      <c r="S110" t="str">
        <f>RTD("tos.rtd", , "PROB_OF_EXPIRING", ".SPXW201007C3465")</f>
        <v>6.62%</v>
      </c>
      <c r="T110" t="str">
        <f>RTD("tos.rtd", , "PROB_OTM", ".SPXW201007C3465")</f>
        <v>93.38%</v>
      </c>
      <c r="U110" t="str">
        <f>RTD("tos.rtd", , "PROB_OF_TOUCHING", ".SPXW201007C3465")</f>
        <v>13.32%</v>
      </c>
      <c r="V110">
        <f>RTD("tos.rtd", , "STRIKE", ".SPXW201007C3465")</f>
        <v>3465</v>
      </c>
    </row>
    <row r="111" spans="1:22" x14ac:dyDescent="0.45">
      <c r="A111" t="s">
        <v>131</v>
      </c>
      <c r="B111" t="str">
        <f>RTD("tos.rtd", , "DESCRIPTION", ".SPXW201007C3470")</f>
        <v>SPX 100 (Weeklys) 7 OCT 20 3470 CALL</v>
      </c>
      <c r="C111" t="str">
        <f>RTD("tos.rtd", , "IMPL_VOL", ".SPXW201007C3470")</f>
        <v>21.87%</v>
      </c>
      <c r="D111">
        <f>RTD("tos.rtd", , "LAST", ".SPXW201007C3470")</f>
        <v>2.0099999999999998</v>
      </c>
      <c r="E111">
        <f>RTD("tos.rtd", , "VOLUME", ".SPXW201007C3470")</f>
        <v>137</v>
      </c>
      <c r="F111">
        <f>RTD("tos.rtd", , "OPEN_INT", ".SPXW201007C3470")</f>
        <v>228</v>
      </c>
      <c r="G111">
        <f>RTD("tos.rtd", , "BID", ".SPXW201007C3470")</f>
        <v>1.9</v>
      </c>
      <c r="H111">
        <f>RTD("tos.rtd", , "ASK", ".SPXW201007C3470")</f>
        <v>2.1</v>
      </c>
      <c r="I111">
        <f>RTD("tos.rtd", , "HIGH", ".SPXW201007C3470")</f>
        <v>4.7</v>
      </c>
      <c r="J111">
        <f>RTD("tos.rtd", , "LOW", ".SPXW201007C3470")</f>
        <v>1.97</v>
      </c>
      <c r="K111">
        <f>RTD("tos.rtd", , "OPEN", ".SPXW201007C3470")</f>
        <v>3.1</v>
      </c>
      <c r="L111">
        <f>RTD("tos.rtd", , "DELTA", ".SPXW201007C3470")</f>
        <v>0.06</v>
      </c>
      <c r="M111">
        <f>RTD("tos.rtd", , "GAMMA", ".SPXW201007C3470")</f>
        <v>0</v>
      </c>
      <c r="N111">
        <f>RTD("tos.rtd", , "THETA", ".SPXW201007C3470")</f>
        <v>-1.03</v>
      </c>
      <c r="O111">
        <f>RTD("tos.rtd", , "VEGA", ".SPXW201007C3470")</f>
        <v>0.42</v>
      </c>
      <c r="P111">
        <f>RTD("tos.rtd", , "RHO", ".SPXW201007C3470")</f>
        <v>0.02</v>
      </c>
      <c r="Q111">
        <f>RTD("tos.rtd", , "INTRINSIC", ".SPXW201007C3470")</f>
        <v>0</v>
      </c>
      <c r="R111">
        <f>RTD("tos.rtd", , "EXTRINSIC", ".SPXW201007C3470")</f>
        <v>2</v>
      </c>
      <c r="S111" t="str">
        <f>RTD("tos.rtd", , "PROB_OF_EXPIRING", ".SPXW201007C3470")</f>
        <v>5.83%</v>
      </c>
      <c r="T111" t="str">
        <f>RTD("tos.rtd", , "PROB_OTM", ".SPXW201007C3470")</f>
        <v>94.17%</v>
      </c>
      <c r="U111" t="str">
        <f>RTD("tos.rtd", , "PROB_OF_TOUCHING", ".SPXW201007C3470")</f>
        <v>11.71%</v>
      </c>
      <c r="V111">
        <f>RTD("tos.rtd", , "STRIKE", ".SPXW201007C3470")</f>
        <v>3470</v>
      </c>
    </row>
    <row r="112" spans="1:22" x14ac:dyDescent="0.45">
      <c r="A112" t="s">
        <v>132</v>
      </c>
      <c r="B112" t="str">
        <f>RTD("tos.rtd", , "DESCRIPTION", ".SPXW201007C3475")</f>
        <v>SPX 100 (Weeklys) 7 OCT 20 3475 CALL</v>
      </c>
      <c r="C112" t="str">
        <f>RTD("tos.rtd", , "IMPL_VOL", ".SPXW201007C3475")</f>
        <v>21.93%</v>
      </c>
      <c r="D112">
        <f>RTD("tos.rtd", , "LAST", ".SPXW201007C3475")</f>
        <v>1.75</v>
      </c>
      <c r="E112">
        <f>RTD("tos.rtd", , "VOLUME", ".SPXW201007C3475")</f>
        <v>51</v>
      </c>
      <c r="F112">
        <f>RTD("tos.rtd", , "OPEN_INT", ".SPXW201007C3475")</f>
        <v>447</v>
      </c>
      <c r="G112">
        <f>RTD("tos.rtd", , "BID", ".SPXW201007C3475")</f>
        <v>1.65</v>
      </c>
      <c r="H112">
        <f>RTD("tos.rtd", , "ASK", ".SPXW201007C3475")</f>
        <v>1.85</v>
      </c>
      <c r="I112">
        <f>RTD("tos.rtd", , "HIGH", ".SPXW201007C3475")</f>
        <v>4.2</v>
      </c>
      <c r="J112">
        <f>RTD("tos.rtd", , "LOW", ".SPXW201007C3475")</f>
        <v>1.72</v>
      </c>
      <c r="K112">
        <f>RTD("tos.rtd", , "OPEN", ".SPXW201007C3475")</f>
        <v>3.08</v>
      </c>
      <c r="L112">
        <f>RTD("tos.rtd", , "DELTA", ".SPXW201007C3475")</f>
        <v>0.05</v>
      </c>
      <c r="M112">
        <f>RTD("tos.rtd", , "GAMMA", ".SPXW201007C3475")</f>
        <v>0</v>
      </c>
      <c r="N112">
        <f>RTD("tos.rtd", , "THETA", ".SPXW201007C3475")</f>
        <v>-0.93</v>
      </c>
      <c r="O112">
        <f>RTD("tos.rtd", , "VEGA", ".SPXW201007C3475")</f>
        <v>0.39</v>
      </c>
      <c r="P112">
        <f>RTD("tos.rtd", , "RHO", ".SPXW201007C3475")</f>
        <v>0.02</v>
      </c>
      <c r="Q112">
        <f>RTD("tos.rtd", , "INTRINSIC", ".SPXW201007C3475")</f>
        <v>0</v>
      </c>
      <c r="R112">
        <f>RTD("tos.rtd", , "EXTRINSIC", ".SPXW201007C3475")</f>
        <v>1.75</v>
      </c>
      <c r="S112" t="str">
        <f>RTD("tos.rtd", , "PROB_OF_EXPIRING", ".SPXW201007C3475")</f>
        <v>5.18%</v>
      </c>
      <c r="T112" t="str">
        <f>RTD("tos.rtd", , "PROB_OTM", ".SPXW201007C3475")</f>
        <v>94.82%</v>
      </c>
      <c r="U112" t="str">
        <f>RTD("tos.rtd", , "PROB_OF_TOUCHING", ".SPXW201007C3475")</f>
        <v>10.40%</v>
      </c>
      <c r="V112">
        <f>RTD("tos.rtd", , "STRIKE", ".SPXW201007C3475")</f>
        <v>3475</v>
      </c>
    </row>
    <row r="113" spans="1:22" x14ac:dyDescent="0.45">
      <c r="A113" t="s">
        <v>133</v>
      </c>
      <c r="B113" t="str">
        <f>RTD("tos.rtd", , "DESCRIPTION", ".SPXW201007C3480")</f>
        <v>SPX 100 (Weeklys) 7 OCT 20 3480 CALL</v>
      </c>
      <c r="C113" t="str">
        <f>RTD("tos.rtd", , "IMPL_VOL", ".SPXW201007C3480")</f>
        <v>21.91%</v>
      </c>
      <c r="D113">
        <f>RTD("tos.rtd", , "LAST", ".SPXW201007C3480")</f>
        <v>1.47</v>
      </c>
      <c r="E113">
        <f>RTD("tos.rtd", , "VOLUME", ".SPXW201007C3480")</f>
        <v>118</v>
      </c>
      <c r="F113">
        <f>RTD("tos.rtd", , "OPEN_INT", ".SPXW201007C3480")</f>
        <v>291</v>
      </c>
      <c r="G113">
        <f>RTD("tos.rtd", , "BID", ".SPXW201007C3480")</f>
        <v>1.4</v>
      </c>
      <c r="H113">
        <f>RTD("tos.rtd", , "ASK", ".SPXW201007C3480")</f>
        <v>1.6</v>
      </c>
      <c r="I113">
        <f>RTD("tos.rtd", , "HIGH", ".SPXW201007C3480")</f>
        <v>3.35</v>
      </c>
      <c r="J113">
        <f>RTD("tos.rtd", , "LOW", ".SPXW201007C3480")</f>
        <v>1.47</v>
      </c>
      <c r="K113">
        <f>RTD("tos.rtd", , "OPEN", ".SPXW201007C3480")</f>
        <v>3.35</v>
      </c>
      <c r="L113">
        <f>RTD("tos.rtd", , "DELTA", ".SPXW201007C3480")</f>
        <v>0.05</v>
      </c>
      <c r="M113">
        <f>RTD("tos.rtd", , "GAMMA", ".SPXW201007C3480")</f>
        <v>0</v>
      </c>
      <c r="N113">
        <f>RTD("tos.rtd", , "THETA", ".SPXW201007C3480")</f>
        <v>-0.83</v>
      </c>
      <c r="O113">
        <f>RTD("tos.rtd", , "VEGA", ".SPXW201007C3480")</f>
        <v>0.35</v>
      </c>
      <c r="P113">
        <f>RTD("tos.rtd", , "RHO", ".SPXW201007C3480")</f>
        <v>0.02</v>
      </c>
      <c r="Q113">
        <f>RTD("tos.rtd", , "INTRINSIC", ".SPXW201007C3480")</f>
        <v>0</v>
      </c>
      <c r="R113">
        <f>RTD("tos.rtd", , "EXTRINSIC", ".SPXW201007C3480")</f>
        <v>1.5</v>
      </c>
      <c r="S113" t="str">
        <f>RTD("tos.rtd", , "PROB_OF_EXPIRING", ".SPXW201007C3480")</f>
        <v>4.53%</v>
      </c>
      <c r="T113" t="str">
        <f>RTD("tos.rtd", , "PROB_OTM", ".SPXW201007C3480")</f>
        <v>95.47%</v>
      </c>
      <c r="U113" t="str">
        <f>RTD("tos.rtd", , "PROB_OF_TOUCHING", ".SPXW201007C3480")</f>
        <v>9.11%</v>
      </c>
      <c r="V113">
        <f>RTD("tos.rtd", , "STRIKE", ".SPXW201007C3480")</f>
        <v>3480</v>
      </c>
    </row>
    <row r="114" spans="1:22" x14ac:dyDescent="0.45">
      <c r="A114" t="s">
        <v>134</v>
      </c>
      <c r="B114" t="str">
        <f>RTD("tos.rtd", , "DESCRIPTION", ".SPXW201007C3485")</f>
        <v>SPX 100 (Weeklys) 7 OCT 20 3485 CALL</v>
      </c>
      <c r="C114" t="str">
        <f>RTD("tos.rtd", , "IMPL_VOL", ".SPXW201007C3485")</f>
        <v>21.95%</v>
      </c>
      <c r="D114">
        <f>RTD("tos.rtd", , "LAST", ".SPXW201007C3485")</f>
        <v>2.1</v>
      </c>
      <c r="E114">
        <f>RTD("tos.rtd", , "VOLUME", ".SPXW201007C3485")</f>
        <v>56</v>
      </c>
      <c r="F114">
        <f>RTD("tos.rtd", , "OPEN_INT", ".SPXW201007C3485")</f>
        <v>12</v>
      </c>
      <c r="G114">
        <f>RTD("tos.rtd", , "BID", ".SPXW201007C3485")</f>
        <v>1.2</v>
      </c>
      <c r="H114">
        <f>RTD("tos.rtd", , "ASK", ".SPXW201007C3485")</f>
        <v>1.4</v>
      </c>
      <c r="I114">
        <f>RTD("tos.rtd", , "HIGH", ".SPXW201007C3485")</f>
        <v>2.8</v>
      </c>
      <c r="J114">
        <f>RTD("tos.rtd", , "LOW", ".SPXW201007C3485")</f>
        <v>1.85</v>
      </c>
      <c r="K114">
        <f>RTD("tos.rtd", , "OPEN", ".SPXW201007C3485")</f>
        <v>2.8</v>
      </c>
      <c r="L114">
        <f>RTD("tos.rtd", , "DELTA", ".SPXW201007C3485")</f>
        <v>0.04</v>
      </c>
      <c r="M114">
        <f>RTD("tos.rtd", , "GAMMA", ".SPXW201007C3485")</f>
        <v>0</v>
      </c>
      <c r="N114">
        <f>RTD("tos.rtd", , "THETA", ".SPXW201007C3485")</f>
        <v>-0.74</v>
      </c>
      <c r="O114">
        <f>RTD("tos.rtd", , "VEGA", ".SPXW201007C3485")</f>
        <v>0.31</v>
      </c>
      <c r="P114">
        <f>RTD("tos.rtd", , "RHO", ".SPXW201007C3485")</f>
        <v>0.02</v>
      </c>
      <c r="Q114">
        <f>RTD("tos.rtd", , "INTRINSIC", ".SPXW201007C3485")</f>
        <v>0</v>
      </c>
      <c r="R114">
        <f>RTD("tos.rtd", , "EXTRINSIC", ".SPXW201007C3485")</f>
        <v>1.3</v>
      </c>
      <c r="S114" t="str">
        <f>RTD("tos.rtd", , "PROB_OF_EXPIRING", ".SPXW201007C3485")</f>
        <v>3.99%</v>
      </c>
      <c r="T114" t="str">
        <f>RTD("tos.rtd", , "PROB_OTM", ".SPXW201007C3485")</f>
        <v>96.01%</v>
      </c>
      <c r="U114" t="str">
        <f>RTD("tos.rtd", , "PROB_OF_TOUCHING", ".SPXW201007C3485")</f>
        <v>8.02%</v>
      </c>
      <c r="V114">
        <f>RTD("tos.rtd", , "STRIKE", ".SPXW201007C3485")</f>
        <v>3485</v>
      </c>
    </row>
    <row r="115" spans="1:22" x14ac:dyDescent="0.45">
      <c r="A115" t="s">
        <v>135</v>
      </c>
      <c r="B115" t="str">
        <f>RTD("tos.rtd", , "DESCRIPTION", ".SPXW201007C3490")</f>
        <v>SPX 100 (Weeklys) 7 OCT 20 3490 CALL</v>
      </c>
      <c r="C115" t="str">
        <f>RTD("tos.rtd", , "IMPL_VOL", ".SPXW201007C3490")</f>
        <v>21.99%</v>
      </c>
      <c r="D115">
        <f>RTD("tos.rtd", , "LAST", ".SPXW201007C3490")</f>
        <v>1.1000000000000001</v>
      </c>
      <c r="E115">
        <f>RTD("tos.rtd", , "VOLUME", ".SPXW201007C3490")</f>
        <v>171</v>
      </c>
      <c r="F115">
        <f>RTD("tos.rtd", , "OPEN_INT", ".SPXW201007C3490")</f>
        <v>247</v>
      </c>
      <c r="G115">
        <f>RTD("tos.rtd", , "BID", ".SPXW201007C3490")</f>
        <v>1.05</v>
      </c>
      <c r="H115">
        <f>RTD("tos.rtd", , "ASK", ".SPXW201007C3490")</f>
        <v>1.2</v>
      </c>
      <c r="I115">
        <f>RTD("tos.rtd", , "HIGH", ".SPXW201007C3490")</f>
        <v>2.7</v>
      </c>
      <c r="J115">
        <f>RTD("tos.rtd", , "LOW", ".SPXW201007C3490")</f>
        <v>1.07</v>
      </c>
      <c r="K115">
        <f>RTD("tos.rtd", , "OPEN", ".SPXW201007C3490")</f>
        <v>2.7</v>
      </c>
      <c r="L115">
        <f>RTD("tos.rtd", , "DELTA", ".SPXW201007C3490")</f>
        <v>0.04</v>
      </c>
      <c r="M115">
        <f>RTD("tos.rtd", , "GAMMA", ".SPXW201007C3490")</f>
        <v>0</v>
      </c>
      <c r="N115">
        <f>RTD("tos.rtd", , "THETA", ".SPXW201007C3490")</f>
        <v>-0.66</v>
      </c>
      <c r="O115">
        <f>RTD("tos.rtd", , "VEGA", ".SPXW201007C3490")</f>
        <v>0.28000000000000003</v>
      </c>
      <c r="P115">
        <f>RTD("tos.rtd", , "RHO", ".SPXW201007C3490")</f>
        <v>0.01</v>
      </c>
      <c r="Q115">
        <f>RTD("tos.rtd", , "INTRINSIC", ".SPXW201007C3490")</f>
        <v>0</v>
      </c>
      <c r="R115">
        <f>RTD("tos.rtd", , "EXTRINSIC", ".SPXW201007C3490")</f>
        <v>1.125</v>
      </c>
      <c r="S115" t="str">
        <f>RTD("tos.rtd", , "PROB_OF_EXPIRING", ".SPXW201007C3490")</f>
        <v>3.51%</v>
      </c>
      <c r="T115" t="str">
        <f>RTD("tos.rtd", , "PROB_OTM", ".SPXW201007C3490")</f>
        <v>96.49%</v>
      </c>
      <c r="U115" t="str">
        <f>RTD("tos.rtd", , "PROB_OF_TOUCHING", ".SPXW201007C3490")</f>
        <v>7.05%</v>
      </c>
      <c r="V115">
        <f>RTD("tos.rtd", , "STRIKE", ".SPXW201007C3490")</f>
        <v>3490</v>
      </c>
    </row>
    <row r="116" spans="1:22" x14ac:dyDescent="0.45">
      <c r="A116" t="s">
        <v>136</v>
      </c>
      <c r="B116" t="str">
        <f>RTD("tos.rtd", , "DESCRIPTION", ".SPXW201007C3500")</f>
        <v>SPX 100 (Weeklys) 7 OCT 20 3500 CALL</v>
      </c>
      <c r="C116" t="str">
        <f>RTD("tos.rtd", , "IMPL_VOL", ".SPXW201007C3500")</f>
        <v>22.13%</v>
      </c>
      <c r="D116">
        <f>RTD("tos.rtd", , "LAST", ".SPXW201007C3500")</f>
        <v>0.85</v>
      </c>
      <c r="E116">
        <f>RTD("tos.rtd", , "VOLUME", ".SPXW201007C3500")</f>
        <v>174</v>
      </c>
      <c r="F116">
        <f>RTD("tos.rtd", , "OPEN_INT", ".SPXW201007C3500")</f>
        <v>735</v>
      </c>
      <c r="G116">
        <f>RTD("tos.rtd", , "BID", ".SPXW201007C3500")</f>
        <v>0.75</v>
      </c>
      <c r="H116">
        <f>RTD("tos.rtd", , "ASK", ".SPXW201007C3500")</f>
        <v>0.95</v>
      </c>
      <c r="I116">
        <f>RTD("tos.rtd", , "HIGH", ".SPXW201007C3500")</f>
        <v>2.2000000000000002</v>
      </c>
      <c r="J116">
        <f>RTD("tos.rtd", , "LOW", ".SPXW201007C3500")</f>
        <v>0.75</v>
      </c>
      <c r="K116">
        <f>RTD("tos.rtd", , "OPEN", ".SPXW201007C3500")</f>
        <v>1.77</v>
      </c>
      <c r="L116">
        <f>RTD("tos.rtd", , "DELTA", ".SPXW201007C3500")</f>
        <v>0.03</v>
      </c>
      <c r="M116">
        <f>RTD("tos.rtd", , "GAMMA", ".SPXW201007C3500")</f>
        <v>0</v>
      </c>
      <c r="N116">
        <f>RTD("tos.rtd", , "THETA", ".SPXW201007C3500")</f>
        <v>-0.52</v>
      </c>
      <c r="O116">
        <f>RTD("tos.rtd", , "VEGA", ".SPXW201007C3500")</f>
        <v>0.23</v>
      </c>
      <c r="P116">
        <f>RTD("tos.rtd", , "RHO", ".SPXW201007C3500")</f>
        <v>0.01</v>
      </c>
      <c r="Q116">
        <f>RTD("tos.rtd", , "INTRINSIC", ".SPXW201007C3500")</f>
        <v>0</v>
      </c>
      <c r="R116">
        <f>RTD("tos.rtd", , "EXTRINSIC", ".SPXW201007C3500")</f>
        <v>0.85</v>
      </c>
      <c r="S116" t="str">
        <f>RTD("tos.rtd", , "PROB_OF_EXPIRING", ".SPXW201007C3500")</f>
        <v>2.72%</v>
      </c>
      <c r="T116" t="str">
        <f>RTD("tos.rtd", , "PROB_OTM", ".SPXW201007C3500")</f>
        <v>97.28%</v>
      </c>
      <c r="U116" t="str">
        <f>RTD("tos.rtd", , "PROB_OF_TOUCHING", ".SPXW201007C3500")</f>
        <v>5.47%</v>
      </c>
      <c r="V116">
        <f>RTD("tos.rtd", , "STRIKE", ".SPXW201007C3500")</f>
        <v>3500</v>
      </c>
    </row>
    <row r="117" spans="1:22" x14ac:dyDescent="0.45">
      <c r="A117" t="s">
        <v>137</v>
      </c>
      <c r="B117" t="str">
        <f>RTD("tos.rtd", , "DESCRIPTION", ".SPXW201007P2900")</f>
        <v>SPX 100 (Weeklys) 7 OCT 20 2900 PUT</v>
      </c>
      <c r="C117" t="str">
        <f>RTD("tos.rtd", , "IMPL_VOL", ".SPXW201007P2900")</f>
        <v>50.08%</v>
      </c>
      <c r="D117">
        <f>RTD("tos.rtd", , "LAST", ".SPXW201007P2900")</f>
        <v>0.15</v>
      </c>
      <c r="E117">
        <f>RTD("tos.rtd", , "VOLUME", ".SPXW201007P2900")</f>
        <v>104</v>
      </c>
      <c r="F117">
        <f>RTD("tos.rtd", , "OPEN_INT", ".SPXW201007P2900")</f>
        <v>1364</v>
      </c>
      <c r="G117">
        <f>RTD("tos.rtd", , "BID", ".SPXW201007P2900")</f>
        <v>0.1</v>
      </c>
      <c r="H117">
        <f>RTD("tos.rtd", , "ASK", ".SPXW201007P2900")</f>
        <v>0.2</v>
      </c>
      <c r="I117">
        <f>RTD("tos.rtd", , "HIGH", ".SPXW201007P2900")</f>
        <v>0.28000000000000003</v>
      </c>
      <c r="J117">
        <f>RTD("tos.rtd", , "LOW", ".SPXW201007P2900")</f>
        <v>0.15</v>
      </c>
      <c r="K117">
        <f>RTD("tos.rtd", , "OPEN", ".SPXW201007P2900")</f>
        <v>0.28000000000000003</v>
      </c>
      <c r="L117">
        <f>RTD("tos.rtd", , "DELTA", ".SPXW201007P2900")</f>
        <v>0</v>
      </c>
      <c r="M117">
        <f>RTD("tos.rtd", , "GAMMA", ".SPXW201007P2900")</f>
        <v>0</v>
      </c>
      <c r="N117">
        <f>RTD("tos.rtd", , "THETA", ".SPXW201007P2900")</f>
        <v>-0.12</v>
      </c>
      <c r="O117">
        <f>RTD("tos.rtd", , "VEGA", ".SPXW201007P2900")</f>
        <v>0.03</v>
      </c>
      <c r="P117">
        <f>RTD("tos.rtd", , "RHO", ".SPXW201007P2900")</f>
        <v>0</v>
      </c>
      <c r="Q117">
        <f>RTD("tos.rtd", , "INTRINSIC", ".SPXW201007P2900")</f>
        <v>0</v>
      </c>
      <c r="R117">
        <f>RTD("tos.rtd", , "EXTRINSIC", ".SPXW201007P2900")</f>
        <v>0.15</v>
      </c>
      <c r="S117" t="str">
        <f>RTD("tos.rtd", , "PROB_OF_EXPIRING", ".SPXW201007P2900")</f>
        <v>0.33%</v>
      </c>
      <c r="T117" t="str">
        <f>RTD("tos.rtd", , "PROB_OTM", ".SPXW201007P2900")</f>
        <v>99.67%</v>
      </c>
      <c r="U117" t="str">
        <f>RTD("tos.rtd", , "PROB_OF_TOUCHING", ".SPXW201007P2900")</f>
        <v>0.65%</v>
      </c>
      <c r="V117">
        <f>RTD("tos.rtd", , "STRIKE", ".SPXW201007P2900")</f>
        <v>2900</v>
      </c>
    </row>
    <row r="118" spans="1:22" x14ac:dyDescent="0.45">
      <c r="A118" t="s">
        <v>138</v>
      </c>
      <c r="B118" t="str">
        <f>RTD("tos.rtd", , "DESCRIPTION", ".SPXW201007P2910")</f>
        <v>SPX 100 (Weeklys) 7 OCT 20 2910 PUT</v>
      </c>
      <c r="C118" t="str">
        <f>RTD("tos.rtd", , "IMPL_VOL", ".SPXW201007P2910")</f>
        <v>49.00%</v>
      </c>
      <c r="D118">
        <f>RTD("tos.rtd", , "LAST", ".SPXW201007P2910")</f>
        <v>0.15</v>
      </c>
      <c r="E118">
        <f>RTD("tos.rtd", , "VOLUME", ".SPXW201007P2910")</f>
        <v>46</v>
      </c>
      <c r="F118">
        <f>RTD("tos.rtd", , "OPEN_INT", ".SPXW201007P2910")</f>
        <v>312</v>
      </c>
      <c r="G118">
        <f>RTD("tos.rtd", , "BID", ".SPXW201007P2910")</f>
        <v>0.1</v>
      </c>
      <c r="H118">
        <f>RTD("tos.rtd", , "ASK", ".SPXW201007P2910")</f>
        <v>0.2</v>
      </c>
      <c r="I118">
        <f>RTD("tos.rtd", , "HIGH", ".SPXW201007P2910")</f>
        <v>0.25</v>
      </c>
      <c r="J118">
        <f>RTD("tos.rtd", , "LOW", ".SPXW201007P2910")</f>
        <v>0.11</v>
      </c>
      <c r="K118">
        <f>RTD("tos.rtd", , "OPEN", ".SPXW201007P2910")</f>
        <v>0.25</v>
      </c>
      <c r="L118">
        <f>RTD("tos.rtd", , "DELTA", ".SPXW201007P2910")</f>
        <v>0</v>
      </c>
      <c r="M118">
        <f>RTD("tos.rtd", , "GAMMA", ".SPXW201007P2910")</f>
        <v>0</v>
      </c>
      <c r="N118">
        <f>RTD("tos.rtd", , "THETA", ".SPXW201007P2910")</f>
        <v>-0.12</v>
      </c>
      <c r="O118">
        <f>RTD("tos.rtd", , "VEGA", ".SPXW201007P2910")</f>
        <v>0.03</v>
      </c>
      <c r="P118">
        <f>RTD("tos.rtd", , "RHO", ".SPXW201007P2910")</f>
        <v>0</v>
      </c>
      <c r="Q118">
        <f>RTD("tos.rtd", , "INTRINSIC", ".SPXW201007P2910")</f>
        <v>0</v>
      </c>
      <c r="R118">
        <f>RTD("tos.rtd", , "EXTRINSIC", ".SPXW201007P2910")</f>
        <v>0.15</v>
      </c>
      <c r="S118" t="str">
        <f>RTD("tos.rtd", , "PROB_OF_EXPIRING", ".SPXW201007P2910")</f>
        <v>0.34%</v>
      </c>
      <c r="T118" t="str">
        <f>RTD("tos.rtd", , "PROB_OTM", ".SPXW201007P2910")</f>
        <v>99.66%</v>
      </c>
      <c r="U118" t="str">
        <f>RTD("tos.rtd", , "PROB_OF_TOUCHING", ".SPXW201007P2910")</f>
        <v>0.67%</v>
      </c>
      <c r="V118">
        <f>RTD("tos.rtd", , "STRIKE", ".SPXW201007P2910")</f>
        <v>2910</v>
      </c>
    </row>
    <row r="119" spans="1:22" x14ac:dyDescent="0.45">
      <c r="A119" t="s">
        <v>139</v>
      </c>
      <c r="B119" t="str">
        <f>RTD("tos.rtd", , "DESCRIPTION", ".SPXW201007P2920")</f>
        <v>SPX 100 (Weeklys) 7 OCT 20 2920 PUT</v>
      </c>
      <c r="C119" t="str">
        <f>RTD("tos.rtd", , "IMPL_VOL", ".SPXW201007P2920")</f>
        <v>47.90%</v>
      </c>
      <c r="D119">
        <f>RTD("tos.rtd", , "LAST", ".SPXW201007P2920")</f>
        <v>0.25</v>
      </c>
      <c r="E119">
        <f>RTD("tos.rtd", , "VOLUME", ".SPXW201007P2920")</f>
        <v>5</v>
      </c>
      <c r="F119">
        <f>RTD("tos.rtd", , "OPEN_INT", ".SPXW201007P2920")</f>
        <v>110</v>
      </c>
      <c r="G119">
        <f>RTD("tos.rtd", , "BID", ".SPXW201007P2920")</f>
        <v>0.1</v>
      </c>
      <c r="H119">
        <f>RTD("tos.rtd", , "ASK", ".SPXW201007P2920")</f>
        <v>0.2</v>
      </c>
      <c r="I119">
        <f>RTD("tos.rtd", , "HIGH", ".SPXW201007P2920")</f>
        <v>0.25</v>
      </c>
      <c r="J119">
        <f>RTD("tos.rtd", , "LOW", ".SPXW201007P2920")</f>
        <v>0.25</v>
      </c>
      <c r="K119">
        <f>RTD("tos.rtd", , "OPEN", ".SPXW201007P2920")</f>
        <v>0.25</v>
      </c>
      <c r="L119">
        <f>RTD("tos.rtd", , "DELTA", ".SPXW201007P2920")</f>
        <v>0</v>
      </c>
      <c r="M119">
        <f>RTD("tos.rtd", , "GAMMA", ".SPXW201007P2920")</f>
        <v>0</v>
      </c>
      <c r="N119">
        <f>RTD("tos.rtd", , "THETA", ".SPXW201007P2920")</f>
        <v>-0.12</v>
      </c>
      <c r="O119">
        <f>RTD("tos.rtd", , "VEGA", ".SPXW201007P2920")</f>
        <v>0.03</v>
      </c>
      <c r="P119">
        <f>RTD("tos.rtd", , "RHO", ".SPXW201007P2920")</f>
        <v>0</v>
      </c>
      <c r="Q119">
        <f>RTD("tos.rtd", , "INTRINSIC", ".SPXW201007P2920")</f>
        <v>0</v>
      </c>
      <c r="R119">
        <f>RTD("tos.rtd", , "EXTRINSIC", ".SPXW201007P2920")</f>
        <v>0.15</v>
      </c>
      <c r="S119" t="str">
        <f>RTD("tos.rtd", , "PROB_OF_EXPIRING", ".SPXW201007P2920")</f>
        <v>0.34%</v>
      </c>
      <c r="T119" t="str">
        <f>RTD("tos.rtd", , "PROB_OTM", ".SPXW201007P2920")</f>
        <v>99.66%</v>
      </c>
      <c r="U119" t="str">
        <f>RTD("tos.rtd", , "PROB_OF_TOUCHING", ".SPXW201007P2920")</f>
        <v>0.68%</v>
      </c>
      <c r="V119">
        <f>RTD("tos.rtd", , "STRIKE", ".SPXW201007P2920")</f>
        <v>2920</v>
      </c>
    </row>
    <row r="120" spans="1:22" x14ac:dyDescent="0.45">
      <c r="A120" t="s">
        <v>140</v>
      </c>
      <c r="B120" t="str">
        <f>RTD("tos.rtd", , "DESCRIPTION", ".SPXW201007P2925")</f>
        <v>SPX 100 (Weeklys) 7 OCT 20 2925 PUT</v>
      </c>
      <c r="C120" t="str">
        <f>RTD("tos.rtd", , "IMPL_VOL", ".SPXW201007P2925")</f>
        <v>47.36%</v>
      </c>
      <c r="D120">
        <f>RTD("tos.rtd", , "LAST", ".SPXW201007P2925")</f>
        <v>0.2</v>
      </c>
      <c r="E120">
        <f>RTD("tos.rtd", , "VOLUME", ".SPXW201007P2925")</f>
        <v>4</v>
      </c>
      <c r="F120">
        <f>RTD("tos.rtd", , "OPEN_INT", ".SPXW201007P2925")</f>
        <v>73</v>
      </c>
      <c r="G120">
        <f>RTD("tos.rtd", , "BID", ".SPXW201007P2925")</f>
        <v>0.1</v>
      </c>
      <c r="H120">
        <f>RTD("tos.rtd", , "ASK", ".SPXW201007P2925")</f>
        <v>0.2</v>
      </c>
      <c r="I120">
        <f>RTD("tos.rtd", , "HIGH", ".SPXW201007P2925")</f>
        <v>0.2</v>
      </c>
      <c r="J120">
        <f>RTD("tos.rtd", , "LOW", ".SPXW201007P2925")</f>
        <v>0.2</v>
      </c>
      <c r="K120">
        <f>RTD("tos.rtd", , "OPEN", ".SPXW201007P2925")</f>
        <v>0.2</v>
      </c>
      <c r="L120">
        <f>RTD("tos.rtd", , "DELTA", ".SPXW201007P2925")</f>
        <v>0</v>
      </c>
      <c r="M120">
        <f>RTD("tos.rtd", , "GAMMA", ".SPXW201007P2925")</f>
        <v>0</v>
      </c>
      <c r="N120">
        <f>RTD("tos.rtd", , "THETA", ".SPXW201007P2925")</f>
        <v>-0.12</v>
      </c>
      <c r="O120">
        <f>RTD("tos.rtd", , "VEGA", ".SPXW201007P2925")</f>
        <v>0.03</v>
      </c>
      <c r="P120">
        <f>RTD("tos.rtd", , "RHO", ".SPXW201007P2925")</f>
        <v>0</v>
      </c>
      <c r="Q120">
        <f>RTD("tos.rtd", , "INTRINSIC", ".SPXW201007P2925")</f>
        <v>0</v>
      </c>
      <c r="R120">
        <f>RTD("tos.rtd", , "EXTRINSIC", ".SPXW201007P2925")</f>
        <v>0.15</v>
      </c>
      <c r="S120" t="str">
        <f>RTD("tos.rtd", , "PROB_OF_EXPIRING", ".SPXW201007P2925")</f>
        <v>0.34%</v>
      </c>
      <c r="T120" t="str">
        <f>RTD("tos.rtd", , "PROB_OTM", ".SPXW201007P2925")</f>
        <v>99.66%</v>
      </c>
      <c r="U120" t="str">
        <f>RTD("tos.rtd", , "PROB_OF_TOUCHING", ".SPXW201007P2925")</f>
        <v>0.68%</v>
      </c>
      <c r="V120">
        <f>RTD("tos.rtd", , "STRIKE", ".SPXW201007P2925")</f>
        <v>2925</v>
      </c>
    </row>
    <row r="121" spans="1:22" x14ac:dyDescent="0.45">
      <c r="A121" t="s">
        <v>141</v>
      </c>
      <c r="B121" t="str">
        <f>RTD("tos.rtd", , "DESCRIPTION", ".SPXW201007P2930")</f>
        <v>SPX 100 (Weeklys) 7 OCT 20 2930 PUT</v>
      </c>
      <c r="C121" t="str">
        <f>RTD("tos.rtd", , "IMPL_VOL", ".SPXW201007P2930")</f>
        <v>47.55%</v>
      </c>
      <c r="D121">
        <f>RTD("tos.rtd", , "LAST", ".SPXW201007P2930")</f>
        <v>0.25</v>
      </c>
      <c r="E121">
        <f>RTD("tos.rtd", , "VOLUME", ".SPXW201007P2930")</f>
        <v>7</v>
      </c>
      <c r="F121">
        <f>RTD("tos.rtd", , "OPEN_INT", ".SPXW201007P2930")</f>
        <v>123</v>
      </c>
      <c r="G121">
        <f>RTD("tos.rtd", , "BID", ".SPXW201007P2930")</f>
        <v>0.1</v>
      </c>
      <c r="H121">
        <f>RTD("tos.rtd", , "ASK", ".SPXW201007P2930")</f>
        <v>0.25</v>
      </c>
      <c r="I121">
        <f>RTD("tos.rtd", , "HIGH", ".SPXW201007P2930")</f>
        <v>0.25</v>
      </c>
      <c r="J121">
        <f>RTD("tos.rtd", , "LOW", ".SPXW201007P2930")</f>
        <v>0.25</v>
      </c>
      <c r="K121">
        <f>RTD("tos.rtd", , "OPEN", ".SPXW201007P2930")</f>
        <v>0.25</v>
      </c>
      <c r="L121">
        <f>RTD("tos.rtd", , "DELTA", ".SPXW201007P2930")</f>
        <v>0</v>
      </c>
      <c r="M121">
        <f>RTD("tos.rtd", , "GAMMA", ".SPXW201007P2930")</f>
        <v>0</v>
      </c>
      <c r="N121">
        <f>RTD("tos.rtd", , "THETA", ".SPXW201007P2930")</f>
        <v>-0.14000000000000001</v>
      </c>
      <c r="O121">
        <f>RTD("tos.rtd", , "VEGA", ".SPXW201007P2930")</f>
        <v>0.04</v>
      </c>
      <c r="P121">
        <f>RTD("tos.rtd", , "RHO", ".SPXW201007P2930")</f>
        <v>0</v>
      </c>
      <c r="Q121">
        <f>RTD("tos.rtd", , "INTRINSIC", ".SPXW201007P2930")</f>
        <v>0</v>
      </c>
      <c r="R121">
        <f>RTD("tos.rtd", , "EXTRINSIC", ".SPXW201007P2930")</f>
        <v>0.17499999999999999</v>
      </c>
      <c r="S121" t="str">
        <f>RTD("tos.rtd", , "PROB_OF_EXPIRING", ".SPXW201007P2930")</f>
        <v>0.39%</v>
      </c>
      <c r="T121" t="str">
        <f>RTD("tos.rtd", , "PROB_OTM", ".SPXW201007P2930")</f>
        <v>99.61%</v>
      </c>
      <c r="U121" t="str">
        <f>RTD("tos.rtd", , "PROB_OF_TOUCHING", ".SPXW201007P2930")</f>
        <v>0.78%</v>
      </c>
      <c r="V121">
        <f>RTD("tos.rtd", , "STRIKE", ".SPXW201007P2930")</f>
        <v>2930</v>
      </c>
    </row>
    <row r="122" spans="1:22" x14ac:dyDescent="0.45">
      <c r="A122" t="s">
        <v>142</v>
      </c>
      <c r="B122" t="str">
        <f>RTD("tos.rtd", , "DESCRIPTION", ".SPXW201007P2940")</f>
        <v>SPX 100 (Weeklys) 7 OCT 20 2940 PUT</v>
      </c>
      <c r="C122" t="str">
        <f>RTD("tos.rtd", , "IMPL_VOL", ".SPXW201007P2940")</f>
        <v>46.46%</v>
      </c>
      <c r="D122">
        <f>RTD("tos.rtd", , "LAST", ".SPXW201007P2940")</f>
        <v>0.3</v>
      </c>
      <c r="E122">
        <f>RTD("tos.rtd", , "VOLUME", ".SPXW201007P2940")</f>
        <v>242</v>
      </c>
      <c r="F122">
        <f>RTD("tos.rtd", , "OPEN_INT", ".SPXW201007P2940")</f>
        <v>12</v>
      </c>
      <c r="G122">
        <f>RTD("tos.rtd", , "BID", ".SPXW201007P2940")</f>
        <v>0.1</v>
      </c>
      <c r="H122">
        <f>RTD("tos.rtd", , "ASK", ".SPXW201007P2940")</f>
        <v>0.25</v>
      </c>
      <c r="I122">
        <f>RTD("tos.rtd", , "HIGH", ".SPXW201007P2940")</f>
        <v>0.3</v>
      </c>
      <c r="J122">
        <f>RTD("tos.rtd", , "LOW", ".SPXW201007P2940")</f>
        <v>0.28000000000000003</v>
      </c>
      <c r="K122">
        <f>RTD("tos.rtd", , "OPEN", ".SPXW201007P2940")</f>
        <v>0.28000000000000003</v>
      </c>
      <c r="L122">
        <f>RTD("tos.rtd", , "DELTA", ".SPXW201007P2940")</f>
        <v>0</v>
      </c>
      <c r="M122">
        <f>RTD("tos.rtd", , "GAMMA", ".SPXW201007P2940")</f>
        <v>0</v>
      </c>
      <c r="N122">
        <f>RTD("tos.rtd", , "THETA", ".SPXW201007P2940")</f>
        <v>-0.14000000000000001</v>
      </c>
      <c r="O122">
        <f>RTD("tos.rtd", , "VEGA", ".SPXW201007P2940")</f>
        <v>0.04</v>
      </c>
      <c r="P122">
        <f>RTD("tos.rtd", , "RHO", ".SPXW201007P2940")</f>
        <v>0</v>
      </c>
      <c r="Q122">
        <f>RTD("tos.rtd", , "INTRINSIC", ".SPXW201007P2940")</f>
        <v>0</v>
      </c>
      <c r="R122">
        <f>RTD("tos.rtd", , "EXTRINSIC", ".SPXW201007P2940")</f>
        <v>0.17499999999999999</v>
      </c>
      <c r="S122" t="str">
        <f>RTD("tos.rtd", , "PROB_OF_EXPIRING", ".SPXW201007P2940")</f>
        <v>0.40%</v>
      </c>
      <c r="T122" t="str">
        <f>RTD("tos.rtd", , "PROB_OTM", ".SPXW201007P2940")</f>
        <v>99.60%</v>
      </c>
      <c r="U122" t="str">
        <f>RTD("tos.rtd", , "PROB_OF_TOUCHING", ".SPXW201007P2940")</f>
        <v>0.80%</v>
      </c>
      <c r="V122">
        <f>RTD("tos.rtd", , "STRIKE", ".SPXW201007P2940")</f>
        <v>2940</v>
      </c>
    </row>
    <row r="123" spans="1:22" x14ac:dyDescent="0.45">
      <c r="A123" t="s">
        <v>143</v>
      </c>
      <c r="B123" t="str">
        <f>RTD("tos.rtd", , "DESCRIPTION", ".SPXW201007P2950")</f>
        <v>SPX 100 (Weeklys) 7 OCT 20 2950 PUT</v>
      </c>
      <c r="C123" t="str">
        <f>RTD("tos.rtd", , "IMPL_VOL", ".SPXW201007P2950")</f>
        <v>45.36%</v>
      </c>
      <c r="D123">
        <f>RTD("tos.rtd", , "LAST", ".SPXW201007P2950")</f>
        <v>0.2</v>
      </c>
      <c r="E123">
        <f>RTD("tos.rtd", , "VOLUME", ".SPXW201007P2950")</f>
        <v>620</v>
      </c>
      <c r="F123">
        <f>RTD("tos.rtd", , "OPEN_INT", ".SPXW201007P2950")</f>
        <v>1242</v>
      </c>
      <c r="G123">
        <f>RTD("tos.rtd", , "BID", ".SPXW201007P2950")</f>
        <v>0.1</v>
      </c>
      <c r="H123">
        <f>RTD("tos.rtd", , "ASK", ".SPXW201007P2950")</f>
        <v>0.25</v>
      </c>
      <c r="I123">
        <f>RTD("tos.rtd", , "HIGH", ".SPXW201007P2950")</f>
        <v>0.3</v>
      </c>
      <c r="J123">
        <f>RTD("tos.rtd", , "LOW", ".SPXW201007P2950")</f>
        <v>0.2</v>
      </c>
      <c r="K123">
        <f>RTD("tos.rtd", , "OPEN", ".SPXW201007P2950")</f>
        <v>0.3</v>
      </c>
      <c r="L123">
        <f>RTD("tos.rtd", , "DELTA", ".SPXW201007P2950")</f>
        <v>0</v>
      </c>
      <c r="M123">
        <f>RTD("tos.rtd", , "GAMMA", ".SPXW201007P2950")</f>
        <v>0</v>
      </c>
      <c r="N123">
        <f>RTD("tos.rtd", , "THETA", ".SPXW201007P2950")</f>
        <v>-0.14000000000000001</v>
      </c>
      <c r="O123">
        <f>RTD("tos.rtd", , "VEGA", ".SPXW201007P2950")</f>
        <v>0.04</v>
      </c>
      <c r="P123">
        <f>RTD("tos.rtd", , "RHO", ".SPXW201007P2950")</f>
        <v>0</v>
      </c>
      <c r="Q123">
        <f>RTD("tos.rtd", , "INTRINSIC", ".SPXW201007P2950")</f>
        <v>0</v>
      </c>
      <c r="R123">
        <f>RTD("tos.rtd", , "EXTRINSIC", ".SPXW201007P2950")</f>
        <v>0.17499999999999999</v>
      </c>
      <c r="S123" t="str">
        <f>RTD("tos.rtd", , "PROB_OF_EXPIRING", ".SPXW201007P2950")</f>
        <v>0.41%</v>
      </c>
      <c r="T123" t="str">
        <f>RTD("tos.rtd", , "PROB_OTM", ".SPXW201007P2950")</f>
        <v>99.59%</v>
      </c>
      <c r="U123" t="str">
        <f>RTD("tos.rtd", , "PROB_OF_TOUCHING", ".SPXW201007P2950")</f>
        <v>0.81%</v>
      </c>
      <c r="V123">
        <f>RTD("tos.rtd", , "STRIKE", ".SPXW201007P2950")</f>
        <v>2950</v>
      </c>
    </row>
    <row r="124" spans="1:22" x14ac:dyDescent="0.45">
      <c r="A124" t="s">
        <v>144</v>
      </c>
      <c r="B124" t="str">
        <f>RTD("tos.rtd", , "DESCRIPTION", ".SPXW201007P2960")</f>
        <v>SPX 100 (Weeklys) 7 OCT 20 2960 PUT</v>
      </c>
      <c r="C124" t="str">
        <f>RTD("tos.rtd", , "IMPL_VOL", ".SPXW201007P2960")</f>
        <v>44.89%</v>
      </c>
      <c r="D124">
        <f>RTD("tos.rtd", , "LAST", ".SPXW201007P2960")</f>
        <v>0.2</v>
      </c>
      <c r="E124">
        <f>RTD("tos.rtd", , "VOLUME", ".SPXW201007P2960")</f>
        <v>102</v>
      </c>
      <c r="F124">
        <f>RTD("tos.rtd", , "OPEN_INT", ".SPXW201007P2960")</f>
        <v>177</v>
      </c>
      <c r="G124">
        <f>RTD("tos.rtd", , "BID", ".SPXW201007P2960")</f>
        <v>0.15</v>
      </c>
      <c r="H124">
        <f>RTD("tos.rtd", , "ASK", ".SPXW201007P2960")</f>
        <v>0.25</v>
      </c>
      <c r="I124">
        <f>RTD("tos.rtd", , "HIGH", ".SPXW201007P2960")</f>
        <v>0.3</v>
      </c>
      <c r="J124">
        <f>RTD("tos.rtd", , "LOW", ".SPXW201007P2960")</f>
        <v>0.2</v>
      </c>
      <c r="K124">
        <f>RTD("tos.rtd", , "OPEN", ".SPXW201007P2960")</f>
        <v>0.3</v>
      </c>
      <c r="L124">
        <f>RTD("tos.rtd", , "DELTA", ".SPXW201007P2960")</f>
        <v>0</v>
      </c>
      <c r="M124">
        <f>RTD("tos.rtd", , "GAMMA", ".SPXW201007P2960")</f>
        <v>0</v>
      </c>
      <c r="N124">
        <f>RTD("tos.rtd", , "THETA", ".SPXW201007P2960")</f>
        <v>-0.16</v>
      </c>
      <c r="O124">
        <f>RTD("tos.rtd", , "VEGA", ".SPXW201007P2960")</f>
        <v>0.04</v>
      </c>
      <c r="P124">
        <f>RTD("tos.rtd", , "RHO", ".SPXW201007P2960")</f>
        <v>0</v>
      </c>
      <c r="Q124">
        <f>RTD("tos.rtd", , "INTRINSIC", ".SPXW201007P2960")</f>
        <v>0</v>
      </c>
      <c r="R124">
        <f>RTD("tos.rtd", , "EXTRINSIC", ".SPXW201007P2960")</f>
        <v>0.2</v>
      </c>
      <c r="S124" t="str">
        <f>RTD("tos.rtd", , "PROB_OF_EXPIRING", ".SPXW201007P2960")</f>
        <v>0.46%</v>
      </c>
      <c r="T124" t="str">
        <f>RTD("tos.rtd", , "PROB_OTM", ".SPXW201007P2960")</f>
        <v>99.54%</v>
      </c>
      <c r="U124" t="str">
        <f>RTD("tos.rtd", , "PROB_OF_TOUCHING", ".SPXW201007P2960")</f>
        <v>0.92%</v>
      </c>
      <c r="V124">
        <f>RTD("tos.rtd", , "STRIKE", ".SPXW201007P2960")</f>
        <v>2960</v>
      </c>
    </row>
    <row r="125" spans="1:22" x14ac:dyDescent="0.45">
      <c r="A125" t="s">
        <v>145</v>
      </c>
      <c r="B125" t="str">
        <f>RTD("tos.rtd", , "DESCRIPTION", ".SPXW201007P2970")</f>
        <v>SPX 100 (Weeklys) 7 OCT 20 2970 PUT</v>
      </c>
      <c r="C125" t="str">
        <f>RTD("tos.rtd", , "IMPL_VOL", ".SPXW201007P2970")</f>
        <v>43.78%</v>
      </c>
      <c r="D125">
        <f>RTD("tos.rtd", , "LAST", ".SPXW201007P2970")</f>
        <v>0.2</v>
      </c>
      <c r="E125">
        <f>RTD("tos.rtd", , "VOLUME", ".SPXW201007P2970")</f>
        <v>0</v>
      </c>
      <c r="F125">
        <f>RTD("tos.rtd", , "OPEN_INT", ".SPXW201007P2970")</f>
        <v>156</v>
      </c>
      <c r="G125">
        <f>RTD("tos.rtd", , "BID", ".SPXW201007P2970")</f>
        <v>0.15</v>
      </c>
      <c r="H125">
        <f>RTD("tos.rtd", , "ASK", ".SPXW201007P2970")</f>
        <v>0.25</v>
      </c>
      <c r="I125">
        <f>RTD("tos.rtd", , "HIGH", ".SPXW201007P2970")</f>
        <v>0</v>
      </c>
      <c r="J125">
        <f>RTD("tos.rtd", , "LOW", ".SPXW201007P2970")</f>
        <v>0</v>
      </c>
      <c r="K125">
        <f>RTD("tos.rtd", , "OPEN", ".SPXW201007P2970")</f>
        <v>0</v>
      </c>
      <c r="L125">
        <f>RTD("tos.rtd", , "DELTA", ".SPXW201007P2970")</f>
        <v>0</v>
      </c>
      <c r="M125">
        <f>RTD("tos.rtd", , "GAMMA", ".SPXW201007P2970")</f>
        <v>0</v>
      </c>
      <c r="N125">
        <f>RTD("tos.rtd", , "THETA", ".SPXW201007P2970")</f>
        <v>-0.16</v>
      </c>
      <c r="O125">
        <f>RTD("tos.rtd", , "VEGA", ".SPXW201007P2970")</f>
        <v>0.04</v>
      </c>
      <c r="P125">
        <f>RTD("tos.rtd", , "RHO", ".SPXW201007P2970")</f>
        <v>0</v>
      </c>
      <c r="Q125">
        <f>RTD("tos.rtd", , "INTRINSIC", ".SPXW201007P2970")</f>
        <v>0</v>
      </c>
      <c r="R125">
        <f>RTD("tos.rtd", , "EXTRINSIC", ".SPXW201007P2970")</f>
        <v>0.2</v>
      </c>
      <c r="S125" t="str">
        <f>RTD("tos.rtd", , "PROB_OF_EXPIRING", ".SPXW201007P2970")</f>
        <v>0.47%</v>
      </c>
      <c r="T125" t="str">
        <f>RTD("tos.rtd", , "PROB_OTM", ".SPXW201007P2970")</f>
        <v>99.53%</v>
      </c>
      <c r="U125" t="str">
        <f>RTD("tos.rtd", , "PROB_OF_TOUCHING", ".SPXW201007P2970")</f>
        <v>0.94%</v>
      </c>
      <c r="V125">
        <f>RTD("tos.rtd", , "STRIKE", ".SPXW201007P2970")</f>
        <v>2970</v>
      </c>
    </row>
    <row r="126" spans="1:22" x14ac:dyDescent="0.45">
      <c r="A126" t="s">
        <v>146</v>
      </c>
      <c r="B126" t="str">
        <f>RTD("tos.rtd", , "DESCRIPTION", ".SPXW201007P2975")</f>
        <v>SPX 100 (Weeklys) 7 OCT 20 2975 PUT</v>
      </c>
      <c r="C126" t="str">
        <f>RTD("tos.rtd", , "IMPL_VOL", ".SPXW201007P2975")</f>
        <v>43.78%</v>
      </c>
      <c r="D126">
        <f>RTD("tos.rtd", , "LAST", ".SPXW201007P2975")</f>
        <v>0.19</v>
      </c>
      <c r="E126">
        <f>RTD("tos.rtd", , "VOLUME", ".SPXW201007P2975")</f>
        <v>10</v>
      </c>
      <c r="F126">
        <f>RTD("tos.rtd", , "OPEN_INT", ".SPXW201007P2975")</f>
        <v>359</v>
      </c>
      <c r="G126">
        <f>RTD("tos.rtd", , "BID", ".SPXW201007P2975")</f>
        <v>0.15</v>
      </c>
      <c r="H126">
        <f>RTD("tos.rtd", , "ASK", ".SPXW201007P2975")</f>
        <v>0.3</v>
      </c>
      <c r="I126">
        <f>RTD("tos.rtd", , "HIGH", ".SPXW201007P2975")</f>
        <v>0.3</v>
      </c>
      <c r="J126">
        <f>RTD("tos.rtd", , "LOW", ".SPXW201007P2975")</f>
        <v>0.19</v>
      </c>
      <c r="K126">
        <f>RTD("tos.rtd", , "OPEN", ".SPXW201007P2975")</f>
        <v>0.27</v>
      </c>
      <c r="L126">
        <f>RTD("tos.rtd", , "DELTA", ".SPXW201007P2975")</f>
        <v>0</v>
      </c>
      <c r="M126">
        <f>RTD("tos.rtd", , "GAMMA", ".SPXW201007P2975")</f>
        <v>0</v>
      </c>
      <c r="N126">
        <f>RTD("tos.rtd", , "THETA", ".SPXW201007P2975")</f>
        <v>-0.17</v>
      </c>
      <c r="O126">
        <f>RTD("tos.rtd", , "VEGA", ".SPXW201007P2975")</f>
        <v>0.05</v>
      </c>
      <c r="P126">
        <f>RTD("tos.rtd", , "RHO", ".SPXW201007P2975")</f>
        <v>0</v>
      </c>
      <c r="Q126">
        <f>RTD("tos.rtd", , "INTRINSIC", ".SPXW201007P2975")</f>
        <v>0</v>
      </c>
      <c r="R126">
        <f>RTD("tos.rtd", , "EXTRINSIC", ".SPXW201007P2975")</f>
        <v>0.22500000000000001</v>
      </c>
      <c r="S126" t="str">
        <f>RTD("tos.rtd", , "PROB_OF_EXPIRING", ".SPXW201007P2975")</f>
        <v>0.53%</v>
      </c>
      <c r="T126" t="str">
        <f>RTD("tos.rtd", , "PROB_OTM", ".SPXW201007P2975")</f>
        <v>99.47%</v>
      </c>
      <c r="U126" t="str">
        <f>RTD("tos.rtd", , "PROB_OF_TOUCHING", ".SPXW201007P2975")</f>
        <v>1.05%</v>
      </c>
      <c r="V126">
        <f>RTD("tos.rtd", , "STRIKE", ".SPXW201007P2975")</f>
        <v>2975</v>
      </c>
    </row>
    <row r="127" spans="1:22" x14ac:dyDescent="0.45">
      <c r="A127" t="s">
        <v>147</v>
      </c>
      <c r="B127" t="str">
        <f>RTD("tos.rtd", , "DESCRIPTION", ".SPXW201007P2980")</f>
        <v>SPX 100 (Weeklys) 7 OCT 20 2980 PUT</v>
      </c>
      <c r="C127" t="str">
        <f>RTD("tos.rtd", , "IMPL_VOL", ".SPXW201007P2980")</f>
        <v>43.23%</v>
      </c>
      <c r="D127">
        <f>RTD("tos.rtd", , "LAST", ".SPXW201007P2980")</f>
        <v>0.57999999999999996</v>
      </c>
      <c r="E127">
        <f>RTD("tos.rtd", , "VOLUME", ".SPXW201007P2980")</f>
        <v>100</v>
      </c>
      <c r="F127">
        <f>RTD("tos.rtd", , "OPEN_INT", ".SPXW201007P2980")</f>
        <v>73</v>
      </c>
      <c r="G127">
        <f>RTD("tos.rtd", , "BID", ".SPXW201007P2980")</f>
        <v>0.15</v>
      </c>
      <c r="H127">
        <f>RTD("tos.rtd", , "ASK", ".SPXW201007P2980")</f>
        <v>0.3</v>
      </c>
      <c r="I127">
        <f>RTD("tos.rtd", , "HIGH", ".SPXW201007P2980")</f>
        <v>0.57999999999999996</v>
      </c>
      <c r="J127">
        <f>RTD("tos.rtd", , "LOW", ".SPXW201007P2980")</f>
        <v>0.57999999999999996</v>
      </c>
      <c r="K127">
        <f>RTD("tos.rtd", , "OPEN", ".SPXW201007P2980")</f>
        <v>0.57999999999999996</v>
      </c>
      <c r="L127">
        <f>RTD("tos.rtd", , "DELTA", ".SPXW201007P2980")</f>
        <v>0</v>
      </c>
      <c r="M127">
        <f>RTD("tos.rtd", , "GAMMA", ".SPXW201007P2980")</f>
        <v>0</v>
      </c>
      <c r="N127">
        <f>RTD("tos.rtd", , "THETA", ".SPXW201007P2980")</f>
        <v>-0.17</v>
      </c>
      <c r="O127">
        <f>RTD("tos.rtd", , "VEGA", ".SPXW201007P2980")</f>
        <v>0.05</v>
      </c>
      <c r="P127">
        <f>RTD("tos.rtd", , "RHO", ".SPXW201007P2980")</f>
        <v>0</v>
      </c>
      <c r="Q127">
        <f>RTD("tos.rtd", , "INTRINSIC", ".SPXW201007P2980")</f>
        <v>0</v>
      </c>
      <c r="R127">
        <f>RTD("tos.rtd", , "EXTRINSIC", ".SPXW201007P2980")</f>
        <v>0.22500000000000001</v>
      </c>
      <c r="S127" t="str">
        <f>RTD("tos.rtd", , "PROB_OF_EXPIRING", ".SPXW201007P2980")</f>
        <v>0.53%</v>
      </c>
      <c r="T127" t="str">
        <f>RTD("tos.rtd", , "PROB_OTM", ".SPXW201007P2980")</f>
        <v>99.47%</v>
      </c>
      <c r="U127" t="str">
        <f>RTD("tos.rtd", , "PROB_OF_TOUCHING", ".SPXW201007P2980")</f>
        <v>1.06%</v>
      </c>
      <c r="V127">
        <f>RTD("tos.rtd", , "STRIKE", ".SPXW201007P2980")</f>
        <v>2980</v>
      </c>
    </row>
    <row r="128" spans="1:22" x14ac:dyDescent="0.45">
      <c r="A128" t="s">
        <v>148</v>
      </c>
      <c r="B128" t="str">
        <f>RTD("tos.rtd", , "DESCRIPTION", ".SPXW201007P2985")</f>
        <v>SPX 100 (Weeklys) 7 OCT 20 2985 PUT</v>
      </c>
      <c r="C128" t="str">
        <f>RTD("tos.rtd", , "IMPL_VOL", ".SPXW201007P2985")</f>
        <v>42.67%</v>
      </c>
      <c r="D128">
        <f>RTD("tos.rtd", , "LAST", ".SPXW201007P2985")</f>
        <v>0.32</v>
      </c>
      <c r="E128">
        <f>RTD("tos.rtd", , "VOLUME", ".SPXW201007P2985")</f>
        <v>2</v>
      </c>
      <c r="F128">
        <f>RTD("tos.rtd", , "OPEN_INT", ".SPXW201007P2985")</f>
        <v>66</v>
      </c>
      <c r="G128">
        <f>RTD("tos.rtd", , "BID", ".SPXW201007P2985")</f>
        <v>0.15</v>
      </c>
      <c r="H128">
        <f>RTD("tos.rtd", , "ASK", ".SPXW201007P2985")</f>
        <v>0.3</v>
      </c>
      <c r="I128">
        <f>RTD("tos.rtd", , "HIGH", ".SPXW201007P2985")</f>
        <v>0.32</v>
      </c>
      <c r="J128">
        <f>RTD("tos.rtd", , "LOW", ".SPXW201007P2985")</f>
        <v>0.32</v>
      </c>
      <c r="K128">
        <f>RTD("tos.rtd", , "OPEN", ".SPXW201007P2985")</f>
        <v>0.32</v>
      </c>
      <c r="L128">
        <f>RTD("tos.rtd", , "DELTA", ".SPXW201007P2985")</f>
        <v>0</v>
      </c>
      <c r="M128">
        <f>RTD("tos.rtd", , "GAMMA", ".SPXW201007P2985")</f>
        <v>0</v>
      </c>
      <c r="N128">
        <f>RTD("tos.rtd", , "THETA", ".SPXW201007P2985")</f>
        <v>-0.17</v>
      </c>
      <c r="O128">
        <f>RTD("tos.rtd", , "VEGA", ".SPXW201007P2985")</f>
        <v>0.05</v>
      </c>
      <c r="P128">
        <f>RTD("tos.rtd", , "RHO", ".SPXW201007P2985")</f>
        <v>0</v>
      </c>
      <c r="Q128">
        <f>RTD("tos.rtd", , "INTRINSIC", ".SPXW201007P2985")</f>
        <v>0</v>
      </c>
      <c r="R128">
        <f>RTD("tos.rtd", , "EXTRINSIC", ".SPXW201007P2985")</f>
        <v>0.22500000000000001</v>
      </c>
      <c r="S128" t="str">
        <f>RTD("tos.rtd", , "PROB_OF_EXPIRING", ".SPXW201007P2985")</f>
        <v>0.54%</v>
      </c>
      <c r="T128" t="str">
        <f>RTD("tos.rtd", , "PROB_OTM", ".SPXW201007P2985")</f>
        <v>99.46%</v>
      </c>
      <c r="U128" t="str">
        <f>RTD("tos.rtd", , "PROB_OF_TOUCHING", ".SPXW201007P2985")</f>
        <v>1.07%</v>
      </c>
      <c r="V128">
        <f>RTD("tos.rtd", , "STRIKE", ".SPXW201007P2985")</f>
        <v>2985</v>
      </c>
    </row>
    <row r="129" spans="1:22" x14ac:dyDescent="0.45">
      <c r="A129" t="s">
        <v>149</v>
      </c>
      <c r="B129" t="str">
        <f>RTD("tos.rtd", , "DESCRIPTION", ".SPXW201007P2990")</f>
        <v>SPX 100 (Weeklys) 7 OCT 20 2990 PUT</v>
      </c>
      <c r="C129" t="str">
        <f>RTD("tos.rtd", , "IMPL_VOL", ".SPXW201007P2990")</f>
        <v>42.60%</v>
      </c>
      <c r="D129">
        <f>RTD("tos.rtd", , "LAST", ".SPXW201007P2990")</f>
        <v>0.3</v>
      </c>
      <c r="E129">
        <f>RTD("tos.rtd", , "VOLUME", ".SPXW201007P2990")</f>
        <v>5</v>
      </c>
      <c r="F129">
        <f>RTD("tos.rtd", , "OPEN_INT", ".SPXW201007P2990")</f>
        <v>78</v>
      </c>
      <c r="G129">
        <f>RTD("tos.rtd", , "BID", ".SPXW201007P2990")</f>
        <v>0.2</v>
      </c>
      <c r="H129">
        <f>RTD("tos.rtd", , "ASK", ".SPXW201007P2990")</f>
        <v>0.3</v>
      </c>
      <c r="I129">
        <f>RTD("tos.rtd", , "HIGH", ".SPXW201007P2990")</f>
        <v>0.3</v>
      </c>
      <c r="J129">
        <f>RTD("tos.rtd", , "LOW", ".SPXW201007P2990")</f>
        <v>0.3</v>
      </c>
      <c r="K129">
        <f>RTD("tos.rtd", , "OPEN", ".SPXW201007P2990")</f>
        <v>0.3</v>
      </c>
      <c r="L129">
        <f>RTD("tos.rtd", , "DELTA", ".SPXW201007P2990")</f>
        <v>-0.01</v>
      </c>
      <c r="M129">
        <f>RTD("tos.rtd", , "GAMMA", ".SPXW201007P2990")</f>
        <v>0</v>
      </c>
      <c r="N129">
        <f>RTD("tos.rtd", , "THETA", ".SPXW201007P2990")</f>
        <v>-0.19</v>
      </c>
      <c r="O129">
        <f>RTD("tos.rtd", , "VEGA", ".SPXW201007P2990")</f>
        <v>0.05</v>
      </c>
      <c r="P129">
        <f>RTD("tos.rtd", , "RHO", ".SPXW201007P2990")</f>
        <v>0</v>
      </c>
      <c r="Q129">
        <f>RTD("tos.rtd", , "INTRINSIC", ".SPXW201007P2990")</f>
        <v>0</v>
      </c>
      <c r="R129">
        <f>RTD("tos.rtd", , "EXTRINSIC", ".SPXW201007P2990")</f>
        <v>0.25</v>
      </c>
      <c r="S129" t="str">
        <f>RTD("tos.rtd", , "PROB_OF_EXPIRING", ".SPXW201007P2990")</f>
        <v>0.59%</v>
      </c>
      <c r="T129" t="str">
        <f>RTD("tos.rtd", , "PROB_OTM", ".SPXW201007P2990")</f>
        <v>99.41%</v>
      </c>
      <c r="U129" t="str">
        <f>RTD("tos.rtd", , "PROB_OF_TOUCHING", ".SPXW201007P2990")</f>
        <v>1.17%</v>
      </c>
      <c r="V129">
        <f>RTD("tos.rtd", , "STRIKE", ".SPXW201007P2990")</f>
        <v>2990</v>
      </c>
    </row>
    <row r="130" spans="1:22" x14ac:dyDescent="0.45">
      <c r="A130" t="s">
        <v>150</v>
      </c>
      <c r="B130" t="str">
        <f>RTD("tos.rtd", , "DESCRIPTION", ".SPXW201007P2995")</f>
        <v>SPX 100 (Weeklys) 7 OCT 20 2995 PUT</v>
      </c>
      <c r="C130" t="str">
        <f>RTD("tos.rtd", , "IMPL_VOL", ".SPXW201007P2995")</f>
        <v>42.04%</v>
      </c>
      <c r="D130">
        <f>RTD("tos.rtd", , "LAST", ".SPXW201007P2995")</f>
        <v>0.25</v>
      </c>
      <c r="E130">
        <f>RTD("tos.rtd", , "VOLUME", ".SPXW201007P2995")</f>
        <v>0</v>
      </c>
      <c r="F130">
        <f>RTD("tos.rtd", , "OPEN_INT", ".SPXW201007P2995")</f>
        <v>69</v>
      </c>
      <c r="G130">
        <f>RTD("tos.rtd", , "BID", ".SPXW201007P2995")</f>
        <v>0.2</v>
      </c>
      <c r="H130">
        <f>RTD("tos.rtd", , "ASK", ".SPXW201007P2995")</f>
        <v>0.3</v>
      </c>
      <c r="I130">
        <f>RTD("tos.rtd", , "HIGH", ".SPXW201007P2995")</f>
        <v>0</v>
      </c>
      <c r="J130">
        <f>RTD("tos.rtd", , "LOW", ".SPXW201007P2995")</f>
        <v>0</v>
      </c>
      <c r="K130">
        <f>RTD("tos.rtd", , "OPEN", ".SPXW201007P2995")</f>
        <v>0</v>
      </c>
      <c r="L130">
        <f>RTD("tos.rtd", , "DELTA", ".SPXW201007P2995")</f>
        <v>-0.01</v>
      </c>
      <c r="M130">
        <f>RTD("tos.rtd", , "GAMMA", ".SPXW201007P2995")</f>
        <v>0</v>
      </c>
      <c r="N130">
        <f>RTD("tos.rtd", , "THETA", ".SPXW201007P2995")</f>
        <v>-0.19</v>
      </c>
      <c r="O130">
        <f>RTD("tos.rtd", , "VEGA", ".SPXW201007P2995")</f>
        <v>0.05</v>
      </c>
      <c r="P130">
        <f>RTD("tos.rtd", , "RHO", ".SPXW201007P2995")</f>
        <v>0</v>
      </c>
      <c r="Q130">
        <f>RTD("tos.rtd", , "INTRINSIC", ".SPXW201007P2995")</f>
        <v>0</v>
      </c>
      <c r="R130">
        <f>RTD("tos.rtd", , "EXTRINSIC", ".SPXW201007P2995")</f>
        <v>0.25</v>
      </c>
      <c r="S130" t="str">
        <f>RTD("tos.rtd", , "PROB_OF_EXPIRING", ".SPXW201007P2995")</f>
        <v>0.60%</v>
      </c>
      <c r="T130" t="str">
        <f>RTD("tos.rtd", , "PROB_OTM", ".SPXW201007P2995")</f>
        <v>99.40%</v>
      </c>
      <c r="U130" t="str">
        <f>RTD("tos.rtd", , "PROB_OF_TOUCHING", ".SPXW201007P2995")</f>
        <v>1.19%</v>
      </c>
      <c r="V130">
        <f>RTD("tos.rtd", , "STRIKE", ".SPXW201007P2995")</f>
        <v>2995</v>
      </c>
    </row>
    <row r="131" spans="1:22" x14ac:dyDescent="0.45">
      <c r="A131" t="s">
        <v>151</v>
      </c>
      <c r="B131" t="str">
        <f>RTD("tos.rtd", , "DESCRIPTION", ".SPXW201007P3000")</f>
        <v>SPX 100 (Weeklys) 7 OCT 20 3000 PUT</v>
      </c>
      <c r="C131" t="str">
        <f>RTD("tos.rtd", , "IMPL_VOL", ".SPXW201007P3000")</f>
        <v>41.93%</v>
      </c>
      <c r="D131">
        <f>RTD("tos.rtd", , "LAST", ".SPXW201007P3000")</f>
        <v>0.25</v>
      </c>
      <c r="E131">
        <f>RTD("tos.rtd", , "VOLUME", ".SPXW201007P3000")</f>
        <v>267</v>
      </c>
      <c r="F131">
        <f>RTD("tos.rtd", , "OPEN_INT", ".SPXW201007P3000")</f>
        <v>498</v>
      </c>
      <c r="G131">
        <f>RTD("tos.rtd", , "BID", ".SPXW201007P3000")</f>
        <v>0.2</v>
      </c>
      <c r="H131">
        <f>RTD("tos.rtd", , "ASK", ".SPXW201007P3000")</f>
        <v>0.35</v>
      </c>
      <c r="I131">
        <f>RTD("tos.rtd", , "HIGH", ".SPXW201007P3000")</f>
        <v>0.45</v>
      </c>
      <c r="J131">
        <f>RTD("tos.rtd", , "LOW", ".SPXW201007P3000")</f>
        <v>0.25</v>
      </c>
      <c r="K131">
        <f>RTD("tos.rtd", , "OPEN", ".SPXW201007P3000")</f>
        <v>0.45</v>
      </c>
      <c r="L131">
        <f>RTD("tos.rtd", , "DELTA", ".SPXW201007P3000")</f>
        <v>-0.01</v>
      </c>
      <c r="M131">
        <f>RTD("tos.rtd", , "GAMMA", ".SPXW201007P3000")</f>
        <v>0</v>
      </c>
      <c r="N131">
        <f>RTD("tos.rtd", , "THETA", ".SPXW201007P3000")</f>
        <v>-0.21</v>
      </c>
      <c r="O131">
        <f>RTD("tos.rtd", , "VEGA", ".SPXW201007P3000")</f>
        <v>0.06</v>
      </c>
      <c r="P131">
        <f>RTD("tos.rtd", , "RHO", ".SPXW201007P3000")</f>
        <v>0</v>
      </c>
      <c r="Q131">
        <f>RTD("tos.rtd", , "INTRINSIC", ".SPXW201007P3000")</f>
        <v>0</v>
      </c>
      <c r="R131">
        <f>RTD("tos.rtd", , "EXTRINSIC", ".SPXW201007P3000")</f>
        <v>0.27500000000000002</v>
      </c>
      <c r="S131" t="str">
        <f>RTD("tos.rtd", , "PROB_OF_EXPIRING", ".SPXW201007P3000")</f>
        <v>0.65%</v>
      </c>
      <c r="T131" t="str">
        <f>RTD("tos.rtd", , "PROB_OTM", ".SPXW201007P3000")</f>
        <v>99.35%</v>
      </c>
      <c r="U131" t="str">
        <f>RTD("tos.rtd", , "PROB_OF_TOUCHING", ".SPXW201007P3000")</f>
        <v>1.30%</v>
      </c>
      <c r="V131">
        <f>RTD("tos.rtd", , "STRIKE", ".SPXW201007P3000")</f>
        <v>3000</v>
      </c>
    </row>
    <row r="132" spans="1:22" x14ac:dyDescent="0.45">
      <c r="A132" t="s">
        <v>152</v>
      </c>
      <c r="B132" t="str">
        <f>RTD("tos.rtd", , "DESCRIPTION", ".SPXW201007P3005")</f>
        <v>SPX 100 (Weeklys) 7 OCT 20 3005 PUT</v>
      </c>
      <c r="C132" t="str">
        <f>RTD("tos.rtd", , "IMPL_VOL", ".SPXW201007P3005")</f>
        <v>41.36%</v>
      </c>
      <c r="D132">
        <f>RTD("tos.rtd", , "LAST", ".SPXW201007P3005")</f>
        <v>0.25</v>
      </c>
      <c r="E132">
        <f>RTD("tos.rtd", , "VOLUME", ".SPXW201007P3005")</f>
        <v>105</v>
      </c>
      <c r="F132">
        <f>RTD("tos.rtd", , "OPEN_INT", ".SPXW201007P3005")</f>
        <v>27</v>
      </c>
      <c r="G132">
        <f>RTD("tos.rtd", , "BID", ".SPXW201007P3005")</f>
        <v>0.2</v>
      </c>
      <c r="H132">
        <f>RTD("tos.rtd", , "ASK", ".SPXW201007P3005")</f>
        <v>0.35</v>
      </c>
      <c r="I132">
        <f>RTD("tos.rtd", , "HIGH", ".SPXW201007P3005")</f>
        <v>0.25</v>
      </c>
      <c r="J132">
        <f>RTD("tos.rtd", , "LOW", ".SPXW201007P3005")</f>
        <v>0.25</v>
      </c>
      <c r="K132">
        <f>RTD("tos.rtd", , "OPEN", ".SPXW201007P3005")</f>
        <v>0.25</v>
      </c>
      <c r="L132">
        <f>RTD("tos.rtd", , "DELTA", ".SPXW201007P3005")</f>
        <v>-0.01</v>
      </c>
      <c r="M132">
        <f>RTD("tos.rtd", , "GAMMA", ".SPXW201007P3005")</f>
        <v>0</v>
      </c>
      <c r="N132">
        <f>RTD("tos.rtd", , "THETA", ".SPXW201007P3005")</f>
        <v>-0.21</v>
      </c>
      <c r="O132">
        <f>RTD("tos.rtd", , "VEGA", ".SPXW201007P3005")</f>
        <v>0.06</v>
      </c>
      <c r="P132">
        <f>RTD("tos.rtd", , "RHO", ".SPXW201007P3005")</f>
        <v>0</v>
      </c>
      <c r="Q132">
        <f>RTD("tos.rtd", , "INTRINSIC", ".SPXW201007P3005")</f>
        <v>0</v>
      </c>
      <c r="R132">
        <f>RTD("tos.rtd", , "EXTRINSIC", ".SPXW201007P3005")</f>
        <v>0.27500000000000002</v>
      </c>
      <c r="S132" t="str">
        <f>RTD("tos.rtd", , "PROB_OF_EXPIRING", ".SPXW201007P3005")</f>
        <v>0.66%</v>
      </c>
      <c r="T132" t="str">
        <f>RTD("tos.rtd", , "PROB_OTM", ".SPXW201007P3005")</f>
        <v>99.34%</v>
      </c>
      <c r="U132" t="str">
        <f>RTD("tos.rtd", , "PROB_OF_TOUCHING", ".SPXW201007P3005")</f>
        <v>1.31%</v>
      </c>
      <c r="V132">
        <f>RTD("tos.rtd", , "STRIKE", ".SPXW201007P3005")</f>
        <v>3005</v>
      </c>
    </row>
    <row r="133" spans="1:22" x14ac:dyDescent="0.45">
      <c r="A133" t="s">
        <v>153</v>
      </c>
      <c r="B133" t="str">
        <f>RTD("tos.rtd", , "DESCRIPTION", ".SPXW201007P3010")</f>
        <v>SPX 100 (Weeklys) 7 OCT 20 3010 PUT</v>
      </c>
      <c r="C133" t="str">
        <f>RTD("tos.rtd", , "IMPL_VOL", ".SPXW201007P3010")</f>
        <v>40.79%</v>
      </c>
      <c r="D133">
        <f>RTD("tos.rtd", , "LAST", ".SPXW201007P3010")</f>
        <v>0.4</v>
      </c>
      <c r="E133">
        <f>RTD("tos.rtd", , "VOLUME", ".SPXW201007P3010")</f>
        <v>0</v>
      </c>
      <c r="F133">
        <f>RTD("tos.rtd", , "OPEN_INT", ".SPXW201007P3010")</f>
        <v>282</v>
      </c>
      <c r="G133">
        <f>RTD("tos.rtd", , "BID", ".SPXW201007P3010")</f>
        <v>0.2</v>
      </c>
      <c r="H133">
        <f>RTD("tos.rtd", , "ASK", ".SPXW201007P3010")</f>
        <v>0.35</v>
      </c>
      <c r="I133">
        <f>RTD("tos.rtd", , "HIGH", ".SPXW201007P3010")</f>
        <v>0</v>
      </c>
      <c r="J133">
        <f>RTD("tos.rtd", , "LOW", ".SPXW201007P3010")</f>
        <v>0</v>
      </c>
      <c r="K133">
        <f>RTD("tos.rtd", , "OPEN", ".SPXW201007P3010")</f>
        <v>0</v>
      </c>
      <c r="L133">
        <f>RTD("tos.rtd", , "DELTA", ".SPXW201007P3010")</f>
        <v>-0.01</v>
      </c>
      <c r="M133">
        <f>RTD("tos.rtd", , "GAMMA", ".SPXW201007P3010")</f>
        <v>0</v>
      </c>
      <c r="N133">
        <f>RTD("tos.rtd", , "THETA", ".SPXW201007P3010")</f>
        <v>-0.21</v>
      </c>
      <c r="O133">
        <f>RTD("tos.rtd", , "VEGA", ".SPXW201007P3010")</f>
        <v>0.06</v>
      </c>
      <c r="P133">
        <f>RTD("tos.rtd", , "RHO", ".SPXW201007P3010")</f>
        <v>0</v>
      </c>
      <c r="Q133">
        <f>RTD("tos.rtd", , "INTRINSIC", ".SPXW201007P3010")</f>
        <v>0</v>
      </c>
      <c r="R133">
        <f>RTD("tos.rtd", , "EXTRINSIC", ".SPXW201007P3010")</f>
        <v>0.27500000000000002</v>
      </c>
      <c r="S133" t="str">
        <f>RTD("tos.rtd", , "PROB_OF_EXPIRING", ".SPXW201007P3010")</f>
        <v>0.67%</v>
      </c>
      <c r="T133" t="str">
        <f>RTD("tos.rtd", , "PROB_OTM", ".SPXW201007P3010")</f>
        <v>99.33%</v>
      </c>
      <c r="U133" t="str">
        <f>RTD("tos.rtd", , "PROB_OF_TOUCHING", ".SPXW201007P3010")</f>
        <v>1.32%</v>
      </c>
      <c r="V133">
        <f>RTD("tos.rtd", , "STRIKE", ".SPXW201007P3010")</f>
        <v>3010</v>
      </c>
    </row>
    <row r="134" spans="1:22" x14ac:dyDescent="0.45">
      <c r="A134" t="s">
        <v>154</v>
      </c>
      <c r="B134" t="str">
        <f>RTD("tos.rtd", , "DESCRIPTION", ".SPXW201007P3015")</f>
        <v>SPX 100 (Weeklys) 7 OCT 20 3015 PUT</v>
      </c>
      <c r="C134" t="str">
        <f>RTD("tos.rtd", , "IMPL_VOL", ".SPXW201007P3015")</f>
        <v>40.63%</v>
      </c>
      <c r="D134">
        <f>RTD("tos.rtd", , "LAST", ".SPXW201007P3015")</f>
        <v>1</v>
      </c>
      <c r="E134">
        <f>RTD("tos.rtd", , "VOLUME", ".SPXW201007P3015")</f>
        <v>0</v>
      </c>
      <c r="F134">
        <f>RTD("tos.rtd", , "OPEN_INT", ".SPXW201007P3015")</f>
        <v>39</v>
      </c>
      <c r="G134">
        <f>RTD("tos.rtd", , "BID", ".SPXW201007P3015")</f>
        <v>0.25</v>
      </c>
      <c r="H134">
        <f>RTD("tos.rtd", , "ASK", ".SPXW201007P3015")</f>
        <v>0.35</v>
      </c>
      <c r="I134">
        <f>RTD("tos.rtd", , "HIGH", ".SPXW201007P3015")</f>
        <v>0</v>
      </c>
      <c r="J134">
        <f>RTD("tos.rtd", , "LOW", ".SPXW201007P3015")</f>
        <v>0</v>
      </c>
      <c r="K134">
        <f>RTD("tos.rtd", , "OPEN", ".SPXW201007P3015")</f>
        <v>0</v>
      </c>
      <c r="L134">
        <f>RTD("tos.rtd", , "DELTA", ".SPXW201007P3015")</f>
        <v>-0.01</v>
      </c>
      <c r="M134">
        <f>RTD("tos.rtd", , "GAMMA", ".SPXW201007P3015")</f>
        <v>0</v>
      </c>
      <c r="N134">
        <f>RTD("tos.rtd", , "THETA", ".SPXW201007P3015")</f>
        <v>-0.22</v>
      </c>
      <c r="O134">
        <f>RTD("tos.rtd", , "VEGA", ".SPXW201007P3015")</f>
        <v>0.06</v>
      </c>
      <c r="P134">
        <f>RTD("tos.rtd", , "RHO", ".SPXW201007P3015")</f>
        <v>0</v>
      </c>
      <c r="Q134">
        <f>RTD("tos.rtd", , "INTRINSIC", ".SPXW201007P3015")</f>
        <v>0</v>
      </c>
      <c r="R134">
        <f>RTD("tos.rtd", , "EXTRINSIC", ".SPXW201007P3015")</f>
        <v>0.3</v>
      </c>
      <c r="S134" t="str">
        <f>RTD("tos.rtd", , "PROB_OF_EXPIRING", ".SPXW201007P3015")</f>
        <v>0.72%</v>
      </c>
      <c r="T134" t="str">
        <f>RTD("tos.rtd", , "PROB_OTM", ".SPXW201007P3015")</f>
        <v>99.28%</v>
      </c>
      <c r="U134" t="str">
        <f>RTD("tos.rtd", , "PROB_OF_TOUCHING", ".SPXW201007P3015")</f>
        <v>1.44%</v>
      </c>
      <c r="V134">
        <f>RTD("tos.rtd", , "STRIKE", ".SPXW201007P3015")</f>
        <v>3015</v>
      </c>
    </row>
    <row r="135" spans="1:22" x14ac:dyDescent="0.45">
      <c r="A135" t="s">
        <v>155</v>
      </c>
      <c r="B135" t="str">
        <f>RTD("tos.rtd", , "DESCRIPTION", ".SPXW201007P3020")</f>
        <v>SPX 100 (Weeklys) 7 OCT 20 3020 PUT</v>
      </c>
      <c r="C135" t="str">
        <f>RTD("tos.rtd", , "IMPL_VOL", ".SPXW201007P3020")</f>
        <v>40.44%</v>
      </c>
      <c r="D135">
        <f>RTD("tos.rtd", , "LAST", ".SPXW201007P3020")</f>
        <v>1.05</v>
      </c>
      <c r="E135">
        <f>RTD("tos.rtd", , "VOLUME", ".SPXW201007P3020")</f>
        <v>0</v>
      </c>
      <c r="F135">
        <f>RTD("tos.rtd", , "OPEN_INT", ".SPXW201007P3020")</f>
        <v>51</v>
      </c>
      <c r="G135">
        <f>RTD("tos.rtd", , "BID", ".SPXW201007P3020")</f>
        <v>0.25</v>
      </c>
      <c r="H135">
        <f>RTD("tos.rtd", , "ASK", ".SPXW201007P3020")</f>
        <v>0.4</v>
      </c>
      <c r="I135">
        <f>RTD("tos.rtd", , "HIGH", ".SPXW201007P3020")</f>
        <v>0</v>
      </c>
      <c r="J135">
        <f>RTD("tos.rtd", , "LOW", ".SPXW201007P3020")</f>
        <v>0</v>
      </c>
      <c r="K135">
        <f>RTD("tos.rtd", , "OPEN", ".SPXW201007P3020")</f>
        <v>0</v>
      </c>
      <c r="L135">
        <f>RTD("tos.rtd", , "DELTA", ".SPXW201007P3020")</f>
        <v>-0.01</v>
      </c>
      <c r="M135">
        <f>RTD("tos.rtd", , "GAMMA", ".SPXW201007P3020")</f>
        <v>0</v>
      </c>
      <c r="N135">
        <f>RTD("tos.rtd", , "THETA", ".SPXW201007P3020")</f>
        <v>-0.24</v>
      </c>
      <c r="O135">
        <f>RTD("tos.rtd", , "VEGA", ".SPXW201007P3020")</f>
        <v>7.0000000000000007E-2</v>
      </c>
      <c r="P135">
        <f>RTD("tos.rtd", , "RHO", ".SPXW201007P3020")</f>
        <v>0</v>
      </c>
      <c r="Q135">
        <f>RTD("tos.rtd", , "INTRINSIC", ".SPXW201007P3020")</f>
        <v>0</v>
      </c>
      <c r="R135">
        <f>RTD("tos.rtd", , "EXTRINSIC", ".SPXW201007P3020")</f>
        <v>0.32500000000000001</v>
      </c>
      <c r="S135" t="str">
        <f>RTD("tos.rtd", , "PROB_OF_EXPIRING", ".SPXW201007P3020")</f>
        <v>0.78%</v>
      </c>
      <c r="T135" t="str">
        <f>RTD("tos.rtd", , "PROB_OTM", ".SPXW201007P3020")</f>
        <v>99.22%</v>
      </c>
      <c r="U135" t="str">
        <f>RTD("tos.rtd", , "PROB_OF_TOUCHING", ".SPXW201007P3020")</f>
        <v>1.55%</v>
      </c>
      <c r="V135">
        <f>RTD("tos.rtd", , "STRIKE", ".SPXW201007P3020")</f>
        <v>3020</v>
      </c>
    </row>
    <row r="136" spans="1:22" x14ac:dyDescent="0.45">
      <c r="A136" t="s">
        <v>156</v>
      </c>
      <c r="B136" t="str">
        <f>RTD("tos.rtd", , "DESCRIPTION", ".SPXW201007P3025")</f>
        <v>SPX 100 (Weeklys) 7 OCT 20 3025 PUT</v>
      </c>
      <c r="C136" t="str">
        <f>RTD("tos.rtd", , "IMPL_VOL", ".SPXW201007P3025")</f>
        <v>39.87%</v>
      </c>
      <c r="D136">
        <f>RTD("tos.rtd", , "LAST", ".SPXW201007P3025")</f>
        <v>0.3</v>
      </c>
      <c r="E136">
        <f>RTD("tos.rtd", , "VOLUME", ".SPXW201007P3025")</f>
        <v>6</v>
      </c>
      <c r="F136">
        <f>RTD("tos.rtd", , "OPEN_INT", ".SPXW201007P3025")</f>
        <v>226</v>
      </c>
      <c r="G136">
        <f>RTD("tos.rtd", , "BID", ".SPXW201007P3025")</f>
        <v>0.25</v>
      </c>
      <c r="H136">
        <f>RTD("tos.rtd", , "ASK", ".SPXW201007P3025")</f>
        <v>0.4</v>
      </c>
      <c r="I136">
        <f>RTD("tos.rtd", , "HIGH", ".SPXW201007P3025")</f>
        <v>0.4</v>
      </c>
      <c r="J136">
        <f>RTD("tos.rtd", , "LOW", ".SPXW201007P3025")</f>
        <v>0.28999999999999998</v>
      </c>
      <c r="K136">
        <f>RTD("tos.rtd", , "OPEN", ".SPXW201007P3025")</f>
        <v>0.4</v>
      </c>
      <c r="L136">
        <f>RTD("tos.rtd", , "DELTA", ".SPXW201007P3025")</f>
        <v>-0.01</v>
      </c>
      <c r="M136">
        <f>RTD("tos.rtd", , "GAMMA", ".SPXW201007P3025")</f>
        <v>0</v>
      </c>
      <c r="N136">
        <f>RTD("tos.rtd", , "THETA", ".SPXW201007P3025")</f>
        <v>-0.24</v>
      </c>
      <c r="O136">
        <f>RTD("tos.rtd", , "VEGA", ".SPXW201007P3025")</f>
        <v>7.0000000000000007E-2</v>
      </c>
      <c r="P136">
        <f>RTD("tos.rtd", , "RHO", ".SPXW201007P3025")</f>
        <v>0</v>
      </c>
      <c r="Q136">
        <f>RTD("tos.rtd", , "INTRINSIC", ".SPXW201007P3025")</f>
        <v>0</v>
      </c>
      <c r="R136">
        <f>RTD("tos.rtd", , "EXTRINSIC", ".SPXW201007P3025")</f>
        <v>0.32500000000000001</v>
      </c>
      <c r="S136" t="str">
        <f>RTD("tos.rtd", , "PROB_OF_EXPIRING", ".SPXW201007P3025")</f>
        <v>0.79%</v>
      </c>
      <c r="T136" t="str">
        <f>RTD("tos.rtd", , "PROB_OTM", ".SPXW201007P3025")</f>
        <v>99.21%</v>
      </c>
      <c r="U136" t="str">
        <f>RTD("tos.rtd", , "PROB_OF_TOUCHING", ".SPXW201007P3025")</f>
        <v>1.57%</v>
      </c>
      <c r="V136">
        <f>RTD("tos.rtd", , "STRIKE", ".SPXW201007P3025")</f>
        <v>3025</v>
      </c>
    </row>
    <row r="137" spans="1:22" x14ac:dyDescent="0.45">
      <c r="A137" t="s">
        <v>157</v>
      </c>
      <c r="B137" t="str">
        <f>RTD("tos.rtd", , "DESCRIPTION", ".SPXW201007P3030")</f>
        <v>SPX 100 (Weeklys) 7 OCT 20 3030 PUT</v>
      </c>
      <c r="C137" t="str">
        <f>RTD("tos.rtd", , "IMPL_VOL", ".SPXW201007P3030")</f>
        <v>39.29%</v>
      </c>
      <c r="D137">
        <f>RTD("tos.rtd", , "LAST", ".SPXW201007P3030")</f>
        <v>0.93</v>
      </c>
      <c r="E137">
        <f>RTD("tos.rtd", , "VOLUME", ".SPXW201007P3030")</f>
        <v>90</v>
      </c>
      <c r="F137">
        <f>RTD("tos.rtd", , "OPEN_INT", ".SPXW201007P3030")</f>
        <v>119</v>
      </c>
      <c r="G137">
        <f>RTD("tos.rtd", , "BID", ".SPXW201007P3030")</f>
        <v>0.25</v>
      </c>
      <c r="H137">
        <f>RTD("tos.rtd", , "ASK", ".SPXW201007P3030")</f>
        <v>0.4</v>
      </c>
      <c r="I137">
        <f>RTD("tos.rtd", , "HIGH", ".SPXW201007P3030")</f>
        <v>0.93</v>
      </c>
      <c r="J137">
        <f>RTD("tos.rtd", , "LOW", ".SPXW201007P3030")</f>
        <v>0.93</v>
      </c>
      <c r="K137">
        <f>RTD("tos.rtd", , "OPEN", ".SPXW201007P3030")</f>
        <v>0.93</v>
      </c>
      <c r="L137">
        <f>RTD("tos.rtd", , "DELTA", ".SPXW201007P3030")</f>
        <v>-0.01</v>
      </c>
      <c r="M137">
        <f>RTD("tos.rtd", , "GAMMA", ".SPXW201007P3030")</f>
        <v>0</v>
      </c>
      <c r="N137">
        <f>RTD("tos.rtd", , "THETA", ".SPXW201007P3030")</f>
        <v>-0.24</v>
      </c>
      <c r="O137">
        <f>RTD("tos.rtd", , "VEGA", ".SPXW201007P3030")</f>
        <v>7.0000000000000007E-2</v>
      </c>
      <c r="P137">
        <f>RTD("tos.rtd", , "RHO", ".SPXW201007P3030")</f>
        <v>0</v>
      </c>
      <c r="Q137">
        <f>RTD("tos.rtd", , "INTRINSIC", ".SPXW201007P3030")</f>
        <v>0</v>
      </c>
      <c r="R137">
        <f>RTD("tos.rtd", , "EXTRINSIC", ".SPXW201007P3030")</f>
        <v>0.32500000000000001</v>
      </c>
      <c r="S137" t="str">
        <f>RTD("tos.rtd", , "PROB_OF_EXPIRING", ".SPXW201007P3030")</f>
        <v>0.80%</v>
      </c>
      <c r="T137" t="str">
        <f>RTD("tos.rtd", , "PROB_OTM", ".SPXW201007P3030")</f>
        <v>99.20%</v>
      </c>
      <c r="U137" t="str">
        <f>RTD("tos.rtd", , "PROB_OF_TOUCHING", ".SPXW201007P3030")</f>
        <v>1.59%</v>
      </c>
      <c r="V137">
        <f>RTD("tos.rtd", , "STRIKE", ".SPXW201007P3030")</f>
        <v>3030</v>
      </c>
    </row>
    <row r="138" spans="1:22" x14ac:dyDescent="0.45">
      <c r="A138" t="s">
        <v>158</v>
      </c>
      <c r="B138" t="str">
        <f>RTD("tos.rtd", , "DESCRIPTION", ".SPXW201007P3035")</f>
        <v>SPX 100 (Weeklys) 7 OCT 20 3035 PUT</v>
      </c>
      <c r="C138" t="str">
        <f>RTD("tos.rtd", , "IMPL_VOL", ".SPXW201007P3035")</f>
        <v>39.06%</v>
      </c>
      <c r="D138">
        <f>RTD("tos.rtd", , "LAST", ".SPXW201007P3035")</f>
        <v>1.05</v>
      </c>
      <c r="E138">
        <f>RTD("tos.rtd", , "VOLUME", ".SPXW201007P3035")</f>
        <v>0</v>
      </c>
      <c r="F138">
        <f>RTD("tos.rtd", , "OPEN_INT", ".SPXW201007P3035")</f>
        <v>10</v>
      </c>
      <c r="G138">
        <f>RTD("tos.rtd", , "BID", ".SPXW201007P3035")</f>
        <v>0.3</v>
      </c>
      <c r="H138">
        <f>RTD("tos.rtd", , "ASK", ".SPXW201007P3035")</f>
        <v>0.4</v>
      </c>
      <c r="I138">
        <f>RTD("tos.rtd", , "HIGH", ".SPXW201007P3035")</f>
        <v>0</v>
      </c>
      <c r="J138">
        <f>RTD("tos.rtd", , "LOW", ".SPXW201007P3035")</f>
        <v>0</v>
      </c>
      <c r="K138">
        <f>RTD("tos.rtd", , "OPEN", ".SPXW201007P3035")</f>
        <v>0</v>
      </c>
      <c r="L138">
        <f>RTD("tos.rtd", , "DELTA", ".SPXW201007P3035")</f>
        <v>-0.01</v>
      </c>
      <c r="M138">
        <f>RTD("tos.rtd", , "GAMMA", ".SPXW201007P3035")</f>
        <v>0</v>
      </c>
      <c r="N138">
        <f>RTD("tos.rtd", , "THETA", ".SPXW201007P3035")</f>
        <v>-0.26</v>
      </c>
      <c r="O138">
        <f>RTD("tos.rtd", , "VEGA", ".SPXW201007P3035")</f>
        <v>7.0000000000000007E-2</v>
      </c>
      <c r="P138">
        <f>RTD("tos.rtd", , "RHO", ".SPXW201007P3035")</f>
        <v>0</v>
      </c>
      <c r="Q138">
        <f>RTD("tos.rtd", , "INTRINSIC", ".SPXW201007P3035")</f>
        <v>0</v>
      </c>
      <c r="R138">
        <f>RTD("tos.rtd", , "EXTRINSIC", ".SPXW201007P3035")</f>
        <v>0.35</v>
      </c>
      <c r="S138" t="str">
        <f>RTD("tos.rtd", , "PROB_OF_EXPIRING", ".SPXW201007P3035")</f>
        <v>0.86%</v>
      </c>
      <c r="T138" t="str">
        <f>RTD("tos.rtd", , "PROB_OTM", ".SPXW201007P3035")</f>
        <v>99.14%</v>
      </c>
      <c r="U138" t="str">
        <f>RTD("tos.rtd", , "PROB_OF_TOUCHING", ".SPXW201007P3035")</f>
        <v>1.70%</v>
      </c>
      <c r="V138">
        <f>RTD("tos.rtd", , "STRIKE", ".SPXW201007P3035")</f>
        <v>3035</v>
      </c>
    </row>
    <row r="139" spans="1:22" x14ac:dyDescent="0.45">
      <c r="A139" t="s">
        <v>159</v>
      </c>
      <c r="B139" t="str">
        <f>RTD("tos.rtd", , "DESCRIPTION", ".SPXW201007P3040")</f>
        <v>SPX 100 (Weeklys) 7 OCT 20 3040 PUT</v>
      </c>
      <c r="C139" t="str">
        <f>RTD("tos.rtd", , "IMPL_VOL", ".SPXW201007P3040")</f>
        <v>38.81%</v>
      </c>
      <c r="D139">
        <f>RTD("tos.rtd", , "LAST", ".SPXW201007P3040")</f>
        <v>0.52</v>
      </c>
      <c r="E139">
        <f>RTD("tos.rtd", , "VOLUME", ".SPXW201007P3040")</f>
        <v>235</v>
      </c>
      <c r="F139">
        <f>RTD("tos.rtd", , "OPEN_INT", ".SPXW201007P3040")</f>
        <v>121</v>
      </c>
      <c r="G139">
        <f>RTD("tos.rtd", , "BID", ".SPXW201007P3040")</f>
        <v>0.3</v>
      </c>
      <c r="H139">
        <f>RTD("tos.rtd", , "ASK", ".SPXW201007P3040")</f>
        <v>0.45</v>
      </c>
      <c r="I139">
        <f>RTD("tos.rtd", , "HIGH", ".SPXW201007P3040")</f>
        <v>0.68</v>
      </c>
      <c r="J139">
        <f>RTD("tos.rtd", , "LOW", ".SPXW201007P3040")</f>
        <v>0.52</v>
      </c>
      <c r="K139">
        <f>RTD("tos.rtd", , "OPEN", ".SPXW201007P3040")</f>
        <v>0.68</v>
      </c>
      <c r="L139">
        <f>RTD("tos.rtd", , "DELTA", ".SPXW201007P3040")</f>
        <v>-0.01</v>
      </c>
      <c r="M139">
        <f>RTD("tos.rtd", , "GAMMA", ".SPXW201007P3040")</f>
        <v>0</v>
      </c>
      <c r="N139">
        <f>RTD("tos.rtd", , "THETA", ".SPXW201007P3040")</f>
        <v>-0.27</v>
      </c>
      <c r="O139">
        <f>RTD("tos.rtd", , "VEGA", ".SPXW201007P3040")</f>
        <v>0.08</v>
      </c>
      <c r="P139">
        <f>RTD("tos.rtd", , "RHO", ".SPXW201007P3040")</f>
        <v>0</v>
      </c>
      <c r="Q139">
        <f>RTD("tos.rtd", , "INTRINSIC", ".SPXW201007P3040")</f>
        <v>0</v>
      </c>
      <c r="R139">
        <f>RTD("tos.rtd", , "EXTRINSIC", ".SPXW201007P3040")</f>
        <v>0.375</v>
      </c>
      <c r="S139" t="str">
        <f>RTD("tos.rtd", , "PROB_OF_EXPIRING", ".SPXW201007P3040")</f>
        <v>0.92%</v>
      </c>
      <c r="T139" t="str">
        <f>RTD("tos.rtd", , "PROB_OTM", ".SPXW201007P3040")</f>
        <v>99.08%</v>
      </c>
      <c r="U139" t="str">
        <f>RTD("tos.rtd", , "PROB_OF_TOUCHING", ".SPXW201007P3040")</f>
        <v>1.82%</v>
      </c>
      <c r="V139">
        <f>RTD("tos.rtd", , "STRIKE", ".SPXW201007P3040")</f>
        <v>3040</v>
      </c>
    </row>
    <row r="140" spans="1:22" x14ac:dyDescent="0.45">
      <c r="A140" t="s">
        <v>160</v>
      </c>
      <c r="B140" t="str">
        <f>RTD("tos.rtd", , "DESCRIPTION", ".SPXW201007P3045")</f>
        <v>SPX 100 (Weeklys) 7 OCT 20 3045 PUT</v>
      </c>
      <c r="C140" t="str">
        <f>RTD("tos.rtd", , "IMPL_VOL", ".SPXW201007P3045")</f>
        <v>38.23%</v>
      </c>
      <c r="D140">
        <f>RTD("tos.rtd", , "LAST", ".SPXW201007P3045")</f>
        <v>0.35</v>
      </c>
      <c r="E140">
        <f>RTD("tos.rtd", , "VOLUME", ".SPXW201007P3045")</f>
        <v>8</v>
      </c>
      <c r="F140">
        <f>RTD("tos.rtd", , "OPEN_INT", ".SPXW201007P3045")</f>
        <v>63</v>
      </c>
      <c r="G140">
        <f>RTD("tos.rtd", , "BID", ".SPXW201007P3045")</f>
        <v>0.3</v>
      </c>
      <c r="H140">
        <f>RTD("tos.rtd", , "ASK", ".SPXW201007P3045")</f>
        <v>0.45</v>
      </c>
      <c r="I140">
        <f>RTD("tos.rtd", , "HIGH", ".SPXW201007P3045")</f>
        <v>0.8</v>
      </c>
      <c r="J140">
        <f>RTD("tos.rtd", , "LOW", ".SPXW201007P3045")</f>
        <v>0.35</v>
      </c>
      <c r="K140">
        <f>RTD("tos.rtd", , "OPEN", ".SPXW201007P3045")</f>
        <v>0.75</v>
      </c>
      <c r="L140">
        <f>RTD("tos.rtd", , "DELTA", ".SPXW201007P3045")</f>
        <v>-0.01</v>
      </c>
      <c r="M140">
        <f>RTD("tos.rtd", , "GAMMA", ".SPXW201007P3045")</f>
        <v>0</v>
      </c>
      <c r="N140">
        <f>RTD("tos.rtd", , "THETA", ".SPXW201007P3045")</f>
        <v>-0.27</v>
      </c>
      <c r="O140">
        <f>RTD("tos.rtd", , "VEGA", ".SPXW201007P3045")</f>
        <v>0.08</v>
      </c>
      <c r="P140">
        <f>RTD("tos.rtd", , "RHO", ".SPXW201007P3045")</f>
        <v>0</v>
      </c>
      <c r="Q140">
        <f>RTD("tos.rtd", , "INTRINSIC", ".SPXW201007P3045")</f>
        <v>0</v>
      </c>
      <c r="R140">
        <f>RTD("tos.rtd", , "EXTRINSIC", ".SPXW201007P3045")</f>
        <v>0.375</v>
      </c>
      <c r="S140" t="str">
        <f>RTD("tos.rtd", , "PROB_OF_EXPIRING", ".SPXW201007P3045")</f>
        <v>0.93%</v>
      </c>
      <c r="T140" t="str">
        <f>RTD("tos.rtd", , "PROB_OTM", ".SPXW201007P3045")</f>
        <v>99.07%</v>
      </c>
      <c r="U140" t="str">
        <f>RTD("tos.rtd", , "PROB_OF_TOUCHING", ".SPXW201007P3045")</f>
        <v>1.84%</v>
      </c>
      <c r="V140">
        <f>RTD("tos.rtd", , "STRIKE", ".SPXW201007P3045")</f>
        <v>3045</v>
      </c>
    </row>
    <row r="141" spans="1:22" x14ac:dyDescent="0.45">
      <c r="A141" t="s">
        <v>161</v>
      </c>
      <c r="B141" t="str">
        <f>RTD("tos.rtd", , "DESCRIPTION", ".SPXW201007P3050")</f>
        <v>SPX 100 (Weeklys) 7 OCT 20 3050 PUT</v>
      </c>
      <c r="C141" t="str">
        <f>RTD("tos.rtd", , "IMPL_VOL", ".SPXW201007P3050")</f>
        <v>38.24%</v>
      </c>
      <c r="D141">
        <f>RTD("tos.rtd", , "LAST", ".SPXW201007P3050")</f>
        <v>0.35</v>
      </c>
      <c r="E141">
        <f>RTD("tos.rtd", , "VOLUME", ".SPXW201007P3050")</f>
        <v>35</v>
      </c>
      <c r="F141">
        <f>RTD("tos.rtd", , "OPEN_INT", ".SPXW201007P3050")</f>
        <v>2621</v>
      </c>
      <c r="G141">
        <f>RTD("tos.rtd", , "BID", ".SPXW201007P3050")</f>
        <v>0.35</v>
      </c>
      <c r="H141">
        <f>RTD("tos.rtd", , "ASK", ".SPXW201007P3050")</f>
        <v>0.5</v>
      </c>
      <c r="I141">
        <f>RTD("tos.rtd", , "HIGH", ".SPXW201007P3050")</f>
        <v>0.85</v>
      </c>
      <c r="J141">
        <f>RTD("tos.rtd", , "LOW", ".SPXW201007P3050")</f>
        <v>0.3</v>
      </c>
      <c r="K141">
        <f>RTD("tos.rtd", , "OPEN", ".SPXW201007P3050")</f>
        <v>0.8</v>
      </c>
      <c r="L141">
        <f>RTD("tos.rtd", , "DELTA", ".SPXW201007P3050")</f>
        <v>-0.01</v>
      </c>
      <c r="M141">
        <f>RTD("tos.rtd", , "GAMMA", ".SPXW201007P3050")</f>
        <v>0</v>
      </c>
      <c r="N141">
        <f>RTD("tos.rtd", , "THETA", ".SPXW201007P3050")</f>
        <v>-0.31</v>
      </c>
      <c r="O141">
        <f>RTD("tos.rtd", , "VEGA", ".SPXW201007P3050")</f>
        <v>0.09</v>
      </c>
      <c r="P141">
        <f>RTD("tos.rtd", , "RHO", ".SPXW201007P3050")</f>
        <v>0</v>
      </c>
      <c r="Q141">
        <f>RTD("tos.rtd", , "INTRINSIC", ".SPXW201007P3050")</f>
        <v>0</v>
      </c>
      <c r="R141">
        <f>RTD("tos.rtd", , "EXTRINSIC", ".SPXW201007P3050")</f>
        <v>0.42499999999999999</v>
      </c>
      <c r="S141" t="str">
        <f>RTD("tos.rtd", , "PROB_OF_EXPIRING", ".SPXW201007P3050")</f>
        <v>1.04%</v>
      </c>
      <c r="T141" t="str">
        <f>RTD("tos.rtd", , "PROB_OTM", ".SPXW201007P3050")</f>
        <v>98.96%</v>
      </c>
      <c r="U141" t="str">
        <f>RTD("tos.rtd", , "PROB_OF_TOUCHING", ".SPXW201007P3050")</f>
        <v>2.06%</v>
      </c>
      <c r="V141">
        <f>RTD("tos.rtd", , "STRIKE", ".SPXW201007P3050")</f>
        <v>3050</v>
      </c>
    </row>
    <row r="142" spans="1:22" x14ac:dyDescent="0.45">
      <c r="A142" t="s">
        <v>162</v>
      </c>
      <c r="B142" t="str">
        <f>RTD("tos.rtd", , "DESCRIPTION", ".SPXW201007P3055")</f>
        <v>SPX 100 (Weeklys) 7 OCT 20 3055 PUT</v>
      </c>
      <c r="C142" t="str">
        <f>RTD("tos.rtd", , "IMPL_VOL", ".SPXW201007P3055")</f>
        <v>37.65%</v>
      </c>
      <c r="D142">
        <f>RTD("tos.rtd", , "LAST", ".SPXW201007P3055")</f>
        <v>0.4</v>
      </c>
      <c r="E142">
        <f>RTD("tos.rtd", , "VOLUME", ".SPXW201007P3055")</f>
        <v>31</v>
      </c>
      <c r="F142">
        <f>RTD("tos.rtd", , "OPEN_INT", ".SPXW201007P3055")</f>
        <v>27</v>
      </c>
      <c r="G142">
        <f>RTD("tos.rtd", , "BID", ".SPXW201007P3055")</f>
        <v>0.35</v>
      </c>
      <c r="H142">
        <f>RTD("tos.rtd", , "ASK", ".SPXW201007P3055")</f>
        <v>0.5</v>
      </c>
      <c r="I142">
        <f>RTD("tos.rtd", , "HIGH", ".SPXW201007P3055")</f>
        <v>0.9</v>
      </c>
      <c r="J142">
        <f>RTD("tos.rtd", , "LOW", ".SPXW201007P3055")</f>
        <v>0.35</v>
      </c>
      <c r="K142">
        <f>RTD("tos.rtd", , "OPEN", ".SPXW201007P3055")</f>
        <v>0.9</v>
      </c>
      <c r="L142">
        <f>RTD("tos.rtd", , "DELTA", ".SPXW201007P3055")</f>
        <v>-0.01</v>
      </c>
      <c r="M142">
        <f>RTD("tos.rtd", , "GAMMA", ".SPXW201007P3055")</f>
        <v>0</v>
      </c>
      <c r="N142">
        <f>RTD("tos.rtd", , "THETA", ".SPXW201007P3055")</f>
        <v>-0.3</v>
      </c>
      <c r="O142">
        <f>RTD("tos.rtd", , "VEGA", ".SPXW201007P3055")</f>
        <v>0.09</v>
      </c>
      <c r="P142">
        <f>RTD("tos.rtd", , "RHO", ".SPXW201007P3055")</f>
        <v>0</v>
      </c>
      <c r="Q142">
        <f>RTD("tos.rtd", , "INTRINSIC", ".SPXW201007P3055")</f>
        <v>0</v>
      </c>
      <c r="R142">
        <f>RTD("tos.rtd", , "EXTRINSIC", ".SPXW201007P3055")</f>
        <v>0.42499999999999999</v>
      </c>
      <c r="S142" t="str">
        <f>RTD("tos.rtd", , "PROB_OF_EXPIRING", ".SPXW201007P3055")</f>
        <v>1.05%</v>
      </c>
      <c r="T142" t="str">
        <f>RTD("tos.rtd", , "PROB_OTM", ".SPXW201007P3055")</f>
        <v>98.95%</v>
      </c>
      <c r="U142" t="str">
        <f>RTD("tos.rtd", , "PROB_OF_TOUCHING", ".SPXW201007P3055")</f>
        <v>2.09%</v>
      </c>
      <c r="V142">
        <f>RTD("tos.rtd", , "STRIKE", ".SPXW201007P3055")</f>
        <v>3055</v>
      </c>
    </row>
    <row r="143" spans="1:22" x14ac:dyDescent="0.45">
      <c r="A143" t="s">
        <v>163</v>
      </c>
      <c r="B143" t="str">
        <f>RTD("tos.rtd", , "DESCRIPTION", ".SPXW201007P3060")</f>
        <v>SPX 100 (Weeklys) 7 OCT 20 3060 PUT</v>
      </c>
      <c r="C143" t="str">
        <f>RTD("tos.rtd", , "IMPL_VOL", ".SPXW201007P3060")</f>
        <v>37.06%</v>
      </c>
      <c r="D143">
        <f>RTD("tos.rtd", , "LAST", ".SPXW201007P3060")</f>
        <v>0.4</v>
      </c>
      <c r="E143">
        <f>RTD("tos.rtd", , "VOLUME", ".SPXW201007P3060")</f>
        <v>29</v>
      </c>
      <c r="F143">
        <f>RTD("tos.rtd", , "OPEN_INT", ".SPXW201007P3060")</f>
        <v>280</v>
      </c>
      <c r="G143">
        <f>RTD("tos.rtd", , "BID", ".SPXW201007P3060")</f>
        <v>0.35</v>
      </c>
      <c r="H143">
        <f>RTD("tos.rtd", , "ASK", ".SPXW201007P3060")</f>
        <v>0.5</v>
      </c>
      <c r="I143">
        <f>RTD("tos.rtd", , "HIGH", ".SPXW201007P3060")</f>
        <v>0.95</v>
      </c>
      <c r="J143">
        <f>RTD("tos.rtd", , "LOW", ".SPXW201007P3060")</f>
        <v>0.4</v>
      </c>
      <c r="K143">
        <f>RTD("tos.rtd", , "OPEN", ".SPXW201007P3060")</f>
        <v>0.9</v>
      </c>
      <c r="L143">
        <f>RTD("tos.rtd", , "DELTA", ".SPXW201007P3060")</f>
        <v>-0.01</v>
      </c>
      <c r="M143">
        <f>RTD("tos.rtd", , "GAMMA", ".SPXW201007P3060")</f>
        <v>0</v>
      </c>
      <c r="N143">
        <f>RTD("tos.rtd", , "THETA", ".SPXW201007P3060")</f>
        <v>-0.3</v>
      </c>
      <c r="O143">
        <f>RTD("tos.rtd", , "VEGA", ".SPXW201007P3060")</f>
        <v>0.09</v>
      </c>
      <c r="P143">
        <f>RTD("tos.rtd", , "RHO", ".SPXW201007P3060")</f>
        <v>0</v>
      </c>
      <c r="Q143">
        <f>RTD("tos.rtd", , "INTRINSIC", ".SPXW201007P3060")</f>
        <v>0</v>
      </c>
      <c r="R143">
        <f>RTD("tos.rtd", , "EXTRINSIC", ".SPXW201007P3060")</f>
        <v>0.42499999999999999</v>
      </c>
      <c r="S143" t="str">
        <f>RTD("tos.rtd", , "PROB_OF_EXPIRING", ".SPXW201007P3060")</f>
        <v>1.06%</v>
      </c>
      <c r="T143" t="str">
        <f>RTD("tos.rtd", , "PROB_OTM", ".SPXW201007P3060")</f>
        <v>98.94%</v>
      </c>
      <c r="U143" t="str">
        <f>RTD("tos.rtd", , "PROB_OF_TOUCHING", ".SPXW201007P3060")</f>
        <v>2.11%</v>
      </c>
      <c r="V143">
        <f>RTD("tos.rtd", , "STRIKE", ".SPXW201007P3060")</f>
        <v>3060</v>
      </c>
    </row>
    <row r="144" spans="1:22" x14ac:dyDescent="0.45">
      <c r="A144" t="s">
        <v>164</v>
      </c>
      <c r="B144" t="str">
        <f>RTD("tos.rtd", , "DESCRIPTION", ".SPXW201007P3065")</f>
        <v>SPX 100 (Weeklys) 7 OCT 20 3065 PUT</v>
      </c>
      <c r="C144" t="str">
        <f>RTD("tos.rtd", , "IMPL_VOL", ".SPXW201007P3065")</f>
        <v>37.00%</v>
      </c>
      <c r="D144">
        <f>RTD("tos.rtd", , "LAST", ".SPXW201007P3065")</f>
        <v>0.48</v>
      </c>
      <c r="E144">
        <f>RTD("tos.rtd", , "VOLUME", ".SPXW201007P3065")</f>
        <v>19</v>
      </c>
      <c r="F144">
        <f>RTD("tos.rtd", , "OPEN_INT", ".SPXW201007P3065")</f>
        <v>36</v>
      </c>
      <c r="G144">
        <f>RTD("tos.rtd", , "BID", ".SPXW201007P3065")</f>
        <v>0.4</v>
      </c>
      <c r="H144">
        <f>RTD("tos.rtd", , "ASK", ".SPXW201007P3065")</f>
        <v>0.55000000000000004</v>
      </c>
      <c r="I144">
        <f>RTD("tos.rtd", , "HIGH", ".SPXW201007P3065")</f>
        <v>0.48</v>
      </c>
      <c r="J144">
        <f>RTD("tos.rtd", , "LOW", ".SPXW201007P3065")</f>
        <v>0.48</v>
      </c>
      <c r="K144">
        <f>RTD("tos.rtd", , "OPEN", ".SPXW201007P3065")</f>
        <v>0.48</v>
      </c>
      <c r="L144">
        <f>RTD("tos.rtd", , "DELTA", ".SPXW201007P3065")</f>
        <v>-0.01</v>
      </c>
      <c r="M144">
        <f>RTD("tos.rtd", , "GAMMA", ".SPXW201007P3065")</f>
        <v>0</v>
      </c>
      <c r="N144">
        <f>RTD("tos.rtd", , "THETA", ".SPXW201007P3065")</f>
        <v>-0.34</v>
      </c>
      <c r="O144">
        <f>RTD("tos.rtd", , "VEGA", ".SPXW201007P3065")</f>
        <v>0.1</v>
      </c>
      <c r="P144">
        <f>RTD("tos.rtd", , "RHO", ".SPXW201007P3065")</f>
        <v>0</v>
      </c>
      <c r="Q144">
        <f>RTD("tos.rtd", , "INTRINSIC", ".SPXW201007P3065")</f>
        <v>0</v>
      </c>
      <c r="R144">
        <f>RTD("tos.rtd", , "EXTRINSIC", ".SPXW201007P3065")</f>
        <v>0.47499999999999998</v>
      </c>
      <c r="S144" t="str">
        <f>RTD("tos.rtd", , "PROB_OF_EXPIRING", ".SPXW201007P3065")</f>
        <v>1.18%</v>
      </c>
      <c r="T144" t="str">
        <f>RTD("tos.rtd", , "PROB_OTM", ".SPXW201007P3065")</f>
        <v>98.82%</v>
      </c>
      <c r="U144" t="str">
        <f>RTD("tos.rtd", , "PROB_OF_TOUCHING", ".SPXW201007P3065")</f>
        <v>2.33%</v>
      </c>
      <c r="V144">
        <f>RTD("tos.rtd", , "STRIKE", ".SPXW201007P3065")</f>
        <v>3065</v>
      </c>
    </row>
    <row r="145" spans="1:22" x14ac:dyDescent="0.45">
      <c r="A145" t="s">
        <v>165</v>
      </c>
      <c r="B145" t="str">
        <f>RTD("tos.rtd", , "DESCRIPTION", ".SPXW201007P3070")</f>
        <v>SPX 100 (Weeklys) 7 OCT 20 3070 PUT</v>
      </c>
      <c r="C145" t="str">
        <f>RTD("tos.rtd", , "IMPL_VOL", ".SPXW201007P3070")</f>
        <v>36.40%</v>
      </c>
      <c r="D145">
        <f>RTD("tos.rtd", , "LAST", ".SPXW201007P3070")</f>
        <v>0.42</v>
      </c>
      <c r="E145">
        <f>RTD("tos.rtd", , "VOLUME", ".SPXW201007P3070")</f>
        <v>5</v>
      </c>
      <c r="F145">
        <f>RTD("tos.rtd", , "OPEN_INT", ".SPXW201007P3070")</f>
        <v>60</v>
      </c>
      <c r="G145">
        <f>RTD("tos.rtd", , "BID", ".SPXW201007P3070")</f>
        <v>0.4</v>
      </c>
      <c r="H145">
        <f>RTD("tos.rtd", , "ASK", ".SPXW201007P3070")</f>
        <v>0.55000000000000004</v>
      </c>
      <c r="I145">
        <f>RTD("tos.rtd", , "HIGH", ".SPXW201007P3070")</f>
        <v>0.42</v>
      </c>
      <c r="J145">
        <f>RTD("tos.rtd", , "LOW", ".SPXW201007P3070")</f>
        <v>0.42</v>
      </c>
      <c r="K145">
        <f>RTD("tos.rtd", , "OPEN", ".SPXW201007P3070")</f>
        <v>0.42</v>
      </c>
      <c r="L145">
        <f>RTD("tos.rtd", , "DELTA", ".SPXW201007P3070")</f>
        <v>-0.01</v>
      </c>
      <c r="M145">
        <f>RTD("tos.rtd", , "GAMMA", ".SPXW201007P3070")</f>
        <v>0</v>
      </c>
      <c r="N145">
        <f>RTD("tos.rtd", , "THETA", ".SPXW201007P3070")</f>
        <v>-0.34</v>
      </c>
      <c r="O145">
        <f>RTD("tos.rtd", , "VEGA", ".SPXW201007P3070")</f>
        <v>0.1</v>
      </c>
      <c r="P145">
        <f>RTD("tos.rtd", , "RHO", ".SPXW201007P3070")</f>
        <v>0</v>
      </c>
      <c r="Q145">
        <f>RTD("tos.rtd", , "INTRINSIC", ".SPXW201007P3070")</f>
        <v>0</v>
      </c>
      <c r="R145">
        <f>RTD("tos.rtd", , "EXTRINSIC", ".SPXW201007P3070")</f>
        <v>0.47499999999999998</v>
      </c>
      <c r="S145" t="str">
        <f>RTD("tos.rtd", , "PROB_OF_EXPIRING", ".SPXW201007P3070")</f>
        <v>1.19%</v>
      </c>
      <c r="T145" t="str">
        <f>RTD("tos.rtd", , "PROB_OTM", ".SPXW201007P3070")</f>
        <v>98.81%</v>
      </c>
      <c r="U145" t="str">
        <f>RTD("tos.rtd", , "PROB_OF_TOUCHING", ".SPXW201007P3070")</f>
        <v>2.37%</v>
      </c>
      <c r="V145">
        <f>RTD("tos.rtd", , "STRIKE", ".SPXW201007P3070")</f>
        <v>3070</v>
      </c>
    </row>
    <row r="146" spans="1:22" x14ac:dyDescent="0.45">
      <c r="A146" t="s">
        <v>166</v>
      </c>
      <c r="B146" t="str">
        <f>RTD("tos.rtd", , "DESCRIPTION", ".SPXW201007P3075")</f>
        <v>SPX 100 (Weeklys) 7 OCT 20 3075 PUT</v>
      </c>
      <c r="C146" t="str">
        <f>RTD("tos.rtd", , "IMPL_VOL", ".SPXW201007P3075")</f>
        <v>36.28%</v>
      </c>
      <c r="D146">
        <f>RTD("tos.rtd", , "LAST", ".SPXW201007P3075")</f>
        <v>0.55000000000000004</v>
      </c>
      <c r="E146">
        <f>RTD("tos.rtd", , "VOLUME", ".SPXW201007P3075")</f>
        <v>447</v>
      </c>
      <c r="F146">
        <f>RTD("tos.rtd", , "OPEN_INT", ".SPXW201007P3075")</f>
        <v>438</v>
      </c>
      <c r="G146">
        <f>RTD("tos.rtd", , "BID", ".SPXW201007P3075")</f>
        <v>0.45</v>
      </c>
      <c r="H146">
        <f>RTD("tos.rtd", , "ASK", ".SPXW201007P3075")</f>
        <v>0.6</v>
      </c>
      <c r="I146">
        <f>RTD("tos.rtd", , "HIGH", ".SPXW201007P3075")</f>
        <v>0.59</v>
      </c>
      <c r="J146">
        <f>RTD("tos.rtd", , "LOW", ".SPXW201007P3075")</f>
        <v>0.36</v>
      </c>
      <c r="K146">
        <f>RTD("tos.rtd", , "OPEN", ".SPXW201007P3075")</f>
        <v>0.45</v>
      </c>
      <c r="L146">
        <f>RTD("tos.rtd", , "DELTA", ".SPXW201007P3075")</f>
        <v>-0.01</v>
      </c>
      <c r="M146">
        <f>RTD("tos.rtd", , "GAMMA", ".SPXW201007P3075")</f>
        <v>0</v>
      </c>
      <c r="N146">
        <f>RTD("tos.rtd", , "THETA", ".SPXW201007P3075")</f>
        <v>-0.37</v>
      </c>
      <c r="O146">
        <f>RTD("tos.rtd", , "VEGA", ".SPXW201007P3075")</f>
        <v>0.11</v>
      </c>
      <c r="P146">
        <f>RTD("tos.rtd", , "RHO", ".SPXW201007P3075")</f>
        <v>0</v>
      </c>
      <c r="Q146">
        <f>RTD("tos.rtd", , "INTRINSIC", ".SPXW201007P3075")</f>
        <v>0</v>
      </c>
      <c r="R146">
        <f>RTD("tos.rtd", , "EXTRINSIC", ".SPXW201007P3075")</f>
        <v>0.52500000000000002</v>
      </c>
      <c r="S146" t="str">
        <f>RTD("tos.rtd", , "PROB_OF_EXPIRING", ".SPXW201007P3075")</f>
        <v>1.30%</v>
      </c>
      <c r="T146" t="str">
        <f>RTD("tos.rtd", , "PROB_OTM", ".SPXW201007P3075")</f>
        <v>98.70%</v>
      </c>
      <c r="U146" t="str">
        <f>RTD("tos.rtd", , "PROB_OF_TOUCHING", ".SPXW201007P3075")</f>
        <v>2.59%</v>
      </c>
      <c r="V146">
        <f>RTD("tos.rtd", , "STRIKE", ".SPXW201007P3075")</f>
        <v>3075</v>
      </c>
    </row>
    <row r="147" spans="1:22" x14ac:dyDescent="0.45">
      <c r="A147" t="s">
        <v>167</v>
      </c>
      <c r="B147" t="str">
        <f>RTD("tos.rtd", , "DESCRIPTION", ".SPXW201007P3080")</f>
        <v>SPX 100 (Weeklys) 7 OCT 20 3080 PUT</v>
      </c>
      <c r="C147" t="str">
        <f>RTD("tos.rtd", , "IMPL_VOL", ".SPXW201007P3080")</f>
        <v>35.90%</v>
      </c>
      <c r="D147">
        <f>RTD("tos.rtd", , "LAST", ".SPXW201007P3080")</f>
        <v>0.5</v>
      </c>
      <c r="E147">
        <f>RTD("tos.rtd", , "VOLUME", ".SPXW201007P3080")</f>
        <v>36</v>
      </c>
      <c r="F147">
        <f>RTD("tos.rtd", , "OPEN_INT", ".SPXW201007P3080")</f>
        <v>127</v>
      </c>
      <c r="G147">
        <f>RTD("tos.rtd", , "BID", ".SPXW201007P3080")</f>
        <v>0.45</v>
      </c>
      <c r="H147">
        <f>RTD("tos.rtd", , "ASK", ".SPXW201007P3080")</f>
        <v>0.65</v>
      </c>
      <c r="I147">
        <f>RTD("tos.rtd", , "HIGH", ".SPXW201007P3080")</f>
        <v>0.55000000000000004</v>
      </c>
      <c r="J147">
        <f>RTD("tos.rtd", , "LOW", ".SPXW201007P3080")</f>
        <v>0.4</v>
      </c>
      <c r="K147">
        <f>RTD("tos.rtd", , "OPEN", ".SPXW201007P3080")</f>
        <v>0.55000000000000004</v>
      </c>
      <c r="L147">
        <f>RTD("tos.rtd", , "DELTA", ".SPXW201007P3080")</f>
        <v>-0.01</v>
      </c>
      <c r="M147">
        <f>RTD("tos.rtd", , "GAMMA", ".SPXW201007P3080")</f>
        <v>0</v>
      </c>
      <c r="N147">
        <f>RTD("tos.rtd", , "THETA", ".SPXW201007P3080")</f>
        <v>-0.38</v>
      </c>
      <c r="O147">
        <f>RTD("tos.rtd", , "VEGA", ".SPXW201007P3080")</f>
        <v>0.11</v>
      </c>
      <c r="P147">
        <f>RTD("tos.rtd", , "RHO", ".SPXW201007P3080")</f>
        <v>0</v>
      </c>
      <c r="Q147">
        <f>RTD("tos.rtd", , "INTRINSIC", ".SPXW201007P3080")</f>
        <v>0</v>
      </c>
      <c r="R147">
        <f>RTD("tos.rtd", , "EXTRINSIC", ".SPXW201007P3080")</f>
        <v>0.55000000000000004</v>
      </c>
      <c r="S147" t="str">
        <f>RTD("tos.rtd", , "PROB_OF_EXPIRING", ".SPXW201007P3080")</f>
        <v>1.37%</v>
      </c>
      <c r="T147" t="str">
        <f>RTD("tos.rtd", , "PROB_OTM", ".SPXW201007P3080")</f>
        <v>98.63%</v>
      </c>
      <c r="U147" t="str">
        <f>RTD("tos.rtd", , "PROB_OF_TOUCHING", ".SPXW201007P3080")</f>
        <v>2.72%</v>
      </c>
      <c r="V147">
        <f>RTD("tos.rtd", , "STRIKE", ".SPXW201007P3080")</f>
        <v>3080</v>
      </c>
    </row>
    <row r="148" spans="1:22" x14ac:dyDescent="0.45">
      <c r="A148" t="s">
        <v>168</v>
      </c>
      <c r="B148" t="str">
        <f>RTD("tos.rtd", , "DESCRIPTION", ".SPXW201007P3085")</f>
        <v>SPX 100 (Weeklys) 7 OCT 20 3085 PUT</v>
      </c>
      <c r="C148" t="str">
        <f>RTD("tos.rtd", , "IMPL_VOL", ".SPXW201007P3085")</f>
        <v>35.51%</v>
      </c>
      <c r="D148">
        <f>RTD("tos.rtd", , "LAST", ".SPXW201007P3085")</f>
        <v>0.4</v>
      </c>
      <c r="E148">
        <f>RTD("tos.rtd", , "VOLUME", ".SPXW201007P3085")</f>
        <v>70</v>
      </c>
      <c r="F148">
        <f>RTD("tos.rtd", , "OPEN_INT", ".SPXW201007P3085")</f>
        <v>30</v>
      </c>
      <c r="G148">
        <f>RTD("tos.rtd", , "BID", ".SPXW201007P3085")</f>
        <v>0.5</v>
      </c>
      <c r="H148">
        <f>RTD("tos.rtd", , "ASK", ".SPXW201007P3085")</f>
        <v>0.65</v>
      </c>
      <c r="I148">
        <f>RTD("tos.rtd", , "HIGH", ".SPXW201007P3085")</f>
        <v>0.63</v>
      </c>
      <c r="J148">
        <f>RTD("tos.rtd", , "LOW", ".SPXW201007P3085")</f>
        <v>0.4</v>
      </c>
      <c r="K148">
        <f>RTD("tos.rtd", , "OPEN", ".SPXW201007P3085")</f>
        <v>0.63</v>
      </c>
      <c r="L148">
        <f>RTD("tos.rtd", , "DELTA", ".SPXW201007P3085")</f>
        <v>-0.01</v>
      </c>
      <c r="M148">
        <f>RTD("tos.rtd", , "GAMMA", ".SPXW201007P3085")</f>
        <v>0</v>
      </c>
      <c r="N148">
        <f>RTD("tos.rtd", , "THETA", ".SPXW201007P3085")</f>
        <v>-0.4</v>
      </c>
      <c r="O148">
        <f>RTD("tos.rtd", , "VEGA", ".SPXW201007P3085")</f>
        <v>0.12</v>
      </c>
      <c r="P148">
        <f>RTD("tos.rtd", , "RHO", ".SPXW201007P3085")</f>
        <v>0</v>
      </c>
      <c r="Q148">
        <f>RTD("tos.rtd", , "INTRINSIC", ".SPXW201007P3085")</f>
        <v>0</v>
      </c>
      <c r="R148">
        <f>RTD("tos.rtd", , "EXTRINSIC", ".SPXW201007P3085")</f>
        <v>0.57499999999999996</v>
      </c>
      <c r="S148" t="str">
        <f>RTD("tos.rtd", , "PROB_OF_EXPIRING", ".SPXW201007P3085")</f>
        <v>1.44%</v>
      </c>
      <c r="T148" t="str">
        <f>RTD("tos.rtd", , "PROB_OTM", ".SPXW201007P3085")</f>
        <v>98.56%</v>
      </c>
      <c r="U148" t="str">
        <f>RTD("tos.rtd", , "PROB_OF_TOUCHING", ".SPXW201007P3085")</f>
        <v>2.86%</v>
      </c>
      <c r="V148">
        <f>RTD("tos.rtd", , "STRIKE", ".SPXW201007P3085")</f>
        <v>3085</v>
      </c>
    </row>
    <row r="149" spans="1:22" x14ac:dyDescent="0.45">
      <c r="A149" t="s">
        <v>169</v>
      </c>
      <c r="B149" t="str">
        <f>RTD("tos.rtd", , "DESCRIPTION", ".SPXW201007P3090")</f>
        <v>SPX 100 (Weeklys) 7 OCT 20 3090 PUT</v>
      </c>
      <c r="C149" t="str">
        <f>RTD("tos.rtd", , "IMPL_VOL", ".SPXW201007P3090")</f>
        <v>35.31%</v>
      </c>
      <c r="D149">
        <f>RTD("tos.rtd", , "LAST", ".SPXW201007P3090")</f>
        <v>0.55000000000000004</v>
      </c>
      <c r="E149">
        <f>RTD("tos.rtd", , "VOLUME", ".SPXW201007P3090")</f>
        <v>35</v>
      </c>
      <c r="F149">
        <f>RTD("tos.rtd", , "OPEN_INT", ".SPXW201007P3090")</f>
        <v>148</v>
      </c>
      <c r="G149">
        <f>RTD("tos.rtd", , "BID", ".SPXW201007P3090")</f>
        <v>0.55000000000000004</v>
      </c>
      <c r="H149">
        <f>RTD("tos.rtd", , "ASK", ".SPXW201007P3090")</f>
        <v>0.7</v>
      </c>
      <c r="I149">
        <f>RTD("tos.rtd", , "HIGH", ".SPXW201007P3090")</f>
        <v>1.35</v>
      </c>
      <c r="J149">
        <f>RTD("tos.rtd", , "LOW", ".SPXW201007P3090")</f>
        <v>0.45</v>
      </c>
      <c r="K149">
        <f>RTD("tos.rtd", , "OPEN", ".SPXW201007P3090")</f>
        <v>1.35</v>
      </c>
      <c r="L149">
        <f>RTD("tos.rtd", , "DELTA", ".SPXW201007P3090")</f>
        <v>-0.01</v>
      </c>
      <c r="M149">
        <f>RTD("tos.rtd", , "GAMMA", ".SPXW201007P3090")</f>
        <v>0</v>
      </c>
      <c r="N149">
        <f>RTD("tos.rtd", , "THETA", ".SPXW201007P3090")</f>
        <v>-0.43</v>
      </c>
      <c r="O149">
        <f>RTD("tos.rtd", , "VEGA", ".SPXW201007P3090")</f>
        <v>0.13</v>
      </c>
      <c r="P149">
        <f>RTD("tos.rtd", , "RHO", ".SPXW201007P3090")</f>
        <v>-0.01</v>
      </c>
      <c r="Q149">
        <f>RTD("tos.rtd", , "INTRINSIC", ".SPXW201007P3090")</f>
        <v>0</v>
      </c>
      <c r="R149">
        <f>RTD("tos.rtd", , "EXTRINSIC", ".SPXW201007P3090")</f>
        <v>0.625</v>
      </c>
      <c r="S149" t="str">
        <f>RTD("tos.rtd", , "PROB_OF_EXPIRING", ".SPXW201007P3090")</f>
        <v>1.56%</v>
      </c>
      <c r="T149" t="str">
        <f>RTD("tos.rtd", , "PROB_OTM", ".SPXW201007P3090")</f>
        <v>98.44%</v>
      </c>
      <c r="U149" t="str">
        <f>RTD("tos.rtd", , "PROB_OF_TOUCHING", ".SPXW201007P3090")</f>
        <v>3.09%</v>
      </c>
      <c r="V149">
        <f>RTD("tos.rtd", , "STRIKE", ".SPXW201007P3090")</f>
        <v>3090</v>
      </c>
    </row>
    <row r="150" spans="1:22" x14ac:dyDescent="0.45">
      <c r="A150" t="s">
        <v>170</v>
      </c>
      <c r="B150" t="str">
        <f>RTD("tos.rtd", , "DESCRIPTION", ".SPXW201007P3095")</f>
        <v>SPX 100 (Weeklys) 7 OCT 20 3095 PUT</v>
      </c>
      <c r="C150" t="str">
        <f>RTD("tos.rtd", , "IMPL_VOL", ".SPXW201007P3095")</f>
        <v>34.88%</v>
      </c>
      <c r="D150">
        <f>RTD("tos.rtd", , "LAST", ".SPXW201007P3095")</f>
        <v>0.57999999999999996</v>
      </c>
      <c r="E150">
        <f>RTD("tos.rtd", , "VOLUME", ".SPXW201007P3095")</f>
        <v>2</v>
      </c>
      <c r="F150">
        <f>RTD("tos.rtd", , "OPEN_INT", ".SPXW201007P3095")</f>
        <v>41</v>
      </c>
      <c r="G150">
        <f>RTD("tos.rtd", , "BID", ".SPXW201007P3095")</f>
        <v>0.55000000000000004</v>
      </c>
      <c r="H150">
        <f>RTD("tos.rtd", , "ASK", ".SPXW201007P3095")</f>
        <v>0.75</v>
      </c>
      <c r="I150">
        <f>RTD("tos.rtd", , "HIGH", ".SPXW201007P3095")</f>
        <v>0.9</v>
      </c>
      <c r="J150">
        <f>RTD("tos.rtd", , "LOW", ".SPXW201007P3095")</f>
        <v>0.57999999999999996</v>
      </c>
      <c r="K150">
        <f>RTD("tos.rtd", , "OPEN", ".SPXW201007P3095")</f>
        <v>0.9</v>
      </c>
      <c r="L150">
        <f>RTD("tos.rtd", , "DELTA", ".SPXW201007P3095")</f>
        <v>-0.01</v>
      </c>
      <c r="M150">
        <f>RTD("tos.rtd", , "GAMMA", ".SPXW201007P3095")</f>
        <v>0</v>
      </c>
      <c r="N150">
        <f>RTD("tos.rtd", , "THETA", ".SPXW201007P3095")</f>
        <v>-0.44</v>
      </c>
      <c r="O150">
        <f>RTD("tos.rtd", , "VEGA", ".SPXW201007P3095")</f>
        <v>0.13</v>
      </c>
      <c r="P150">
        <f>RTD("tos.rtd", , "RHO", ".SPXW201007P3095")</f>
        <v>-0.01</v>
      </c>
      <c r="Q150">
        <f>RTD("tos.rtd", , "INTRINSIC", ".SPXW201007P3095")</f>
        <v>0</v>
      </c>
      <c r="R150">
        <f>RTD("tos.rtd", , "EXTRINSIC", ".SPXW201007P3095")</f>
        <v>0.65</v>
      </c>
      <c r="S150" t="str">
        <f>RTD("tos.rtd", , "PROB_OF_EXPIRING", ".SPXW201007P3095")</f>
        <v>1.63%</v>
      </c>
      <c r="T150" t="str">
        <f>RTD("tos.rtd", , "PROB_OTM", ".SPXW201007P3095")</f>
        <v>98.37%</v>
      </c>
      <c r="U150" t="str">
        <f>RTD("tos.rtd", , "PROB_OF_TOUCHING", ".SPXW201007P3095")</f>
        <v>3.23%</v>
      </c>
      <c r="V150">
        <f>RTD("tos.rtd", , "STRIKE", ".SPXW201007P3095")</f>
        <v>3095</v>
      </c>
    </row>
    <row r="151" spans="1:22" x14ac:dyDescent="0.45">
      <c r="A151" t="s">
        <v>171</v>
      </c>
      <c r="B151" t="str">
        <f>RTD("tos.rtd", , "DESCRIPTION", ".SPXW201007P3100")</f>
        <v>SPX 100 (Weeklys) 7 OCT 20 3100 PUT</v>
      </c>
      <c r="C151" t="str">
        <f>RTD("tos.rtd", , "IMPL_VOL", ".SPXW201007P3100")</f>
        <v>34.63%</v>
      </c>
      <c r="D151">
        <f>RTD("tos.rtd", , "LAST", ".SPXW201007P3100")</f>
        <v>0.65</v>
      </c>
      <c r="E151">
        <f>RTD("tos.rtd", , "VOLUME", ".SPXW201007P3100")</f>
        <v>1108</v>
      </c>
      <c r="F151">
        <f>RTD("tos.rtd", , "OPEN_INT", ".SPXW201007P3100")</f>
        <v>2343</v>
      </c>
      <c r="G151">
        <f>RTD("tos.rtd", , "BID", ".SPXW201007P3100")</f>
        <v>0.6</v>
      </c>
      <c r="H151">
        <f>RTD("tos.rtd", , "ASK", ".SPXW201007P3100")</f>
        <v>0.8</v>
      </c>
      <c r="I151">
        <f>RTD("tos.rtd", , "HIGH", ".SPXW201007P3100")</f>
        <v>1.9</v>
      </c>
      <c r="J151">
        <f>RTD("tos.rtd", , "LOW", ".SPXW201007P3100")</f>
        <v>0.52</v>
      </c>
      <c r="K151">
        <f>RTD("tos.rtd", , "OPEN", ".SPXW201007P3100")</f>
        <v>1.9</v>
      </c>
      <c r="L151">
        <f>RTD("tos.rtd", , "DELTA", ".SPXW201007P3100")</f>
        <v>-0.02</v>
      </c>
      <c r="M151">
        <f>RTD("tos.rtd", , "GAMMA", ".SPXW201007P3100")</f>
        <v>0</v>
      </c>
      <c r="N151">
        <f>RTD("tos.rtd", , "THETA", ".SPXW201007P3100")</f>
        <v>-0.47</v>
      </c>
      <c r="O151">
        <f>RTD("tos.rtd", , "VEGA", ".SPXW201007P3100")</f>
        <v>0.14000000000000001</v>
      </c>
      <c r="P151">
        <f>RTD("tos.rtd", , "RHO", ".SPXW201007P3100")</f>
        <v>-0.01</v>
      </c>
      <c r="Q151">
        <f>RTD("tos.rtd", , "INTRINSIC", ".SPXW201007P3100")</f>
        <v>0</v>
      </c>
      <c r="R151">
        <f>RTD("tos.rtd", , "EXTRINSIC", ".SPXW201007P3100")</f>
        <v>0.7</v>
      </c>
      <c r="S151" t="str">
        <f>RTD("tos.rtd", , "PROB_OF_EXPIRING", ".SPXW201007P3100")</f>
        <v>1.75%</v>
      </c>
      <c r="T151" t="str">
        <f>RTD("tos.rtd", , "PROB_OTM", ".SPXW201007P3100")</f>
        <v>98.25%</v>
      </c>
      <c r="U151" t="str">
        <f>RTD("tos.rtd", , "PROB_OF_TOUCHING", ".SPXW201007P3100")</f>
        <v>3.47%</v>
      </c>
      <c r="V151">
        <f>RTD("tos.rtd", , "STRIKE", ".SPXW201007P3100")</f>
        <v>3100</v>
      </c>
    </row>
    <row r="152" spans="1:22" x14ac:dyDescent="0.45">
      <c r="A152" t="s">
        <v>172</v>
      </c>
      <c r="B152" t="str">
        <f>RTD("tos.rtd", , "DESCRIPTION", ".SPXW201007P3105")</f>
        <v>SPX 100 (Weeklys) 7 OCT 20 3105 PUT</v>
      </c>
      <c r="C152" t="str">
        <f>RTD("tos.rtd", , "IMPL_VOL", ".SPXW201007P3105")</f>
        <v>34.35%</v>
      </c>
      <c r="D152">
        <f>RTD("tos.rtd", , "LAST", ".SPXW201007P3105")</f>
        <v>0.75</v>
      </c>
      <c r="E152">
        <f>RTD("tos.rtd", , "VOLUME", ".SPXW201007P3105")</f>
        <v>265</v>
      </c>
      <c r="F152">
        <f>RTD("tos.rtd", , "OPEN_INT", ".SPXW201007P3105")</f>
        <v>2548</v>
      </c>
      <c r="G152">
        <f>RTD("tos.rtd", , "BID", ".SPXW201007P3105")</f>
        <v>0.65</v>
      </c>
      <c r="H152">
        <f>RTD("tos.rtd", , "ASK", ".SPXW201007P3105")</f>
        <v>0.85</v>
      </c>
      <c r="I152">
        <f>RTD("tos.rtd", , "HIGH", ".SPXW201007P3105")</f>
        <v>2</v>
      </c>
      <c r="J152">
        <f>RTD("tos.rtd", , "LOW", ".SPXW201007P3105")</f>
        <v>0.75</v>
      </c>
      <c r="K152">
        <f>RTD("tos.rtd", , "OPEN", ".SPXW201007P3105")</f>
        <v>2</v>
      </c>
      <c r="L152">
        <f>RTD("tos.rtd", , "DELTA", ".SPXW201007P3105")</f>
        <v>-0.02</v>
      </c>
      <c r="M152">
        <f>RTD("tos.rtd", , "GAMMA", ".SPXW201007P3105")</f>
        <v>0</v>
      </c>
      <c r="N152">
        <f>RTD("tos.rtd", , "THETA", ".SPXW201007P3105")</f>
        <v>-0.5</v>
      </c>
      <c r="O152">
        <f>RTD("tos.rtd", , "VEGA", ".SPXW201007P3105")</f>
        <v>0.15</v>
      </c>
      <c r="P152">
        <f>RTD("tos.rtd", , "RHO", ".SPXW201007P3105")</f>
        <v>-0.01</v>
      </c>
      <c r="Q152">
        <f>RTD("tos.rtd", , "INTRINSIC", ".SPXW201007P3105")</f>
        <v>0</v>
      </c>
      <c r="R152">
        <f>RTD("tos.rtd", , "EXTRINSIC", ".SPXW201007P3105")</f>
        <v>0.75</v>
      </c>
      <c r="S152" t="str">
        <f>RTD("tos.rtd", , "PROB_OF_EXPIRING", ".SPXW201007P3105")</f>
        <v>1.87%</v>
      </c>
      <c r="T152" t="str">
        <f>RTD("tos.rtd", , "PROB_OTM", ".SPXW201007P3105")</f>
        <v>98.13%</v>
      </c>
      <c r="U152" t="str">
        <f>RTD("tos.rtd", , "PROB_OF_TOUCHING", ".SPXW201007P3105")</f>
        <v>3.71%</v>
      </c>
      <c r="V152">
        <f>RTD("tos.rtd", , "STRIKE", ".SPXW201007P3105")</f>
        <v>3105</v>
      </c>
    </row>
    <row r="153" spans="1:22" x14ac:dyDescent="0.45">
      <c r="A153" t="s">
        <v>173</v>
      </c>
      <c r="B153" t="str">
        <f>RTD("tos.rtd", , "DESCRIPTION", ".SPXW201007P3110")</f>
        <v>SPX 100 (Weeklys) 7 OCT 20 3110 PUT</v>
      </c>
      <c r="C153" t="str">
        <f>RTD("tos.rtd", , "IMPL_VOL", ".SPXW201007P3110")</f>
        <v>34.05%</v>
      </c>
      <c r="D153">
        <f>RTD("tos.rtd", , "LAST", ".SPXW201007P3110")</f>
        <v>0.9</v>
      </c>
      <c r="E153">
        <f>RTD("tos.rtd", , "VOLUME", ".SPXW201007P3110")</f>
        <v>25</v>
      </c>
      <c r="F153">
        <f>RTD("tos.rtd", , "OPEN_INT", ".SPXW201007P3110")</f>
        <v>398</v>
      </c>
      <c r="G153">
        <f>RTD("tos.rtd", , "BID", ".SPXW201007P3110")</f>
        <v>0.7</v>
      </c>
      <c r="H153">
        <f>RTD("tos.rtd", , "ASK", ".SPXW201007P3110")</f>
        <v>0.9</v>
      </c>
      <c r="I153">
        <f>RTD("tos.rtd", , "HIGH", ".SPXW201007P3110")</f>
        <v>1.1499999999999999</v>
      </c>
      <c r="J153">
        <f>RTD("tos.rtd", , "LOW", ".SPXW201007P3110")</f>
        <v>0.9</v>
      </c>
      <c r="K153">
        <f>RTD("tos.rtd", , "OPEN", ".SPXW201007P3110")</f>
        <v>1.1499999999999999</v>
      </c>
      <c r="L153">
        <f>RTD("tos.rtd", , "DELTA", ".SPXW201007P3110")</f>
        <v>-0.02</v>
      </c>
      <c r="M153">
        <f>RTD("tos.rtd", , "GAMMA", ".SPXW201007P3110")</f>
        <v>0</v>
      </c>
      <c r="N153">
        <f>RTD("tos.rtd", , "THETA", ".SPXW201007P3110")</f>
        <v>-0.52</v>
      </c>
      <c r="O153">
        <f>RTD("tos.rtd", , "VEGA", ".SPXW201007P3110")</f>
        <v>0.16</v>
      </c>
      <c r="P153">
        <f>RTD("tos.rtd", , "RHO", ".SPXW201007P3110")</f>
        <v>-0.01</v>
      </c>
      <c r="Q153">
        <f>RTD("tos.rtd", , "INTRINSIC", ".SPXW201007P3110")</f>
        <v>0</v>
      </c>
      <c r="R153">
        <f>RTD("tos.rtd", , "EXTRINSIC", ".SPXW201007P3110")</f>
        <v>0.8</v>
      </c>
      <c r="S153" t="str">
        <f>RTD("tos.rtd", , "PROB_OF_EXPIRING", ".SPXW201007P3110")</f>
        <v>1.99%</v>
      </c>
      <c r="T153" t="str">
        <f>RTD("tos.rtd", , "PROB_OTM", ".SPXW201007P3110")</f>
        <v>98.01%</v>
      </c>
      <c r="U153" t="str">
        <f>RTD("tos.rtd", , "PROB_OF_TOUCHING", ".SPXW201007P3110")</f>
        <v>3.96%</v>
      </c>
      <c r="V153">
        <f>RTD("tos.rtd", , "STRIKE", ".SPXW201007P3110")</f>
        <v>3110</v>
      </c>
    </row>
    <row r="154" spans="1:22" x14ac:dyDescent="0.45">
      <c r="A154" t="s">
        <v>174</v>
      </c>
      <c r="B154" t="str">
        <f>RTD("tos.rtd", , "DESCRIPTION", ".SPXW201007P3115")</f>
        <v>SPX 100 (Weeklys) 7 OCT 20 3115 PUT</v>
      </c>
      <c r="C154" t="str">
        <f>RTD("tos.rtd", , "IMPL_VOL", ".SPXW201007P3115")</f>
        <v>33.72%</v>
      </c>
      <c r="D154">
        <f>RTD("tos.rtd", , "LAST", ".SPXW201007P3115")</f>
        <v>1</v>
      </c>
      <c r="E154">
        <f>RTD("tos.rtd", , "VOLUME", ".SPXW201007P3115")</f>
        <v>40</v>
      </c>
      <c r="F154">
        <f>RTD("tos.rtd", , "OPEN_INT", ".SPXW201007P3115")</f>
        <v>88</v>
      </c>
      <c r="G154">
        <f>RTD("tos.rtd", , "BID", ".SPXW201007P3115")</f>
        <v>0.75</v>
      </c>
      <c r="H154">
        <f>RTD("tos.rtd", , "ASK", ".SPXW201007P3115")</f>
        <v>0.95</v>
      </c>
      <c r="I154">
        <f>RTD("tos.rtd", , "HIGH", ".SPXW201007P3115")</f>
        <v>1.64</v>
      </c>
      <c r="J154">
        <f>RTD("tos.rtd", , "LOW", ".SPXW201007P3115")</f>
        <v>1</v>
      </c>
      <c r="K154">
        <f>RTD("tos.rtd", , "OPEN", ".SPXW201007P3115")</f>
        <v>1.21</v>
      </c>
      <c r="L154">
        <f>RTD("tos.rtd", , "DELTA", ".SPXW201007P3115")</f>
        <v>-0.02</v>
      </c>
      <c r="M154">
        <f>RTD("tos.rtd", , "GAMMA", ".SPXW201007P3115")</f>
        <v>0</v>
      </c>
      <c r="N154">
        <f>RTD("tos.rtd", , "THETA", ".SPXW201007P3115")</f>
        <v>-0.55000000000000004</v>
      </c>
      <c r="O154">
        <f>RTD("tos.rtd", , "VEGA", ".SPXW201007P3115")</f>
        <v>0.17</v>
      </c>
      <c r="P154">
        <f>RTD("tos.rtd", , "RHO", ".SPXW201007P3115")</f>
        <v>-0.01</v>
      </c>
      <c r="Q154">
        <f>RTD("tos.rtd", , "INTRINSIC", ".SPXW201007P3115")</f>
        <v>0</v>
      </c>
      <c r="R154">
        <f>RTD("tos.rtd", , "EXTRINSIC", ".SPXW201007P3115")</f>
        <v>0.85</v>
      </c>
      <c r="S154" t="str">
        <f>RTD("tos.rtd", , "PROB_OF_EXPIRING", ".SPXW201007P3115")</f>
        <v>2.12%</v>
      </c>
      <c r="T154" t="str">
        <f>RTD("tos.rtd", , "PROB_OTM", ".SPXW201007P3115")</f>
        <v>97.88%</v>
      </c>
      <c r="U154" t="str">
        <f>RTD("tos.rtd", , "PROB_OF_TOUCHING", ".SPXW201007P3115")</f>
        <v>4.21%</v>
      </c>
      <c r="V154">
        <f>RTD("tos.rtd", , "STRIKE", ".SPXW201007P3115")</f>
        <v>3115</v>
      </c>
    </row>
    <row r="155" spans="1:22" x14ac:dyDescent="0.45">
      <c r="A155" t="s">
        <v>175</v>
      </c>
      <c r="B155" t="str">
        <f>RTD("tos.rtd", , "DESCRIPTION", ".SPXW201007P3120")</f>
        <v>SPX 100 (Weeklys) 7 OCT 20 3120 PUT</v>
      </c>
      <c r="C155" t="str">
        <f>RTD("tos.rtd", , "IMPL_VOL", ".SPXW201007P3120")</f>
        <v>33.37%</v>
      </c>
      <c r="D155">
        <f>RTD("tos.rtd", , "LAST", ".SPXW201007P3120")</f>
        <v>0.74</v>
      </c>
      <c r="E155">
        <f>RTD("tos.rtd", , "VOLUME", ".SPXW201007P3120")</f>
        <v>53</v>
      </c>
      <c r="F155">
        <f>RTD("tos.rtd", , "OPEN_INT", ".SPXW201007P3120")</f>
        <v>242</v>
      </c>
      <c r="G155">
        <f>RTD("tos.rtd", , "BID", ".SPXW201007P3120")</f>
        <v>0.8</v>
      </c>
      <c r="H155">
        <f>RTD("tos.rtd", , "ASK", ".SPXW201007P3120")</f>
        <v>1</v>
      </c>
      <c r="I155">
        <f>RTD("tos.rtd", , "HIGH", ".SPXW201007P3120")</f>
        <v>2</v>
      </c>
      <c r="J155">
        <f>RTD("tos.rtd", , "LOW", ".SPXW201007P3120")</f>
        <v>0.69</v>
      </c>
      <c r="K155">
        <f>RTD("tos.rtd", , "OPEN", ".SPXW201007P3120")</f>
        <v>1.25</v>
      </c>
      <c r="L155">
        <f>RTD("tos.rtd", , "DELTA", ".SPXW201007P3120")</f>
        <v>-0.02</v>
      </c>
      <c r="M155">
        <f>RTD("tos.rtd", , "GAMMA", ".SPXW201007P3120")</f>
        <v>0</v>
      </c>
      <c r="N155">
        <f>RTD("tos.rtd", , "THETA", ".SPXW201007P3120")</f>
        <v>-0.57999999999999996</v>
      </c>
      <c r="O155">
        <f>RTD("tos.rtd", , "VEGA", ".SPXW201007P3120")</f>
        <v>0.17</v>
      </c>
      <c r="P155">
        <f>RTD("tos.rtd", , "RHO", ".SPXW201007P3120")</f>
        <v>-0.01</v>
      </c>
      <c r="Q155">
        <f>RTD("tos.rtd", , "INTRINSIC", ".SPXW201007P3120")</f>
        <v>0</v>
      </c>
      <c r="R155">
        <f>RTD("tos.rtd", , "EXTRINSIC", ".SPXW201007P3120")</f>
        <v>0.9</v>
      </c>
      <c r="S155" t="str">
        <f>RTD("tos.rtd", , "PROB_OF_EXPIRING", ".SPXW201007P3120")</f>
        <v>2.24%</v>
      </c>
      <c r="T155" t="str">
        <f>RTD("tos.rtd", , "PROB_OTM", ".SPXW201007P3120")</f>
        <v>97.76%</v>
      </c>
      <c r="U155" t="str">
        <f>RTD("tos.rtd", , "PROB_OF_TOUCHING", ".SPXW201007P3120")</f>
        <v>4.46%</v>
      </c>
      <c r="V155">
        <f>RTD("tos.rtd", , "STRIKE", ".SPXW201007P3120")</f>
        <v>3120</v>
      </c>
    </row>
    <row r="156" spans="1:22" x14ac:dyDescent="0.45">
      <c r="A156" t="s">
        <v>176</v>
      </c>
      <c r="B156" t="str">
        <f>RTD("tos.rtd", , "DESCRIPTION", ".SPXW201007P3125")</f>
        <v>SPX 100 (Weeklys) 7 OCT 20 3125 PUT</v>
      </c>
      <c r="C156" t="str">
        <f>RTD("tos.rtd", , "IMPL_VOL", ".SPXW201007P3125")</f>
        <v>33.01%</v>
      </c>
      <c r="D156">
        <f>RTD("tos.rtd", , "LAST", ".SPXW201007P3125")</f>
        <v>0.9</v>
      </c>
      <c r="E156">
        <f>RTD("tos.rtd", , "VOLUME", ".SPXW201007P3125")</f>
        <v>4</v>
      </c>
      <c r="F156">
        <f>RTD("tos.rtd", , "OPEN_INT", ".SPXW201007P3125")</f>
        <v>141</v>
      </c>
      <c r="G156">
        <f>RTD("tos.rtd", , "BID", ".SPXW201007P3125")</f>
        <v>0.85</v>
      </c>
      <c r="H156">
        <f>RTD("tos.rtd", , "ASK", ".SPXW201007P3125")</f>
        <v>1.05</v>
      </c>
      <c r="I156">
        <f>RTD("tos.rtd", , "HIGH", ".SPXW201007P3125")</f>
        <v>0.97</v>
      </c>
      <c r="J156">
        <f>RTD("tos.rtd", , "LOW", ".SPXW201007P3125")</f>
        <v>0.8</v>
      </c>
      <c r="K156">
        <f>RTD("tos.rtd", , "OPEN", ".SPXW201007P3125")</f>
        <v>0.97</v>
      </c>
      <c r="L156">
        <f>RTD("tos.rtd", , "DELTA", ".SPXW201007P3125")</f>
        <v>-0.02</v>
      </c>
      <c r="M156">
        <f>RTD("tos.rtd", , "GAMMA", ".SPXW201007P3125")</f>
        <v>0</v>
      </c>
      <c r="N156">
        <f>RTD("tos.rtd", , "THETA", ".SPXW201007P3125")</f>
        <v>-0.6</v>
      </c>
      <c r="O156">
        <f>RTD("tos.rtd", , "VEGA", ".SPXW201007P3125")</f>
        <v>0.18</v>
      </c>
      <c r="P156">
        <f>RTD("tos.rtd", , "RHO", ".SPXW201007P3125")</f>
        <v>-0.01</v>
      </c>
      <c r="Q156">
        <f>RTD("tos.rtd", , "INTRINSIC", ".SPXW201007P3125")</f>
        <v>0</v>
      </c>
      <c r="R156">
        <f>RTD("tos.rtd", , "EXTRINSIC", ".SPXW201007P3125")</f>
        <v>0.95</v>
      </c>
      <c r="S156" t="str">
        <f>RTD("tos.rtd", , "PROB_OF_EXPIRING", ".SPXW201007P3125")</f>
        <v>2.37%</v>
      </c>
      <c r="T156" t="str">
        <f>RTD("tos.rtd", , "PROB_OTM", ".SPXW201007P3125")</f>
        <v>97.63%</v>
      </c>
      <c r="U156" t="str">
        <f>RTD("tos.rtd", , "PROB_OF_TOUCHING", ".SPXW201007P3125")</f>
        <v>4.72%</v>
      </c>
      <c r="V156">
        <f>RTD("tos.rtd", , "STRIKE", ".SPXW201007P3125")</f>
        <v>3125</v>
      </c>
    </row>
    <row r="157" spans="1:22" x14ac:dyDescent="0.45">
      <c r="A157" t="s">
        <v>177</v>
      </c>
      <c r="B157" t="str">
        <f>RTD("tos.rtd", , "DESCRIPTION", ".SPXW201007P3130")</f>
        <v>SPX 100 (Weeklys) 7 OCT 20 3130 PUT</v>
      </c>
      <c r="C157" t="str">
        <f>RTD("tos.rtd", , "IMPL_VOL", ".SPXW201007P3130")</f>
        <v>32.88%</v>
      </c>
      <c r="D157">
        <f>RTD("tos.rtd", , "LAST", ".SPXW201007P3130")</f>
        <v>0.82</v>
      </c>
      <c r="E157">
        <f>RTD("tos.rtd", , "VOLUME", ".SPXW201007P3130")</f>
        <v>258</v>
      </c>
      <c r="F157">
        <f>RTD("tos.rtd", , "OPEN_INT", ".SPXW201007P3130")</f>
        <v>128</v>
      </c>
      <c r="G157">
        <f>RTD("tos.rtd", , "BID", ".SPXW201007P3130")</f>
        <v>0.95</v>
      </c>
      <c r="H157">
        <f>RTD("tos.rtd", , "ASK", ".SPXW201007P3130")</f>
        <v>1.1499999999999999</v>
      </c>
      <c r="I157">
        <f>RTD("tos.rtd", , "HIGH", ".SPXW201007P3130")</f>
        <v>2.81</v>
      </c>
      <c r="J157">
        <f>RTD("tos.rtd", , "LOW", ".SPXW201007P3130")</f>
        <v>0.82</v>
      </c>
      <c r="K157">
        <f>RTD("tos.rtd", , "OPEN", ".SPXW201007P3130")</f>
        <v>2.81</v>
      </c>
      <c r="L157">
        <f>RTD("tos.rtd", , "DELTA", ".SPXW201007P3130")</f>
        <v>-0.02</v>
      </c>
      <c r="M157">
        <f>RTD("tos.rtd", , "GAMMA", ".SPXW201007P3130")</f>
        <v>0</v>
      </c>
      <c r="N157">
        <f>RTD("tos.rtd", , "THETA", ".SPXW201007P3130")</f>
        <v>-0.66</v>
      </c>
      <c r="O157">
        <f>RTD("tos.rtd", , "VEGA", ".SPXW201007P3130")</f>
        <v>0.2</v>
      </c>
      <c r="P157">
        <f>RTD("tos.rtd", , "RHO", ".SPXW201007P3130")</f>
        <v>-0.01</v>
      </c>
      <c r="Q157">
        <f>RTD("tos.rtd", , "INTRINSIC", ".SPXW201007P3130")</f>
        <v>0</v>
      </c>
      <c r="R157">
        <f>RTD("tos.rtd", , "EXTRINSIC", ".SPXW201007P3130")</f>
        <v>1.05</v>
      </c>
      <c r="S157" t="str">
        <f>RTD("tos.rtd", , "PROB_OF_EXPIRING", ".SPXW201007P3130")</f>
        <v>2.60%</v>
      </c>
      <c r="T157" t="str">
        <f>RTD("tos.rtd", , "PROB_OTM", ".SPXW201007P3130")</f>
        <v>97.40%</v>
      </c>
      <c r="U157" t="str">
        <f>RTD("tos.rtd", , "PROB_OF_TOUCHING", ".SPXW201007P3130")</f>
        <v>5.16%</v>
      </c>
      <c r="V157">
        <f>RTD("tos.rtd", , "STRIKE", ".SPXW201007P3130")</f>
        <v>3130</v>
      </c>
    </row>
    <row r="158" spans="1:22" x14ac:dyDescent="0.45">
      <c r="A158" t="s">
        <v>178</v>
      </c>
      <c r="B158" t="str">
        <f>RTD("tos.rtd", , "DESCRIPTION", ".SPXW201007P3135")</f>
        <v>SPX 100 (Weeklys) 7 OCT 20 3135 PUT</v>
      </c>
      <c r="C158" t="str">
        <f>RTD("tos.rtd", , "IMPL_VOL", ".SPXW201007P3135")</f>
        <v>32.47%</v>
      </c>
      <c r="D158">
        <f>RTD("tos.rtd", , "LAST", ".SPXW201007P3135")</f>
        <v>0.97</v>
      </c>
      <c r="E158">
        <f>RTD("tos.rtd", , "VOLUME", ".SPXW201007P3135")</f>
        <v>103</v>
      </c>
      <c r="F158">
        <f>RTD("tos.rtd", , "OPEN_INT", ".SPXW201007P3135")</f>
        <v>352</v>
      </c>
      <c r="G158">
        <f>RTD("tos.rtd", , "BID", ".SPXW201007P3135")</f>
        <v>1</v>
      </c>
      <c r="H158">
        <f>RTD("tos.rtd", , "ASK", ".SPXW201007P3135")</f>
        <v>1.2</v>
      </c>
      <c r="I158">
        <f>RTD("tos.rtd", , "HIGH", ".SPXW201007P3135")</f>
        <v>3.9</v>
      </c>
      <c r="J158">
        <f>RTD("tos.rtd", , "LOW", ".SPXW201007P3135")</f>
        <v>0.97</v>
      </c>
      <c r="K158">
        <f>RTD("tos.rtd", , "OPEN", ".SPXW201007P3135")</f>
        <v>3.9</v>
      </c>
      <c r="L158">
        <f>RTD("tos.rtd", , "DELTA", ".SPXW201007P3135")</f>
        <v>-0.03</v>
      </c>
      <c r="M158">
        <f>RTD("tos.rtd", , "GAMMA", ".SPXW201007P3135")</f>
        <v>0</v>
      </c>
      <c r="N158">
        <f>RTD("tos.rtd", , "THETA", ".SPXW201007P3135")</f>
        <v>-0.68</v>
      </c>
      <c r="O158">
        <f>RTD("tos.rtd", , "VEGA", ".SPXW201007P3135")</f>
        <v>0.21</v>
      </c>
      <c r="P158">
        <f>RTD("tos.rtd", , "RHO", ".SPXW201007P3135")</f>
        <v>-0.01</v>
      </c>
      <c r="Q158">
        <f>RTD("tos.rtd", , "INTRINSIC", ".SPXW201007P3135")</f>
        <v>0</v>
      </c>
      <c r="R158">
        <f>RTD("tos.rtd", , "EXTRINSIC", ".SPXW201007P3135")</f>
        <v>1.1000000000000001</v>
      </c>
      <c r="S158" t="str">
        <f>RTD("tos.rtd", , "PROB_OF_EXPIRING", ".SPXW201007P3135")</f>
        <v>2.73%</v>
      </c>
      <c r="T158" t="str">
        <f>RTD("tos.rtd", , "PROB_OTM", ".SPXW201007P3135")</f>
        <v>97.27%</v>
      </c>
      <c r="U158" t="str">
        <f>RTD("tos.rtd", , "PROB_OF_TOUCHING", ".SPXW201007P3135")</f>
        <v>5.43%</v>
      </c>
      <c r="V158">
        <f>RTD("tos.rtd", , "STRIKE", ".SPXW201007P3135")</f>
        <v>3135</v>
      </c>
    </row>
    <row r="159" spans="1:22" x14ac:dyDescent="0.45">
      <c r="A159" t="s">
        <v>179</v>
      </c>
      <c r="B159" t="str">
        <f>RTD("tos.rtd", , "DESCRIPTION", ".SPXW201007P3140")</f>
        <v>SPX 100 (Weeklys) 7 OCT 20 3140 PUT</v>
      </c>
      <c r="C159" t="str">
        <f>RTD("tos.rtd", , "IMPL_VOL", ".SPXW201007P3140")</f>
        <v>32.27%</v>
      </c>
      <c r="D159">
        <f>RTD("tos.rtd", , "LAST", ".SPXW201007P3140")</f>
        <v>0.98</v>
      </c>
      <c r="E159">
        <f>RTD("tos.rtd", , "VOLUME", ".SPXW201007P3140")</f>
        <v>3544</v>
      </c>
      <c r="F159">
        <f>RTD("tos.rtd", , "OPEN_INT", ".SPXW201007P3140")</f>
        <v>226</v>
      </c>
      <c r="G159">
        <f>RTD("tos.rtd", , "BID", ".SPXW201007P3140")</f>
        <v>1.1000000000000001</v>
      </c>
      <c r="H159">
        <f>RTD("tos.rtd", , "ASK", ".SPXW201007P3140")</f>
        <v>1.3</v>
      </c>
      <c r="I159">
        <f>RTD("tos.rtd", , "HIGH", ".SPXW201007P3140")</f>
        <v>4.8</v>
      </c>
      <c r="J159">
        <f>RTD("tos.rtd", , "LOW", ".SPXW201007P3140")</f>
        <v>0.87</v>
      </c>
      <c r="K159">
        <f>RTD("tos.rtd", , "OPEN", ".SPXW201007P3140")</f>
        <v>4.8</v>
      </c>
      <c r="L159">
        <f>RTD("tos.rtd", , "DELTA", ".SPXW201007P3140")</f>
        <v>-0.03</v>
      </c>
      <c r="M159">
        <f>RTD("tos.rtd", , "GAMMA", ".SPXW201007P3140")</f>
        <v>0</v>
      </c>
      <c r="N159">
        <f>RTD("tos.rtd", , "THETA", ".SPXW201007P3140")</f>
        <v>-0.73</v>
      </c>
      <c r="O159">
        <f>RTD("tos.rtd", , "VEGA", ".SPXW201007P3140")</f>
        <v>0.22</v>
      </c>
      <c r="P159">
        <f>RTD("tos.rtd", , "RHO", ".SPXW201007P3140")</f>
        <v>-0.01</v>
      </c>
      <c r="Q159">
        <f>RTD("tos.rtd", , "INTRINSIC", ".SPXW201007P3140")</f>
        <v>0</v>
      </c>
      <c r="R159">
        <f>RTD("tos.rtd", , "EXTRINSIC", ".SPXW201007P3140")</f>
        <v>1.2</v>
      </c>
      <c r="S159" t="str">
        <f>RTD("tos.rtd", , "PROB_OF_EXPIRING", ".SPXW201007P3140")</f>
        <v>2.96%</v>
      </c>
      <c r="T159" t="str">
        <f>RTD("tos.rtd", , "PROB_OTM", ".SPXW201007P3140")</f>
        <v>97.04%</v>
      </c>
      <c r="U159" t="str">
        <f>RTD("tos.rtd", , "PROB_OF_TOUCHING", ".SPXW201007P3140")</f>
        <v>5.89%</v>
      </c>
      <c r="V159">
        <f>RTD("tos.rtd", , "STRIKE", ".SPXW201007P3140")</f>
        <v>3140</v>
      </c>
    </row>
    <row r="160" spans="1:22" x14ac:dyDescent="0.45">
      <c r="A160" t="s">
        <v>180</v>
      </c>
      <c r="B160" t="str">
        <f>RTD("tos.rtd", , "DESCRIPTION", ".SPXW201007P3145")</f>
        <v>SPX 100 (Weeklys) 7 OCT 20 3145 PUT</v>
      </c>
      <c r="C160" t="str">
        <f>RTD("tos.rtd", , "IMPL_VOL", ".SPXW201007P3145")</f>
        <v>31.93%</v>
      </c>
      <c r="D160">
        <f>RTD("tos.rtd", , "LAST", ".SPXW201007P3145")</f>
        <v>1.29</v>
      </c>
      <c r="E160">
        <f>RTD("tos.rtd", , "VOLUME", ".SPXW201007P3145")</f>
        <v>8</v>
      </c>
      <c r="F160">
        <f>RTD("tos.rtd", , "OPEN_INT", ".SPXW201007P3145")</f>
        <v>331</v>
      </c>
      <c r="G160">
        <f>RTD("tos.rtd", , "BID", ".SPXW201007P3145")</f>
        <v>1.1499999999999999</v>
      </c>
      <c r="H160">
        <f>RTD("tos.rtd", , "ASK", ".SPXW201007P3145")</f>
        <v>1.4</v>
      </c>
      <c r="I160">
        <f>RTD("tos.rtd", , "HIGH", ".SPXW201007P3145")</f>
        <v>1.75</v>
      </c>
      <c r="J160">
        <f>RTD("tos.rtd", , "LOW", ".SPXW201007P3145")</f>
        <v>1.29</v>
      </c>
      <c r="K160">
        <f>RTD("tos.rtd", , "OPEN", ".SPXW201007P3145")</f>
        <v>1.65</v>
      </c>
      <c r="L160">
        <f>RTD("tos.rtd", , "DELTA", ".SPXW201007P3145")</f>
        <v>-0.03</v>
      </c>
      <c r="M160">
        <f>RTD("tos.rtd", , "GAMMA", ".SPXW201007P3145")</f>
        <v>0</v>
      </c>
      <c r="N160">
        <f>RTD("tos.rtd", , "THETA", ".SPXW201007P3145")</f>
        <v>-0.77</v>
      </c>
      <c r="O160">
        <f>RTD("tos.rtd", , "VEGA", ".SPXW201007P3145")</f>
        <v>0.23</v>
      </c>
      <c r="P160">
        <f>RTD("tos.rtd", , "RHO", ".SPXW201007P3145")</f>
        <v>-0.01</v>
      </c>
      <c r="Q160">
        <f>RTD("tos.rtd", , "INTRINSIC", ".SPXW201007P3145")</f>
        <v>0</v>
      </c>
      <c r="R160">
        <f>RTD("tos.rtd", , "EXTRINSIC", ".SPXW201007P3145")</f>
        <v>1.2749999999999999</v>
      </c>
      <c r="S160" t="str">
        <f>RTD("tos.rtd", , "PROB_OF_EXPIRING", ".SPXW201007P3145")</f>
        <v>3.15%</v>
      </c>
      <c r="T160" t="str">
        <f>RTD("tos.rtd", , "PROB_OTM", ".SPXW201007P3145")</f>
        <v>96.85%</v>
      </c>
      <c r="U160" t="str">
        <f>RTD("tos.rtd", , "PROB_OF_TOUCHING", ".SPXW201007P3145")</f>
        <v>6.26%</v>
      </c>
      <c r="V160">
        <f>RTD("tos.rtd", , "STRIKE", ".SPXW201007P3145")</f>
        <v>3145</v>
      </c>
    </row>
    <row r="161" spans="1:22" x14ac:dyDescent="0.45">
      <c r="A161" t="s">
        <v>181</v>
      </c>
      <c r="B161" t="str">
        <f>RTD("tos.rtd", , "DESCRIPTION", ".SPXW201007P3150")</f>
        <v>SPX 100 (Weeklys) 7 OCT 20 3150 PUT</v>
      </c>
      <c r="C161" t="str">
        <f>RTD("tos.rtd", , "IMPL_VOL", ".SPXW201007P3150")</f>
        <v>31.76%</v>
      </c>
      <c r="D161">
        <f>RTD("tos.rtd", , "LAST", ".SPXW201007P3150")</f>
        <v>1.35</v>
      </c>
      <c r="E161">
        <f>RTD("tos.rtd", , "VOLUME", ".SPXW201007P3150")</f>
        <v>881</v>
      </c>
      <c r="F161">
        <f>RTD("tos.rtd", , "OPEN_INT", ".SPXW201007P3150")</f>
        <v>1001</v>
      </c>
      <c r="G161">
        <f>RTD("tos.rtd", , "BID", ".SPXW201007P3150")</f>
        <v>1.3</v>
      </c>
      <c r="H161">
        <f>RTD("tos.rtd", , "ASK", ".SPXW201007P3150")</f>
        <v>1.5</v>
      </c>
      <c r="I161">
        <f>RTD("tos.rtd", , "HIGH", ".SPXW201007P3150")</f>
        <v>3</v>
      </c>
      <c r="J161">
        <f>RTD("tos.rtd", , "LOW", ".SPXW201007P3150")</f>
        <v>1.01</v>
      </c>
      <c r="K161">
        <f>RTD("tos.rtd", , "OPEN", ".SPXW201007P3150")</f>
        <v>3</v>
      </c>
      <c r="L161">
        <f>RTD("tos.rtd", , "DELTA", ".SPXW201007P3150")</f>
        <v>-0.03</v>
      </c>
      <c r="M161">
        <f>RTD("tos.rtd", , "GAMMA", ".SPXW201007P3150")</f>
        <v>0</v>
      </c>
      <c r="N161">
        <f>RTD("tos.rtd", , "THETA", ".SPXW201007P3150")</f>
        <v>-0.83</v>
      </c>
      <c r="O161">
        <f>RTD("tos.rtd", , "VEGA", ".SPXW201007P3150")</f>
        <v>0.25</v>
      </c>
      <c r="P161">
        <f>RTD("tos.rtd", , "RHO", ".SPXW201007P3150")</f>
        <v>-0.01</v>
      </c>
      <c r="Q161">
        <f>RTD("tos.rtd", , "INTRINSIC", ".SPXW201007P3150")</f>
        <v>0</v>
      </c>
      <c r="R161">
        <f>RTD("tos.rtd", , "EXTRINSIC", ".SPXW201007P3150")</f>
        <v>1.4</v>
      </c>
      <c r="S161" t="str">
        <f>RTD("tos.rtd", , "PROB_OF_EXPIRING", ".SPXW201007P3150")</f>
        <v>3.43%</v>
      </c>
      <c r="T161" t="str">
        <f>RTD("tos.rtd", , "PROB_OTM", ".SPXW201007P3150")</f>
        <v>96.57%</v>
      </c>
      <c r="U161" t="str">
        <f>RTD("tos.rtd", , "PROB_OF_TOUCHING", ".SPXW201007P3150")</f>
        <v>6.81%</v>
      </c>
      <c r="V161">
        <f>RTD("tos.rtd", , "STRIKE", ".SPXW201007P3150")</f>
        <v>3150</v>
      </c>
    </row>
    <row r="162" spans="1:22" x14ac:dyDescent="0.45">
      <c r="A162" t="s">
        <v>182</v>
      </c>
      <c r="B162" t="str">
        <f>RTD("tos.rtd", , "DESCRIPTION", ".SPXW201007P3155")</f>
        <v>SPX 100 (Weeklys) 7 OCT 20 3155 PUT</v>
      </c>
      <c r="C162" t="str">
        <f>RTD("tos.rtd", , "IMPL_VOL", ".SPXW201007P3155")</f>
        <v>31.46%</v>
      </c>
      <c r="D162">
        <f>RTD("tos.rtd", , "LAST", ".SPXW201007P3155")</f>
        <v>1.49</v>
      </c>
      <c r="E162">
        <f>RTD("tos.rtd", , "VOLUME", ".SPXW201007P3155")</f>
        <v>117</v>
      </c>
      <c r="F162">
        <f>RTD("tos.rtd", , "OPEN_INT", ".SPXW201007P3155")</f>
        <v>311</v>
      </c>
      <c r="G162">
        <f>RTD("tos.rtd", , "BID", ".SPXW201007P3155")</f>
        <v>1.4</v>
      </c>
      <c r="H162">
        <f>RTD("tos.rtd", , "ASK", ".SPXW201007P3155")</f>
        <v>1.6</v>
      </c>
      <c r="I162">
        <f>RTD("tos.rtd", , "HIGH", ".SPXW201007P3155")</f>
        <v>2.7</v>
      </c>
      <c r="J162">
        <f>RTD("tos.rtd", , "LOW", ".SPXW201007P3155")</f>
        <v>1.1000000000000001</v>
      </c>
      <c r="K162">
        <f>RTD("tos.rtd", , "OPEN", ".SPXW201007P3155")</f>
        <v>2.2999999999999998</v>
      </c>
      <c r="L162">
        <f>RTD("tos.rtd", , "DELTA", ".SPXW201007P3155")</f>
        <v>-0.03</v>
      </c>
      <c r="M162">
        <f>RTD("tos.rtd", , "GAMMA", ".SPXW201007P3155")</f>
        <v>0</v>
      </c>
      <c r="N162">
        <f>RTD("tos.rtd", , "THETA", ".SPXW201007P3155")</f>
        <v>-0.88</v>
      </c>
      <c r="O162">
        <f>RTD("tos.rtd", , "VEGA", ".SPXW201007P3155")</f>
        <v>0.27</v>
      </c>
      <c r="P162">
        <f>RTD("tos.rtd", , "RHO", ".SPXW201007P3155")</f>
        <v>-0.01</v>
      </c>
      <c r="Q162">
        <f>RTD("tos.rtd", , "INTRINSIC", ".SPXW201007P3155")</f>
        <v>0</v>
      </c>
      <c r="R162">
        <f>RTD("tos.rtd", , "EXTRINSIC", ".SPXW201007P3155")</f>
        <v>1.5</v>
      </c>
      <c r="S162" t="str">
        <f>RTD("tos.rtd", , "PROB_OF_EXPIRING", ".SPXW201007P3155")</f>
        <v>3.67%</v>
      </c>
      <c r="T162" t="str">
        <f>RTD("tos.rtd", , "PROB_OTM", ".SPXW201007P3155")</f>
        <v>96.33%</v>
      </c>
      <c r="U162" t="str">
        <f>RTD("tos.rtd", , "PROB_OF_TOUCHING", ".SPXW201007P3155")</f>
        <v>7.29%</v>
      </c>
      <c r="V162">
        <f>RTD("tos.rtd", , "STRIKE", ".SPXW201007P3155")</f>
        <v>3155</v>
      </c>
    </row>
    <row r="163" spans="1:22" x14ac:dyDescent="0.45">
      <c r="A163" t="s">
        <v>183</v>
      </c>
      <c r="B163" t="str">
        <f>RTD("tos.rtd", , "DESCRIPTION", ".SPXW201007P3160")</f>
        <v>SPX 100 (Weeklys) 7 OCT 20 3160 PUT</v>
      </c>
      <c r="C163" t="str">
        <f>RTD("tos.rtd", , "IMPL_VOL", ".SPXW201007P3160")</f>
        <v>31.23%</v>
      </c>
      <c r="D163">
        <f>RTD("tos.rtd", , "LAST", ".SPXW201007P3160")</f>
        <v>1.55</v>
      </c>
      <c r="E163">
        <f>RTD("tos.rtd", , "VOLUME", ".SPXW201007P3160")</f>
        <v>57</v>
      </c>
      <c r="F163">
        <f>RTD("tos.rtd", , "OPEN_INT", ".SPXW201007P3160")</f>
        <v>296</v>
      </c>
      <c r="G163">
        <f>RTD("tos.rtd", , "BID", ".SPXW201007P3160")</f>
        <v>1.5</v>
      </c>
      <c r="H163">
        <f>RTD("tos.rtd", , "ASK", ".SPXW201007P3160")</f>
        <v>1.75</v>
      </c>
      <c r="I163">
        <f>RTD("tos.rtd", , "HIGH", ".SPXW201007P3160")</f>
        <v>3.8</v>
      </c>
      <c r="J163">
        <f>RTD("tos.rtd", , "LOW", ".SPXW201007P3160")</f>
        <v>1.22</v>
      </c>
      <c r="K163">
        <f>RTD("tos.rtd", , "OPEN", ".SPXW201007P3160")</f>
        <v>3.8</v>
      </c>
      <c r="L163">
        <f>RTD("tos.rtd", , "DELTA", ".SPXW201007P3160")</f>
        <v>-0.04</v>
      </c>
      <c r="M163">
        <f>RTD("tos.rtd", , "GAMMA", ".SPXW201007P3160")</f>
        <v>0</v>
      </c>
      <c r="N163">
        <f>RTD("tos.rtd", , "THETA", ".SPXW201007P3160")</f>
        <v>-0.94</v>
      </c>
      <c r="O163">
        <f>RTD("tos.rtd", , "VEGA", ".SPXW201007P3160")</f>
        <v>0.28000000000000003</v>
      </c>
      <c r="P163">
        <f>RTD("tos.rtd", , "RHO", ".SPXW201007P3160")</f>
        <v>-0.01</v>
      </c>
      <c r="Q163">
        <f>RTD("tos.rtd", , "INTRINSIC", ".SPXW201007P3160")</f>
        <v>0</v>
      </c>
      <c r="R163">
        <f>RTD("tos.rtd", , "EXTRINSIC", ".SPXW201007P3160")</f>
        <v>1.625</v>
      </c>
      <c r="S163" t="str">
        <f>RTD("tos.rtd", , "PROB_OF_EXPIRING", ".SPXW201007P3160")</f>
        <v>3.95%</v>
      </c>
      <c r="T163" t="str">
        <f>RTD("tos.rtd", , "PROB_OTM", ".SPXW201007P3160")</f>
        <v>96.05%</v>
      </c>
      <c r="U163" t="str">
        <f>RTD("tos.rtd", , "PROB_OF_TOUCHING", ".SPXW201007P3160")</f>
        <v>7.85%</v>
      </c>
      <c r="V163">
        <f>RTD("tos.rtd", , "STRIKE", ".SPXW201007P3160")</f>
        <v>3160</v>
      </c>
    </row>
    <row r="164" spans="1:22" x14ac:dyDescent="0.45">
      <c r="A164" t="s">
        <v>184</v>
      </c>
      <c r="B164" t="str">
        <f>RTD("tos.rtd", , "DESCRIPTION", ".SPXW201007P3165")</f>
        <v>SPX 100 (Weeklys) 7 OCT 20 3165 PUT</v>
      </c>
      <c r="C164" t="str">
        <f>RTD("tos.rtd", , "IMPL_VOL", ".SPXW201007P3165")</f>
        <v>30.95%</v>
      </c>
      <c r="D164">
        <f>RTD("tos.rtd", , "LAST", ".SPXW201007P3165")</f>
        <v>1.74</v>
      </c>
      <c r="E164">
        <f>RTD("tos.rtd", , "VOLUME", ".SPXW201007P3165")</f>
        <v>115</v>
      </c>
      <c r="F164">
        <f>RTD("tos.rtd", , "OPEN_INT", ".SPXW201007P3165")</f>
        <v>109</v>
      </c>
      <c r="G164">
        <f>RTD("tos.rtd", , "BID", ".SPXW201007P3165")</f>
        <v>1.65</v>
      </c>
      <c r="H164">
        <f>RTD("tos.rtd", , "ASK", ".SPXW201007P3165")</f>
        <v>1.85</v>
      </c>
      <c r="I164">
        <f>RTD("tos.rtd", , "HIGH", ".SPXW201007P3165")</f>
        <v>5.31</v>
      </c>
      <c r="J164">
        <f>RTD("tos.rtd", , "LOW", ".SPXW201007P3165")</f>
        <v>1.29</v>
      </c>
      <c r="K164">
        <f>RTD("tos.rtd", , "OPEN", ".SPXW201007P3165")</f>
        <v>5.31</v>
      </c>
      <c r="L164">
        <f>RTD("tos.rtd", , "DELTA", ".SPXW201007P3165")</f>
        <v>-0.04</v>
      </c>
      <c r="M164">
        <f>RTD("tos.rtd", , "GAMMA", ".SPXW201007P3165")</f>
        <v>0</v>
      </c>
      <c r="N164">
        <f>RTD("tos.rtd", , "THETA", ".SPXW201007P3165")</f>
        <v>-0.99</v>
      </c>
      <c r="O164">
        <f>RTD("tos.rtd", , "VEGA", ".SPXW201007P3165")</f>
        <v>0.3</v>
      </c>
      <c r="P164">
        <f>RTD("tos.rtd", , "RHO", ".SPXW201007P3165")</f>
        <v>-0.01</v>
      </c>
      <c r="Q164">
        <f>RTD("tos.rtd", , "INTRINSIC", ".SPXW201007P3165")</f>
        <v>0</v>
      </c>
      <c r="R164">
        <f>RTD("tos.rtd", , "EXTRINSIC", ".SPXW201007P3165")</f>
        <v>1.75</v>
      </c>
      <c r="S164" t="str">
        <f>RTD("tos.rtd", , "PROB_OF_EXPIRING", ".SPXW201007P3165")</f>
        <v>4.24%</v>
      </c>
      <c r="T164" t="str">
        <f>RTD("tos.rtd", , "PROB_OTM", ".SPXW201007P3165")</f>
        <v>95.76%</v>
      </c>
      <c r="U164" t="str">
        <f>RTD("tos.rtd", , "PROB_OF_TOUCHING", ".SPXW201007P3165")</f>
        <v>8.43%</v>
      </c>
      <c r="V164">
        <f>RTD("tos.rtd", , "STRIKE", ".SPXW201007P3165")</f>
        <v>3165</v>
      </c>
    </row>
    <row r="165" spans="1:22" x14ac:dyDescent="0.45">
      <c r="A165" t="s">
        <v>185</v>
      </c>
      <c r="B165" t="str">
        <f>RTD("tos.rtd", , "DESCRIPTION", ".SPXW201007P3170")</f>
        <v>SPX 100 (Weeklys) 7 OCT 20 3170 PUT</v>
      </c>
      <c r="C165" t="str">
        <f>RTD("tos.rtd", , "IMPL_VOL", ".SPXW201007P3170")</f>
        <v>30.80%</v>
      </c>
      <c r="D165">
        <f>RTD("tos.rtd", , "LAST", ".SPXW201007P3170")</f>
        <v>1.42</v>
      </c>
      <c r="E165">
        <f>RTD("tos.rtd", , "VOLUME", ".SPXW201007P3170")</f>
        <v>53</v>
      </c>
      <c r="F165">
        <f>RTD("tos.rtd", , "OPEN_INT", ".SPXW201007P3170")</f>
        <v>1917</v>
      </c>
      <c r="G165">
        <f>RTD("tos.rtd", , "BID", ".SPXW201007P3170")</f>
        <v>1.8</v>
      </c>
      <c r="H165">
        <f>RTD("tos.rtd", , "ASK", ".SPXW201007P3170")</f>
        <v>2.0499999999999998</v>
      </c>
      <c r="I165">
        <f>RTD("tos.rtd", , "HIGH", ".SPXW201007P3170")</f>
        <v>4.12</v>
      </c>
      <c r="J165">
        <f>RTD("tos.rtd", , "LOW", ".SPXW201007P3170")</f>
        <v>1.32</v>
      </c>
      <c r="K165">
        <f>RTD("tos.rtd", , "OPEN", ".SPXW201007P3170")</f>
        <v>2.79</v>
      </c>
      <c r="L165">
        <f>RTD("tos.rtd", , "DELTA", ".SPXW201007P3170")</f>
        <v>-0.04</v>
      </c>
      <c r="M165">
        <f>RTD("tos.rtd", , "GAMMA", ".SPXW201007P3170")</f>
        <v>0</v>
      </c>
      <c r="N165">
        <f>RTD("tos.rtd", , "THETA", ".SPXW201007P3170")</f>
        <v>-1.07</v>
      </c>
      <c r="O165">
        <f>RTD("tos.rtd", , "VEGA", ".SPXW201007P3170")</f>
        <v>0.32</v>
      </c>
      <c r="P165">
        <f>RTD("tos.rtd", , "RHO", ".SPXW201007P3170")</f>
        <v>-0.02</v>
      </c>
      <c r="Q165">
        <f>RTD("tos.rtd", , "INTRINSIC", ".SPXW201007P3170")</f>
        <v>0</v>
      </c>
      <c r="R165">
        <f>RTD("tos.rtd", , "EXTRINSIC", ".SPXW201007P3170")</f>
        <v>1.925</v>
      </c>
      <c r="S165" t="str">
        <f>RTD("tos.rtd", , "PROB_OF_EXPIRING", ".SPXW201007P3170")</f>
        <v>4.62%</v>
      </c>
      <c r="T165" t="str">
        <f>RTD("tos.rtd", , "PROB_OTM", ".SPXW201007P3170")</f>
        <v>95.38%</v>
      </c>
      <c r="U165" t="str">
        <f>RTD("tos.rtd", , "PROB_OF_TOUCHING", ".SPXW201007P3170")</f>
        <v>9.18%</v>
      </c>
      <c r="V165">
        <f>RTD("tos.rtd", , "STRIKE", ".SPXW201007P3170")</f>
        <v>3170</v>
      </c>
    </row>
    <row r="166" spans="1:22" x14ac:dyDescent="0.45">
      <c r="A166" t="s">
        <v>186</v>
      </c>
      <c r="B166" t="str">
        <f>RTD("tos.rtd", , "DESCRIPTION", ".SPXW201007P3175")</f>
        <v>SPX 100 (Weeklys) 7 OCT 20 3175 PUT</v>
      </c>
      <c r="C166" t="str">
        <f>RTD("tos.rtd", , "IMPL_VOL", ".SPXW201007P3175")</f>
        <v>30.60%</v>
      </c>
      <c r="D166">
        <f>RTD("tos.rtd", , "LAST", ".SPXW201007P3175")</f>
        <v>1.71</v>
      </c>
      <c r="E166">
        <f>RTD("tos.rtd", , "VOLUME", ".SPXW201007P3175")</f>
        <v>129</v>
      </c>
      <c r="F166">
        <f>RTD("tos.rtd", , "OPEN_INT", ".SPXW201007P3175")</f>
        <v>544</v>
      </c>
      <c r="G166">
        <f>RTD("tos.rtd", , "BID", ".SPXW201007P3175")</f>
        <v>2</v>
      </c>
      <c r="H166">
        <f>RTD("tos.rtd", , "ASK", ".SPXW201007P3175")</f>
        <v>2.2000000000000002</v>
      </c>
      <c r="I166">
        <f>RTD("tos.rtd", , "HIGH", ".SPXW201007P3175")</f>
        <v>6.11</v>
      </c>
      <c r="J166">
        <f>RTD("tos.rtd", , "LOW", ".SPXW201007P3175")</f>
        <v>1.6</v>
      </c>
      <c r="K166">
        <f>RTD("tos.rtd", , "OPEN", ".SPXW201007P3175")</f>
        <v>6.11</v>
      </c>
      <c r="L166">
        <f>RTD("tos.rtd", , "DELTA", ".SPXW201007P3175")</f>
        <v>-0.05</v>
      </c>
      <c r="M166">
        <f>RTD("tos.rtd", , "GAMMA", ".SPXW201007P3175")</f>
        <v>0</v>
      </c>
      <c r="N166">
        <f>RTD("tos.rtd", , "THETA", ".SPXW201007P3175")</f>
        <v>-1.1499999999999999</v>
      </c>
      <c r="O166">
        <f>RTD("tos.rtd", , "VEGA", ".SPXW201007P3175")</f>
        <v>0.34</v>
      </c>
      <c r="P166">
        <f>RTD("tos.rtd", , "RHO", ".SPXW201007P3175")</f>
        <v>-0.02</v>
      </c>
      <c r="Q166">
        <f>RTD("tos.rtd", , "INTRINSIC", ".SPXW201007P3175")</f>
        <v>0</v>
      </c>
      <c r="R166">
        <f>RTD("tos.rtd", , "EXTRINSIC", ".SPXW201007P3175")</f>
        <v>2.1</v>
      </c>
      <c r="S166" t="str">
        <f>RTD("tos.rtd", , "PROB_OF_EXPIRING", ".SPXW201007P3175")</f>
        <v>5.00%</v>
      </c>
      <c r="T166" t="str">
        <f>RTD("tos.rtd", , "PROB_OTM", ".SPXW201007P3175")</f>
        <v>95.00%</v>
      </c>
      <c r="U166" t="str">
        <f>RTD("tos.rtd", , "PROB_OF_TOUCHING", ".SPXW201007P3175")</f>
        <v>9.94%</v>
      </c>
      <c r="V166">
        <f>RTD("tos.rtd", , "STRIKE", ".SPXW201007P3175")</f>
        <v>3175</v>
      </c>
    </row>
    <row r="167" spans="1:22" x14ac:dyDescent="0.45">
      <c r="A167" t="s">
        <v>187</v>
      </c>
      <c r="B167" t="str">
        <f>RTD("tos.rtd", , "DESCRIPTION", ".SPXW201007P3180")</f>
        <v>SPX 100 (Weeklys) 7 OCT 20 3180 PUT</v>
      </c>
      <c r="C167" t="str">
        <f>RTD("tos.rtd", , "IMPL_VOL", ".SPXW201007P3180")</f>
        <v>30.43%</v>
      </c>
      <c r="D167">
        <f>RTD("tos.rtd", , "LAST", ".SPXW201007P3180")</f>
        <v>2.33</v>
      </c>
      <c r="E167">
        <f>RTD("tos.rtd", , "VOLUME", ".SPXW201007P3180")</f>
        <v>32</v>
      </c>
      <c r="F167">
        <f>RTD("tos.rtd", , "OPEN_INT", ".SPXW201007P3180")</f>
        <v>163</v>
      </c>
      <c r="G167">
        <f>RTD("tos.rtd", , "BID", ".SPXW201007P3180")</f>
        <v>2.2000000000000002</v>
      </c>
      <c r="H167">
        <f>RTD("tos.rtd", , "ASK", ".SPXW201007P3180")</f>
        <v>2.4</v>
      </c>
      <c r="I167">
        <f>RTD("tos.rtd", , "HIGH", ".SPXW201007P3180")</f>
        <v>8.24</v>
      </c>
      <c r="J167">
        <f>RTD("tos.rtd", , "LOW", ".SPXW201007P3180")</f>
        <v>1.57</v>
      </c>
      <c r="K167">
        <f>RTD("tos.rtd", , "OPEN", ".SPXW201007P3180")</f>
        <v>8.24</v>
      </c>
      <c r="L167">
        <f>RTD("tos.rtd", , "DELTA", ".SPXW201007P3180")</f>
        <v>-0.05</v>
      </c>
      <c r="M167">
        <f>RTD("tos.rtd", , "GAMMA", ".SPXW201007P3180")</f>
        <v>0</v>
      </c>
      <c r="N167">
        <f>RTD("tos.rtd", , "THETA", ".SPXW201007P3180")</f>
        <v>-1.23</v>
      </c>
      <c r="O167">
        <f>RTD("tos.rtd", , "VEGA", ".SPXW201007P3180")</f>
        <v>0.37</v>
      </c>
      <c r="P167">
        <f>RTD("tos.rtd", , "RHO", ".SPXW201007P3180")</f>
        <v>-0.02</v>
      </c>
      <c r="Q167">
        <f>RTD("tos.rtd", , "INTRINSIC", ".SPXW201007P3180")</f>
        <v>0</v>
      </c>
      <c r="R167">
        <f>RTD("tos.rtd", , "EXTRINSIC", ".SPXW201007P3180")</f>
        <v>2.2999999999999998</v>
      </c>
      <c r="S167" t="str">
        <f>RTD("tos.rtd", , "PROB_OF_EXPIRING", ".SPXW201007P3180")</f>
        <v>5.43%</v>
      </c>
      <c r="T167" t="str">
        <f>RTD("tos.rtd", , "PROB_OTM", ".SPXW201007P3180")</f>
        <v>94.57%</v>
      </c>
      <c r="U167" t="str">
        <f>RTD("tos.rtd", , "PROB_OF_TOUCHING", ".SPXW201007P3180")</f>
        <v>10.78%</v>
      </c>
      <c r="V167">
        <f>RTD("tos.rtd", , "STRIKE", ".SPXW201007P3180")</f>
        <v>3180</v>
      </c>
    </row>
    <row r="168" spans="1:22" x14ac:dyDescent="0.45">
      <c r="A168" t="s">
        <v>188</v>
      </c>
      <c r="B168" t="str">
        <f>RTD("tos.rtd", , "DESCRIPTION", ".SPXW201007P3185")</f>
        <v>SPX 100 (Weeklys) 7 OCT 20 3185 PUT</v>
      </c>
      <c r="C168" t="str">
        <f>RTD("tos.rtd", , "IMPL_VOL", ".SPXW201007P3185")</f>
        <v>30.28%</v>
      </c>
      <c r="D168">
        <f>RTD("tos.rtd", , "LAST", ".SPXW201007P3185")</f>
        <v>2.5</v>
      </c>
      <c r="E168">
        <f>RTD("tos.rtd", , "VOLUME", ".SPXW201007P3185")</f>
        <v>45</v>
      </c>
      <c r="F168">
        <f>RTD("tos.rtd", , "OPEN_INT", ".SPXW201007P3185")</f>
        <v>291</v>
      </c>
      <c r="G168">
        <f>RTD("tos.rtd", , "BID", ".SPXW201007P3185")</f>
        <v>2.4</v>
      </c>
      <c r="H168">
        <f>RTD("tos.rtd", , "ASK", ".SPXW201007P3185")</f>
        <v>2.65</v>
      </c>
      <c r="I168">
        <f>RTD("tos.rtd", , "HIGH", ".SPXW201007P3185")</f>
        <v>8.44</v>
      </c>
      <c r="J168">
        <f>RTD("tos.rtd", , "LOW", ".SPXW201007P3185")</f>
        <v>2.13</v>
      </c>
      <c r="K168">
        <f>RTD("tos.rtd", , "OPEN", ".SPXW201007P3185")</f>
        <v>8.44</v>
      </c>
      <c r="L168">
        <f>RTD("tos.rtd", , "DELTA", ".SPXW201007P3185")</f>
        <v>-0.06</v>
      </c>
      <c r="M168">
        <f>RTD("tos.rtd", , "GAMMA", ".SPXW201007P3185")</f>
        <v>0</v>
      </c>
      <c r="N168">
        <f>RTD("tos.rtd", , "THETA", ".SPXW201007P3185")</f>
        <v>-1.32</v>
      </c>
      <c r="O168">
        <f>RTD("tos.rtd", , "VEGA", ".SPXW201007P3185")</f>
        <v>0.39</v>
      </c>
      <c r="P168">
        <f>RTD("tos.rtd", , "RHO", ".SPXW201007P3185")</f>
        <v>-0.02</v>
      </c>
      <c r="Q168">
        <f>RTD("tos.rtd", , "INTRINSIC", ".SPXW201007P3185")</f>
        <v>0</v>
      </c>
      <c r="R168">
        <f>RTD("tos.rtd", , "EXTRINSIC", ".SPXW201007P3185")</f>
        <v>2.5249999999999999</v>
      </c>
      <c r="S168" t="str">
        <f>RTD("tos.rtd", , "PROB_OF_EXPIRING", ".SPXW201007P3185")</f>
        <v>5.90%</v>
      </c>
      <c r="T168" t="str">
        <f>RTD("tos.rtd", , "PROB_OTM", ".SPXW201007P3185")</f>
        <v>94.10%</v>
      </c>
      <c r="U168" t="str">
        <f>RTD("tos.rtd", , "PROB_OF_TOUCHING", ".SPXW201007P3185")</f>
        <v>11.72%</v>
      </c>
      <c r="V168">
        <f>RTD("tos.rtd", , "STRIKE", ".SPXW201007P3185")</f>
        <v>3185</v>
      </c>
    </row>
    <row r="169" spans="1:22" x14ac:dyDescent="0.45">
      <c r="A169" t="s">
        <v>189</v>
      </c>
      <c r="B169" t="str">
        <f>RTD("tos.rtd", , "DESCRIPTION", ".SPXW201007P3190")</f>
        <v>SPX 100 (Weeklys) 7 OCT 20 3190 PUT</v>
      </c>
      <c r="C169" t="str">
        <f>RTD("tos.rtd", , "IMPL_VOL", ".SPXW201007P3190")</f>
        <v>30.08%</v>
      </c>
      <c r="D169">
        <f>RTD("tos.rtd", , "LAST", ".SPXW201007P3190")</f>
        <v>2.78</v>
      </c>
      <c r="E169">
        <f>RTD("tos.rtd", , "VOLUME", ".SPXW201007P3190")</f>
        <v>7213</v>
      </c>
      <c r="F169">
        <f>RTD("tos.rtd", , "OPEN_INT", ".SPXW201007P3190")</f>
        <v>783</v>
      </c>
      <c r="G169">
        <f>RTD("tos.rtd", , "BID", ".SPXW201007P3190")</f>
        <v>2.65</v>
      </c>
      <c r="H169">
        <f>RTD("tos.rtd", , "ASK", ".SPXW201007P3190")</f>
        <v>2.85</v>
      </c>
      <c r="I169">
        <f>RTD("tos.rtd", , "HIGH", ".SPXW201007P3190")</f>
        <v>9.1</v>
      </c>
      <c r="J169">
        <f>RTD("tos.rtd", , "LOW", ".SPXW201007P3190")</f>
        <v>2.08</v>
      </c>
      <c r="K169">
        <f>RTD("tos.rtd", , "OPEN", ".SPXW201007P3190")</f>
        <v>9.1</v>
      </c>
      <c r="L169">
        <f>RTD("tos.rtd", , "DELTA", ".SPXW201007P3190")</f>
        <v>-0.06</v>
      </c>
      <c r="M169">
        <f>RTD("tos.rtd", , "GAMMA", ".SPXW201007P3190")</f>
        <v>0</v>
      </c>
      <c r="N169">
        <f>RTD("tos.rtd", , "THETA", ".SPXW201007P3190")</f>
        <v>-1.41</v>
      </c>
      <c r="O169">
        <f>RTD("tos.rtd", , "VEGA", ".SPXW201007P3190")</f>
        <v>0.42</v>
      </c>
      <c r="P169">
        <f>RTD("tos.rtd", , "RHO", ".SPXW201007P3190")</f>
        <v>-0.02</v>
      </c>
      <c r="Q169">
        <f>RTD("tos.rtd", , "INTRINSIC", ".SPXW201007P3190")</f>
        <v>0</v>
      </c>
      <c r="R169">
        <f>RTD("tos.rtd", , "EXTRINSIC", ".SPXW201007P3190")</f>
        <v>2.75</v>
      </c>
      <c r="S169" t="str">
        <f>RTD("tos.rtd", , "PROB_OF_EXPIRING", ".SPXW201007P3190")</f>
        <v>6.37%</v>
      </c>
      <c r="T169" t="str">
        <f>RTD("tos.rtd", , "PROB_OTM", ".SPXW201007P3190")</f>
        <v>93.63%</v>
      </c>
      <c r="U169" t="str">
        <f>RTD("tos.rtd", , "PROB_OF_TOUCHING", ".SPXW201007P3190")</f>
        <v>12.66%</v>
      </c>
      <c r="V169">
        <f>RTD("tos.rtd", , "STRIKE", ".SPXW201007P3190")</f>
        <v>3190</v>
      </c>
    </row>
    <row r="170" spans="1:22" x14ac:dyDescent="0.45">
      <c r="A170" t="s">
        <v>190</v>
      </c>
      <c r="B170" t="str">
        <f>RTD("tos.rtd", , "DESCRIPTION", ".SPXW201007P3195")</f>
        <v>SPX 100 (Weeklys) 7 OCT 20 3195 PUT</v>
      </c>
      <c r="C170" t="str">
        <f>RTD("tos.rtd", , "IMPL_VOL", ".SPXW201007P3195")</f>
        <v>30.00%</v>
      </c>
      <c r="D170">
        <f>RTD("tos.rtd", , "LAST", ".SPXW201007P3195")</f>
        <v>2.6</v>
      </c>
      <c r="E170">
        <f>RTD("tos.rtd", , "VOLUME", ".SPXW201007P3195")</f>
        <v>140</v>
      </c>
      <c r="F170">
        <f>RTD("tos.rtd", , "OPEN_INT", ".SPXW201007P3195")</f>
        <v>70</v>
      </c>
      <c r="G170">
        <f>RTD("tos.rtd", , "BID", ".SPXW201007P3195")</f>
        <v>2.9</v>
      </c>
      <c r="H170">
        <f>RTD("tos.rtd", , "ASK", ".SPXW201007P3195")</f>
        <v>3.2</v>
      </c>
      <c r="I170">
        <f>RTD("tos.rtd", , "HIGH", ".SPXW201007P3195")</f>
        <v>9.1</v>
      </c>
      <c r="J170">
        <f>RTD("tos.rtd", , "LOW", ".SPXW201007P3195")</f>
        <v>2</v>
      </c>
      <c r="K170">
        <f>RTD("tos.rtd", , "OPEN", ".SPXW201007P3195")</f>
        <v>9.1</v>
      </c>
      <c r="L170">
        <f>RTD("tos.rtd", , "DELTA", ".SPXW201007P3195")</f>
        <v>-7.0000000000000007E-2</v>
      </c>
      <c r="M170">
        <f>RTD("tos.rtd", , "GAMMA", ".SPXW201007P3195")</f>
        <v>0</v>
      </c>
      <c r="N170">
        <f>RTD("tos.rtd", , "THETA", ".SPXW201007P3195")</f>
        <v>-1.52</v>
      </c>
      <c r="O170">
        <f>RTD("tos.rtd", , "VEGA", ".SPXW201007P3195")</f>
        <v>0.45</v>
      </c>
      <c r="P170">
        <f>RTD("tos.rtd", , "RHO", ".SPXW201007P3195")</f>
        <v>-0.02</v>
      </c>
      <c r="Q170">
        <f>RTD("tos.rtd", , "INTRINSIC", ".SPXW201007P3195")</f>
        <v>0</v>
      </c>
      <c r="R170">
        <f>RTD("tos.rtd", , "EXTRINSIC", ".SPXW201007P3195")</f>
        <v>3.05</v>
      </c>
      <c r="S170" t="str">
        <f>RTD("tos.rtd", , "PROB_OF_EXPIRING", ".SPXW201007P3195")</f>
        <v>6.97%</v>
      </c>
      <c r="T170" t="str">
        <f>RTD("tos.rtd", , "PROB_OTM", ".SPXW201007P3195")</f>
        <v>93.03%</v>
      </c>
      <c r="U170" t="str">
        <f>RTD("tos.rtd", , "PROB_OF_TOUCHING", ".SPXW201007P3195")</f>
        <v>13.83%</v>
      </c>
      <c r="V170">
        <f>RTD("tos.rtd", , "STRIKE", ".SPXW201007P3195")</f>
        <v>3195</v>
      </c>
    </row>
    <row r="171" spans="1:22" x14ac:dyDescent="0.45">
      <c r="A171" t="s">
        <v>191</v>
      </c>
      <c r="B171" t="str">
        <f>RTD("tos.rtd", , "DESCRIPTION", ".SPXW201007P3200")</f>
        <v>SPX 100 (Weeklys) 7 OCT 20 3200 PUT</v>
      </c>
      <c r="C171" t="str">
        <f>RTD("tos.rtd", , "IMPL_VOL", ".SPXW201007P3200")</f>
        <v>29.86%</v>
      </c>
      <c r="D171">
        <f>RTD("tos.rtd", , "LAST", ".SPXW201007P3200")</f>
        <v>3.2</v>
      </c>
      <c r="E171">
        <f>RTD("tos.rtd", , "VOLUME", ".SPXW201007P3200")</f>
        <v>266</v>
      </c>
      <c r="F171">
        <f>RTD("tos.rtd", , "OPEN_INT", ".SPXW201007P3200")</f>
        <v>594</v>
      </c>
      <c r="G171">
        <f>RTD("tos.rtd", , "BID", ".SPXW201007P3200")</f>
        <v>3.2</v>
      </c>
      <c r="H171">
        <f>RTD("tos.rtd", , "ASK", ".SPXW201007P3200")</f>
        <v>3.5</v>
      </c>
      <c r="I171">
        <f>RTD("tos.rtd", , "HIGH", ".SPXW201007P3200")</f>
        <v>9.1</v>
      </c>
      <c r="J171">
        <f>RTD("tos.rtd", , "LOW", ".SPXW201007P3200")</f>
        <v>2.4</v>
      </c>
      <c r="K171">
        <f>RTD("tos.rtd", , "OPEN", ".SPXW201007P3200")</f>
        <v>9.1</v>
      </c>
      <c r="L171">
        <f>RTD("tos.rtd", , "DELTA", ".SPXW201007P3200")</f>
        <v>-7.0000000000000007E-2</v>
      </c>
      <c r="M171">
        <f>RTD("tos.rtd", , "GAMMA", ".SPXW201007P3200")</f>
        <v>0</v>
      </c>
      <c r="N171">
        <f>RTD("tos.rtd", , "THETA", ".SPXW201007P3200")</f>
        <v>-1.63</v>
      </c>
      <c r="O171">
        <f>RTD("tos.rtd", , "VEGA", ".SPXW201007P3200")</f>
        <v>0.48</v>
      </c>
      <c r="P171">
        <f>RTD("tos.rtd", , "RHO", ".SPXW201007P3200")</f>
        <v>-0.03</v>
      </c>
      <c r="Q171">
        <f>RTD("tos.rtd", , "INTRINSIC", ".SPXW201007P3200")</f>
        <v>0</v>
      </c>
      <c r="R171">
        <f>RTD("tos.rtd", , "EXTRINSIC", ".SPXW201007P3200")</f>
        <v>3.35</v>
      </c>
      <c r="S171" t="str">
        <f>RTD("tos.rtd", , "PROB_OF_EXPIRING", ".SPXW201007P3200")</f>
        <v>7.56%</v>
      </c>
      <c r="T171" t="str">
        <f>RTD("tos.rtd", , "PROB_OTM", ".SPXW201007P3200")</f>
        <v>92.44%</v>
      </c>
      <c r="U171" t="str">
        <f>RTD("tos.rtd", , "PROB_OF_TOUCHING", ".SPXW201007P3200")</f>
        <v>15.02%</v>
      </c>
      <c r="V171">
        <f>RTD("tos.rtd", , "STRIKE", ".SPXW201007P3200")</f>
        <v>3200</v>
      </c>
    </row>
    <row r="172" spans="1:22" x14ac:dyDescent="0.45">
      <c r="A172" t="s">
        <v>192</v>
      </c>
      <c r="B172" t="str">
        <f>RTD("tos.rtd", , "DESCRIPTION", ".SPXW201007P3205")</f>
        <v>SPX 100 (Weeklys) 7 OCT 20 3205 PUT</v>
      </c>
      <c r="C172" t="str">
        <f>RTD("tos.rtd", , "IMPL_VOL", ".SPXW201007P3205")</f>
        <v>29.68%</v>
      </c>
      <c r="D172">
        <f>RTD("tos.rtd", , "LAST", ".SPXW201007P3205")</f>
        <v>2.75</v>
      </c>
      <c r="E172">
        <f>RTD("tos.rtd", , "VOLUME", ".SPXW201007P3205")</f>
        <v>125</v>
      </c>
      <c r="F172">
        <f>RTD("tos.rtd", , "OPEN_INT", ".SPXW201007P3205")</f>
        <v>140</v>
      </c>
      <c r="G172">
        <f>RTD("tos.rtd", , "BID", ".SPXW201007P3205")</f>
        <v>3.5</v>
      </c>
      <c r="H172">
        <f>RTD("tos.rtd", , "ASK", ".SPXW201007P3205")</f>
        <v>3.8</v>
      </c>
      <c r="I172">
        <f>RTD("tos.rtd", , "HIGH", ".SPXW201007P3205")</f>
        <v>11</v>
      </c>
      <c r="J172">
        <f>RTD("tos.rtd", , "LOW", ".SPXW201007P3205")</f>
        <v>2.75</v>
      </c>
      <c r="K172">
        <f>RTD("tos.rtd", , "OPEN", ".SPXW201007P3205")</f>
        <v>11</v>
      </c>
      <c r="L172">
        <f>RTD("tos.rtd", , "DELTA", ".SPXW201007P3205")</f>
        <v>-0.08</v>
      </c>
      <c r="M172">
        <f>RTD("tos.rtd", , "GAMMA", ".SPXW201007P3205")</f>
        <v>0</v>
      </c>
      <c r="N172">
        <f>RTD("tos.rtd", , "THETA", ".SPXW201007P3205")</f>
        <v>-1.73</v>
      </c>
      <c r="O172">
        <f>RTD("tos.rtd", , "VEGA", ".SPXW201007P3205")</f>
        <v>0.51</v>
      </c>
      <c r="P172">
        <f>RTD("tos.rtd", , "RHO", ".SPXW201007P3205")</f>
        <v>-0.03</v>
      </c>
      <c r="Q172">
        <f>RTD("tos.rtd", , "INTRINSIC", ".SPXW201007P3205")</f>
        <v>0</v>
      </c>
      <c r="R172">
        <f>RTD("tos.rtd", , "EXTRINSIC", ".SPXW201007P3205")</f>
        <v>3.65</v>
      </c>
      <c r="S172" t="str">
        <f>RTD("tos.rtd", , "PROB_OF_EXPIRING", ".SPXW201007P3205")</f>
        <v>8.16%</v>
      </c>
      <c r="T172" t="str">
        <f>RTD("tos.rtd", , "PROB_OTM", ".SPXW201007P3205")</f>
        <v>91.84%</v>
      </c>
      <c r="U172" t="str">
        <f>RTD("tos.rtd", , "PROB_OF_TOUCHING", ".SPXW201007P3205")</f>
        <v>16.21%</v>
      </c>
      <c r="V172">
        <f>RTD("tos.rtd", , "STRIKE", ".SPXW201007P3205")</f>
        <v>3205</v>
      </c>
    </row>
    <row r="173" spans="1:22" x14ac:dyDescent="0.45">
      <c r="A173" t="s">
        <v>193</v>
      </c>
      <c r="B173" t="str">
        <f>RTD("tos.rtd", , "DESCRIPTION", ".SPXW201007P3210")</f>
        <v>SPX 100 (Weeklys) 7 OCT 20 3210 PUT</v>
      </c>
      <c r="C173" t="str">
        <f>RTD("tos.rtd", , "IMPL_VOL", ".SPXW201007P3210")</f>
        <v>29.62%</v>
      </c>
      <c r="D173">
        <f>RTD("tos.rtd", , "LAST", ".SPXW201007P3210")</f>
        <v>3.12</v>
      </c>
      <c r="E173">
        <f>RTD("tos.rtd", , "VOLUME", ".SPXW201007P3210")</f>
        <v>132</v>
      </c>
      <c r="F173">
        <f>RTD("tos.rtd", , "OPEN_INT", ".SPXW201007P3210")</f>
        <v>114</v>
      </c>
      <c r="G173">
        <f>RTD("tos.rtd", , "BID", ".SPXW201007P3210")</f>
        <v>3.9</v>
      </c>
      <c r="H173">
        <f>RTD("tos.rtd", , "ASK", ".SPXW201007P3210")</f>
        <v>4.2</v>
      </c>
      <c r="I173">
        <f>RTD("tos.rtd", , "HIGH", ".SPXW201007P3210")</f>
        <v>6.62</v>
      </c>
      <c r="J173">
        <f>RTD("tos.rtd", , "LOW", ".SPXW201007P3210")</f>
        <v>2.83</v>
      </c>
      <c r="K173">
        <f>RTD("tos.rtd", , "OPEN", ".SPXW201007P3210")</f>
        <v>5.94</v>
      </c>
      <c r="L173">
        <f>RTD("tos.rtd", , "DELTA", ".SPXW201007P3210")</f>
        <v>-0.08</v>
      </c>
      <c r="M173">
        <f>RTD("tos.rtd", , "GAMMA", ".SPXW201007P3210")</f>
        <v>0</v>
      </c>
      <c r="N173">
        <f>RTD("tos.rtd", , "THETA", ".SPXW201007P3210")</f>
        <v>-1.87</v>
      </c>
      <c r="O173">
        <f>RTD("tos.rtd", , "VEGA", ".SPXW201007P3210")</f>
        <v>0.54</v>
      </c>
      <c r="P173">
        <f>RTD("tos.rtd", , "RHO", ".SPXW201007P3210")</f>
        <v>-0.03</v>
      </c>
      <c r="Q173">
        <f>RTD("tos.rtd", , "INTRINSIC", ".SPXW201007P3210")</f>
        <v>0</v>
      </c>
      <c r="R173">
        <f>RTD("tos.rtd", , "EXTRINSIC", ".SPXW201007P3210")</f>
        <v>4.05</v>
      </c>
      <c r="S173" t="str">
        <f>RTD("tos.rtd", , "PROB_OF_EXPIRING", ".SPXW201007P3210")</f>
        <v>8.91%</v>
      </c>
      <c r="T173" t="str">
        <f>RTD("tos.rtd", , "PROB_OTM", ".SPXW201007P3210")</f>
        <v>91.09%</v>
      </c>
      <c r="U173" t="str">
        <f>RTD("tos.rtd", , "PROB_OF_TOUCHING", ".SPXW201007P3210")</f>
        <v>17.69%</v>
      </c>
      <c r="V173">
        <f>RTD("tos.rtd", , "STRIKE", ".SPXW201007P3210")</f>
        <v>3210</v>
      </c>
    </row>
    <row r="174" spans="1:22" x14ac:dyDescent="0.45">
      <c r="A174" t="s">
        <v>194</v>
      </c>
      <c r="B174" t="str">
        <f>RTD("tos.rtd", , "DESCRIPTION", ".SPXW201007P3215")</f>
        <v>SPX 100 (Weeklys) 7 OCT 20 3215 PUT</v>
      </c>
      <c r="C174" t="str">
        <f>RTD("tos.rtd", , "IMPL_VOL", ".SPXW201007P3215")</f>
        <v>29.34%</v>
      </c>
      <c r="D174">
        <f>RTD("tos.rtd", , "LAST", ".SPXW201007P3215")</f>
        <v>4.42</v>
      </c>
      <c r="E174">
        <f>RTD("tos.rtd", , "VOLUME", ".SPXW201007P3215")</f>
        <v>114</v>
      </c>
      <c r="F174">
        <f>RTD("tos.rtd", , "OPEN_INT", ".SPXW201007P3215")</f>
        <v>79</v>
      </c>
      <c r="G174">
        <f>RTD("tos.rtd", , "BID", ".SPXW201007P3215")</f>
        <v>4.2</v>
      </c>
      <c r="H174">
        <f>RTD("tos.rtd", , "ASK", ".SPXW201007P3215")</f>
        <v>4.5</v>
      </c>
      <c r="I174">
        <f>RTD("tos.rtd", , "HIGH", ".SPXW201007P3215")</f>
        <v>8.24</v>
      </c>
      <c r="J174">
        <f>RTD("tos.rtd", , "LOW", ".SPXW201007P3215")</f>
        <v>3.5</v>
      </c>
      <c r="K174">
        <f>RTD("tos.rtd", , "OPEN", ".SPXW201007P3215")</f>
        <v>7.61</v>
      </c>
      <c r="L174">
        <f>RTD("tos.rtd", , "DELTA", ".SPXW201007P3215")</f>
        <v>-0.09</v>
      </c>
      <c r="M174">
        <f>RTD("tos.rtd", , "GAMMA", ".SPXW201007P3215")</f>
        <v>0</v>
      </c>
      <c r="N174">
        <f>RTD("tos.rtd", , "THETA", ".SPXW201007P3215")</f>
        <v>-1.96</v>
      </c>
      <c r="O174">
        <f>RTD("tos.rtd", , "VEGA", ".SPXW201007P3215")</f>
        <v>0.56999999999999995</v>
      </c>
      <c r="P174">
        <f>RTD("tos.rtd", , "RHO", ".SPXW201007P3215")</f>
        <v>-0.03</v>
      </c>
      <c r="Q174">
        <f>RTD("tos.rtd", , "INTRINSIC", ".SPXW201007P3215")</f>
        <v>0</v>
      </c>
      <c r="R174">
        <f>RTD("tos.rtd", , "EXTRINSIC", ".SPXW201007P3215")</f>
        <v>4.3499999999999996</v>
      </c>
      <c r="S174" t="str">
        <f>RTD("tos.rtd", , "PROB_OF_EXPIRING", ".SPXW201007P3215")</f>
        <v>9.52%</v>
      </c>
      <c r="T174" t="str">
        <f>RTD("tos.rtd", , "PROB_OTM", ".SPXW201007P3215")</f>
        <v>90.48%</v>
      </c>
      <c r="U174" t="str">
        <f>RTD("tos.rtd", , "PROB_OF_TOUCHING", ".SPXW201007P3215")</f>
        <v>18.91%</v>
      </c>
      <c r="V174">
        <f>RTD("tos.rtd", , "STRIKE", ".SPXW201007P3215")</f>
        <v>3215</v>
      </c>
    </row>
    <row r="175" spans="1:22" x14ac:dyDescent="0.45">
      <c r="A175" t="s">
        <v>195</v>
      </c>
      <c r="B175" t="str">
        <f>RTD("tos.rtd", , "DESCRIPTION", ".SPXW201007P3220")</f>
        <v>SPX 100 (Weeklys) 7 OCT 20 3220 PUT</v>
      </c>
      <c r="C175" t="str">
        <f>RTD("tos.rtd", , "IMPL_VOL", ".SPXW201007P3220")</f>
        <v>29.34%</v>
      </c>
      <c r="D175">
        <f>RTD("tos.rtd", , "LAST", ".SPXW201007P3220")</f>
        <v>5</v>
      </c>
      <c r="E175">
        <f>RTD("tos.rtd", , "VOLUME", ".SPXW201007P3220")</f>
        <v>148</v>
      </c>
      <c r="F175">
        <f>RTD("tos.rtd", , "OPEN_INT", ".SPXW201007P3220")</f>
        <v>327</v>
      </c>
      <c r="G175">
        <f>RTD("tos.rtd", , "BID", ".SPXW201007P3220")</f>
        <v>4.7</v>
      </c>
      <c r="H175">
        <f>RTD("tos.rtd", , "ASK", ".SPXW201007P3220")</f>
        <v>5</v>
      </c>
      <c r="I175">
        <f>RTD("tos.rtd", , "HIGH", ".SPXW201007P3220")</f>
        <v>9.9</v>
      </c>
      <c r="J175">
        <f>RTD("tos.rtd", , "LOW", ".SPXW201007P3220")</f>
        <v>3.71</v>
      </c>
      <c r="K175">
        <f>RTD("tos.rtd", , "OPEN", ".SPXW201007P3220")</f>
        <v>9.9</v>
      </c>
      <c r="L175">
        <f>RTD("tos.rtd", , "DELTA", ".SPXW201007P3220")</f>
        <v>-0.1</v>
      </c>
      <c r="M175">
        <f>RTD("tos.rtd", , "GAMMA", ".SPXW201007P3220")</f>
        <v>0</v>
      </c>
      <c r="N175">
        <f>RTD("tos.rtd", , "THETA", ".SPXW201007P3220")</f>
        <v>-2.12</v>
      </c>
      <c r="O175">
        <f>RTD("tos.rtd", , "VEGA", ".SPXW201007P3220")</f>
        <v>0.61</v>
      </c>
      <c r="P175">
        <f>RTD("tos.rtd", , "RHO", ".SPXW201007P3220")</f>
        <v>-0.04</v>
      </c>
      <c r="Q175">
        <f>RTD("tos.rtd", , "INTRINSIC", ".SPXW201007P3220")</f>
        <v>0</v>
      </c>
      <c r="R175">
        <f>RTD("tos.rtd", , "EXTRINSIC", ".SPXW201007P3220")</f>
        <v>4.8499999999999996</v>
      </c>
      <c r="S175" t="str">
        <f>RTD("tos.rtd", , "PROB_OF_EXPIRING", ".SPXW201007P3220")</f>
        <v>10.41%</v>
      </c>
      <c r="T175" t="str">
        <f>RTD("tos.rtd", , "PROB_OTM", ".SPXW201007P3220")</f>
        <v>89.59%</v>
      </c>
      <c r="U175" t="str">
        <f>RTD("tos.rtd", , "PROB_OF_TOUCHING", ".SPXW201007P3220")</f>
        <v>20.67%</v>
      </c>
      <c r="V175">
        <f>RTD("tos.rtd", , "STRIKE", ".SPXW201007P3220")</f>
        <v>3220</v>
      </c>
    </row>
    <row r="176" spans="1:22" x14ac:dyDescent="0.45">
      <c r="A176" t="s">
        <v>196</v>
      </c>
      <c r="B176" t="str">
        <f>RTD("tos.rtd", , "DESCRIPTION", ".SPXW201007P3225")</f>
        <v>SPX 100 (Weeklys) 7 OCT 20 3225 PUT</v>
      </c>
      <c r="C176" t="str">
        <f>RTD("tos.rtd", , "IMPL_VOL", ".SPXW201007P3225")</f>
        <v>29.12%</v>
      </c>
      <c r="D176">
        <f>RTD("tos.rtd", , "LAST", ".SPXW201007P3225")</f>
        <v>4.3600000000000003</v>
      </c>
      <c r="E176">
        <f>RTD("tos.rtd", , "VOLUME", ".SPXW201007P3225")</f>
        <v>270</v>
      </c>
      <c r="F176">
        <f>RTD("tos.rtd", , "OPEN_INT", ".SPXW201007P3225")</f>
        <v>696</v>
      </c>
      <c r="G176">
        <f>RTD("tos.rtd", , "BID", ".SPXW201007P3225")</f>
        <v>5.0999999999999996</v>
      </c>
      <c r="H176">
        <f>RTD("tos.rtd", , "ASK", ".SPXW201007P3225")</f>
        <v>5.4</v>
      </c>
      <c r="I176">
        <f>RTD("tos.rtd", , "HIGH", ".SPXW201007P3225")</f>
        <v>8.9</v>
      </c>
      <c r="J176">
        <f>RTD("tos.rtd", , "LOW", ".SPXW201007P3225")</f>
        <v>3.9</v>
      </c>
      <c r="K176">
        <f>RTD("tos.rtd", , "OPEN", ".SPXW201007P3225")</f>
        <v>8.8000000000000007</v>
      </c>
      <c r="L176">
        <f>RTD("tos.rtd", , "DELTA", ".SPXW201007P3225")</f>
        <v>-0.11</v>
      </c>
      <c r="M176">
        <f>RTD("tos.rtd", , "GAMMA", ".SPXW201007P3225")</f>
        <v>0</v>
      </c>
      <c r="N176">
        <f>RTD("tos.rtd", , "THETA", ".SPXW201007P3225")</f>
        <v>-2.23</v>
      </c>
      <c r="O176">
        <f>RTD("tos.rtd", , "VEGA", ".SPXW201007P3225")</f>
        <v>0.64</v>
      </c>
      <c r="P176">
        <f>RTD("tos.rtd", , "RHO", ".SPXW201007P3225")</f>
        <v>-0.04</v>
      </c>
      <c r="Q176">
        <f>RTD("tos.rtd", , "INTRINSIC", ".SPXW201007P3225")</f>
        <v>0</v>
      </c>
      <c r="R176">
        <f>RTD("tos.rtd", , "EXTRINSIC", ".SPXW201007P3225")</f>
        <v>5.25</v>
      </c>
      <c r="S176" t="str">
        <f>RTD("tos.rtd", , "PROB_OF_EXPIRING", ".SPXW201007P3225")</f>
        <v>11.17%</v>
      </c>
      <c r="T176" t="str">
        <f>RTD("tos.rtd", , "PROB_OTM", ".SPXW201007P3225")</f>
        <v>88.83%</v>
      </c>
      <c r="U176" t="str">
        <f>RTD("tos.rtd", , "PROB_OF_TOUCHING", ".SPXW201007P3225")</f>
        <v>22.18%</v>
      </c>
      <c r="V176">
        <f>RTD("tos.rtd", , "STRIKE", ".SPXW201007P3225")</f>
        <v>3225</v>
      </c>
    </row>
    <row r="177" spans="1:22" x14ac:dyDescent="0.45">
      <c r="A177" t="s">
        <v>197</v>
      </c>
      <c r="B177" t="str">
        <f>RTD("tos.rtd", , "DESCRIPTION", ".SPXW201007P3230")</f>
        <v>SPX 100 (Weeklys) 7 OCT 20 3230 PUT</v>
      </c>
      <c r="C177" t="str">
        <f>RTD("tos.rtd", , "IMPL_VOL", ".SPXW201007P3230")</f>
        <v>28.99%</v>
      </c>
      <c r="D177">
        <f>RTD("tos.rtd", , "LAST", ".SPXW201007P3230")</f>
        <v>5.9</v>
      </c>
      <c r="E177">
        <f>RTD("tos.rtd", , "VOLUME", ".SPXW201007P3230")</f>
        <v>488</v>
      </c>
      <c r="F177">
        <f>RTD("tos.rtd", , "OPEN_INT", ".SPXW201007P3230")</f>
        <v>236</v>
      </c>
      <c r="G177">
        <f>RTD("tos.rtd", , "BID", ".SPXW201007P3230")</f>
        <v>5.6</v>
      </c>
      <c r="H177">
        <f>RTD("tos.rtd", , "ASK", ".SPXW201007P3230")</f>
        <v>5.9</v>
      </c>
      <c r="I177">
        <f>RTD("tos.rtd", , "HIGH", ".SPXW201007P3230")</f>
        <v>15.21</v>
      </c>
      <c r="J177">
        <f>RTD("tos.rtd", , "LOW", ".SPXW201007P3230")</f>
        <v>4.4000000000000004</v>
      </c>
      <c r="K177">
        <f>RTD("tos.rtd", , "OPEN", ".SPXW201007P3230")</f>
        <v>15.21</v>
      </c>
      <c r="L177">
        <f>RTD("tos.rtd", , "DELTA", ".SPXW201007P3230")</f>
        <v>-0.11</v>
      </c>
      <c r="M177">
        <f>RTD("tos.rtd", , "GAMMA", ".SPXW201007P3230")</f>
        <v>0</v>
      </c>
      <c r="N177">
        <f>RTD("tos.rtd", , "THETA", ".SPXW201007P3230")</f>
        <v>-2.37</v>
      </c>
      <c r="O177">
        <f>RTD("tos.rtd", , "VEGA", ".SPXW201007P3230")</f>
        <v>0.68</v>
      </c>
      <c r="P177">
        <f>RTD("tos.rtd", , "RHO", ".SPXW201007P3230")</f>
        <v>-0.04</v>
      </c>
      <c r="Q177">
        <f>RTD("tos.rtd", , "INTRINSIC", ".SPXW201007P3230")</f>
        <v>0</v>
      </c>
      <c r="R177">
        <f>RTD("tos.rtd", , "EXTRINSIC", ".SPXW201007P3230")</f>
        <v>5.75</v>
      </c>
      <c r="S177" t="str">
        <f>RTD("tos.rtd", , "PROB_OF_EXPIRING", ".SPXW201007P3230")</f>
        <v>12.07%</v>
      </c>
      <c r="T177" t="str">
        <f>RTD("tos.rtd", , "PROB_OTM", ".SPXW201007P3230")</f>
        <v>87.93%</v>
      </c>
      <c r="U177" t="str">
        <f>RTD("tos.rtd", , "PROB_OF_TOUCHING", ".SPXW201007P3230")</f>
        <v>23.95%</v>
      </c>
      <c r="V177">
        <f>RTD("tos.rtd", , "STRIKE", ".SPXW201007P3230")</f>
        <v>3230</v>
      </c>
    </row>
    <row r="178" spans="1:22" x14ac:dyDescent="0.45">
      <c r="A178" t="s">
        <v>198</v>
      </c>
      <c r="B178" t="str">
        <f>RTD("tos.rtd", , "DESCRIPTION", ".SPXW201007P3235")</f>
        <v>SPX 100 (Weeklys) 7 OCT 20 3235 PUT</v>
      </c>
      <c r="C178" t="str">
        <f>RTD("tos.rtd", , "IMPL_VOL", ".SPXW201007P3235")</f>
        <v>28.88%</v>
      </c>
      <c r="D178">
        <f>RTD("tos.rtd", , "LAST", ".SPXW201007P3235")</f>
        <v>5.9</v>
      </c>
      <c r="E178">
        <f>RTD("tos.rtd", , "VOLUME", ".SPXW201007P3235")</f>
        <v>81</v>
      </c>
      <c r="F178">
        <f>RTD("tos.rtd", , "OPEN_INT", ".SPXW201007P3235")</f>
        <v>290</v>
      </c>
      <c r="G178">
        <f>RTD("tos.rtd", , "BID", ".SPXW201007P3235")</f>
        <v>6.1</v>
      </c>
      <c r="H178">
        <f>RTD("tos.rtd", , "ASK", ".SPXW201007P3235")</f>
        <v>6.5</v>
      </c>
      <c r="I178">
        <f>RTD("tos.rtd", , "HIGH", ".SPXW201007P3235")</f>
        <v>15.81</v>
      </c>
      <c r="J178">
        <f>RTD("tos.rtd", , "LOW", ".SPXW201007P3235")</f>
        <v>5.41</v>
      </c>
      <c r="K178">
        <f>RTD("tos.rtd", , "OPEN", ".SPXW201007P3235")</f>
        <v>15.81</v>
      </c>
      <c r="L178">
        <f>RTD("tos.rtd", , "DELTA", ".SPXW201007P3235")</f>
        <v>-0.12</v>
      </c>
      <c r="M178">
        <f>RTD("tos.rtd", , "GAMMA", ".SPXW201007P3235")</f>
        <v>0</v>
      </c>
      <c r="N178">
        <f>RTD("tos.rtd", , "THETA", ".SPXW201007P3235")</f>
        <v>-2.5099999999999998</v>
      </c>
      <c r="O178">
        <f>RTD("tos.rtd", , "VEGA", ".SPXW201007P3235")</f>
        <v>0.72</v>
      </c>
      <c r="P178">
        <f>RTD("tos.rtd", , "RHO", ".SPXW201007P3235")</f>
        <v>-0.05</v>
      </c>
      <c r="Q178">
        <f>RTD("tos.rtd", , "INTRINSIC", ".SPXW201007P3235")</f>
        <v>0</v>
      </c>
      <c r="R178">
        <f>RTD("tos.rtd", , "EXTRINSIC", ".SPXW201007P3235")</f>
        <v>6.3</v>
      </c>
      <c r="S178" t="str">
        <f>RTD("tos.rtd", , "PROB_OF_EXPIRING", ".SPXW201007P3235")</f>
        <v>13.03%</v>
      </c>
      <c r="T178" t="str">
        <f>RTD("tos.rtd", , "PROB_OTM", ".SPXW201007P3235")</f>
        <v>86.97%</v>
      </c>
      <c r="U178" t="str">
        <f>RTD("tos.rtd", , "PROB_OF_TOUCHING", ".SPXW201007P3235")</f>
        <v>25.86%</v>
      </c>
      <c r="V178">
        <f>RTD("tos.rtd", , "STRIKE", ".SPXW201007P3235")</f>
        <v>3235</v>
      </c>
    </row>
    <row r="179" spans="1:22" x14ac:dyDescent="0.45">
      <c r="A179" t="s">
        <v>199</v>
      </c>
      <c r="B179" t="str">
        <f>RTD("tos.rtd", , "DESCRIPTION", ".SPXW201007P3240")</f>
        <v>SPX 100 (Weeklys) 7 OCT 20 3240 PUT</v>
      </c>
      <c r="C179" t="str">
        <f>RTD("tos.rtd", , "IMPL_VOL", ".SPXW201007P3240")</f>
        <v>28.78%</v>
      </c>
      <c r="D179">
        <f>RTD("tos.rtd", , "LAST", ".SPXW201007P3240")</f>
        <v>7</v>
      </c>
      <c r="E179">
        <f>RTD("tos.rtd", , "VOLUME", ".SPXW201007P3240")</f>
        <v>3582</v>
      </c>
      <c r="F179">
        <f>RTD("tos.rtd", , "OPEN_INT", ".SPXW201007P3240")</f>
        <v>121</v>
      </c>
      <c r="G179">
        <f>RTD("tos.rtd", , "BID", ".SPXW201007P3240")</f>
        <v>6.7</v>
      </c>
      <c r="H179">
        <f>RTD("tos.rtd", , "ASK", ".SPXW201007P3240")</f>
        <v>7.1</v>
      </c>
      <c r="I179">
        <f>RTD("tos.rtd", , "HIGH", ".SPXW201007P3240")</f>
        <v>12.47</v>
      </c>
      <c r="J179">
        <f>RTD("tos.rtd", , "LOW", ".SPXW201007P3240")</f>
        <v>4.9000000000000004</v>
      </c>
      <c r="K179">
        <f>RTD("tos.rtd", , "OPEN", ".SPXW201007P3240")</f>
        <v>11.16</v>
      </c>
      <c r="L179">
        <f>RTD("tos.rtd", , "DELTA", ".SPXW201007P3240")</f>
        <v>-0.13</v>
      </c>
      <c r="M179">
        <f>RTD("tos.rtd", , "GAMMA", ".SPXW201007P3240")</f>
        <v>0</v>
      </c>
      <c r="N179">
        <f>RTD("tos.rtd", , "THETA", ".SPXW201007P3240")</f>
        <v>-2.66</v>
      </c>
      <c r="O179">
        <f>RTD("tos.rtd", , "VEGA", ".SPXW201007P3240")</f>
        <v>0.76</v>
      </c>
      <c r="P179">
        <f>RTD("tos.rtd", , "RHO", ".SPXW201007P3240")</f>
        <v>-0.05</v>
      </c>
      <c r="Q179">
        <f>RTD("tos.rtd", , "INTRINSIC", ".SPXW201007P3240")</f>
        <v>0</v>
      </c>
      <c r="R179">
        <f>RTD("tos.rtd", , "EXTRINSIC", ".SPXW201007P3240")</f>
        <v>6.9</v>
      </c>
      <c r="S179" t="str">
        <f>RTD("tos.rtd", , "PROB_OF_EXPIRING", ".SPXW201007P3240")</f>
        <v>14.05%</v>
      </c>
      <c r="T179" t="str">
        <f>RTD("tos.rtd", , "PROB_OTM", ".SPXW201007P3240")</f>
        <v>85.95%</v>
      </c>
      <c r="U179" t="str">
        <f>RTD("tos.rtd", , "PROB_OF_TOUCHING", ".SPXW201007P3240")</f>
        <v>27.89%</v>
      </c>
      <c r="V179">
        <f>RTD("tos.rtd", , "STRIKE", ".SPXW201007P3240")</f>
        <v>3240</v>
      </c>
    </row>
    <row r="180" spans="1:22" x14ac:dyDescent="0.45">
      <c r="A180" t="s">
        <v>200</v>
      </c>
      <c r="B180" t="str">
        <f>RTD("tos.rtd", , "DESCRIPTION", ".SPXW201007P3245")</f>
        <v>SPX 100 (Weeklys) 7 OCT 20 3245 PUT</v>
      </c>
      <c r="C180" t="str">
        <f>RTD("tos.rtd", , "IMPL_VOL", ".SPXW201007P3245")</f>
        <v>28.61%</v>
      </c>
      <c r="D180">
        <f>RTD("tos.rtd", , "LAST", ".SPXW201007P3245")</f>
        <v>6.6</v>
      </c>
      <c r="E180">
        <f>RTD("tos.rtd", , "VOLUME", ".SPXW201007P3245")</f>
        <v>64</v>
      </c>
      <c r="F180">
        <f>RTD("tos.rtd", , "OPEN_INT", ".SPXW201007P3245")</f>
        <v>104</v>
      </c>
      <c r="G180">
        <f>RTD("tos.rtd", , "BID", ".SPXW201007P3245")</f>
        <v>7.3</v>
      </c>
      <c r="H180">
        <f>RTD("tos.rtd", , "ASK", ".SPXW201007P3245")</f>
        <v>7.7</v>
      </c>
      <c r="I180">
        <f>RTD("tos.rtd", , "HIGH", ".SPXW201007P3245")</f>
        <v>13.32</v>
      </c>
      <c r="J180">
        <f>RTD("tos.rtd", , "LOW", ".SPXW201007P3245")</f>
        <v>5.92</v>
      </c>
      <c r="K180">
        <f>RTD("tos.rtd", , "OPEN", ".SPXW201007P3245")</f>
        <v>11.37</v>
      </c>
      <c r="L180">
        <f>RTD("tos.rtd", , "DELTA", ".SPXW201007P3245")</f>
        <v>-0.14000000000000001</v>
      </c>
      <c r="M180">
        <f>RTD("tos.rtd", , "GAMMA", ".SPXW201007P3245")</f>
        <v>0</v>
      </c>
      <c r="N180">
        <f>RTD("tos.rtd", , "THETA", ".SPXW201007P3245")</f>
        <v>-2.8</v>
      </c>
      <c r="O180">
        <f>RTD("tos.rtd", , "VEGA", ".SPXW201007P3245")</f>
        <v>0.79</v>
      </c>
      <c r="P180">
        <f>RTD("tos.rtd", , "RHO", ".SPXW201007P3245")</f>
        <v>-0.05</v>
      </c>
      <c r="Q180">
        <f>RTD("tos.rtd", , "INTRINSIC", ".SPXW201007P3245")</f>
        <v>0</v>
      </c>
      <c r="R180">
        <f>RTD("tos.rtd", , "EXTRINSIC", ".SPXW201007P3245")</f>
        <v>7.5</v>
      </c>
      <c r="S180" t="str">
        <f>RTD("tos.rtd", , "PROB_OF_EXPIRING", ".SPXW201007P3245")</f>
        <v>15.08%</v>
      </c>
      <c r="T180" t="str">
        <f>RTD("tos.rtd", , "PROB_OTM", ".SPXW201007P3245")</f>
        <v>84.92%</v>
      </c>
      <c r="U180" t="str">
        <f>RTD("tos.rtd", , "PROB_OF_TOUCHING", ".SPXW201007P3245")</f>
        <v>29.93%</v>
      </c>
      <c r="V180">
        <f>RTD("tos.rtd", , "STRIKE", ".SPXW201007P3245")</f>
        <v>3245</v>
      </c>
    </row>
    <row r="181" spans="1:22" x14ac:dyDescent="0.45">
      <c r="A181" t="s">
        <v>201</v>
      </c>
      <c r="B181" t="str">
        <f>RTD("tos.rtd", , "DESCRIPTION", ".SPXW201007P3250")</f>
        <v>SPX 100 (Weeklys) 7 OCT 20 3250 PUT</v>
      </c>
      <c r="C181" t="str">
        <f>RTD("tos.rtd", , "IMPL_VOL", ".SPXW201007P3250")</f>
        <v>28.39%</v>
      </c>
      <c r="D181">
        <f>RTD("tos.rtd", , "LAST", ".SPXW201007P3250")</f>
        <v>8.2200000000000006</v>
      </c>
      <c r="E181">
        <f>RTD("tos.rtd", , "VOLUME", ".SPXW201007P3250")</f>
        <v>1018</v>
      </c>
      <c r="F181">
        <f>RTD("tos.rtd", , "OPEN_INT", ".SPXW201007P3250")</f>
        <v>934</v>
      </c>
      <c r="G181">
        <f>RTD("tos.rtd", , "BID", ".SPXW201007P3250")</f>
        <v>7.9</v>
      </c>
      <c r="H181">
        <f>RTD("tos.rtd", , "ASK", ".SPXW201007P3250")</f>
        <v>8.3000000000000007</v>
      </c>
      <c r="I181">
        <f>RTD("tos.rtd", , "HIGH", ".SPXW201007P3250")</f>
        <v>19.899999999999999</v>
      </c>
      <c r="J181">
        <f>RTD("tos.rtd", , "LOW", ".SPXW201007P3250")</f>
        <v>5.85</v>
      </c>
      <c r="K181">
        <f>RTD("tos.rtd", , "OPEN", ".SPXW201007P3250")</f>
        <v>19.899999999999999</v>
      </c>
      <c r="L181">
        <f>RTD("tos.rtd", , "DELTA", ".SPXW201007P3250")</f>
        <v>-0.15</v>
      </c>
      <c r="M181">
        <f>RTD("tos.rtd", , "GAMMA", ".SPXW201007P3250")</f>
        <v>0</v>
      </c>
      <c r="N181">
        <f>RTD("tos.rtd", , "THETA", ".SPXW201007P3250")</f>
        <v>-2.93</v>
      </c>
      <c r="O181">
        <f>RTD("tos.rtd", , "VEGA", ".SPXW201007P3250")</f>
        <v>0.83</v>
      </c>
      <c r="P181">
        <f>RTD("tos.rtd", , "RHO", ".SPXW201007P3250")</f>
        <v>-0.06</v>
      </c>
      <c r="Q181">
        <f>RTD("tos.rtd", , "INTRINSIC", ".SPXW201007P3250")</f>
        <v>0</v>
      </c>
      <c r="R181">
        <f>RTD("tos.rtd", , "EXTRINSIC", ".SPXW201007P3250")</f>
        <v>8.1</v>
      </c>
      <c r="S181" t="str">
        <f>RTD("tos.rtd", , "PROB_OF_EXPIRING", ".SPXW201007P3250")</f>
        <v>16.12%</v>
      </c>
      <c r="T181" t="str">
        <f>RTD("tos.rtd", , "PROB_OTM", ".SPXW201007P3250")</f>
        <v>83.88%</v>
      </c>
      <c r="U181" t="str">
        <f>RTD("tos.rtd", , "PROB_OF_TOUCHING", ".SPXW201007P3250")</f>
        <v>32.00%</v>
      </c>
      <c r="V181">
        <f>RTD("tos.rtd", , "STRIKE", ".SPXW201007P3250")</f>
        <v>3250</v>
      </c>
    </row>
    <row r="182" spans="1:22" x14ac:dyDescent="0.45">
      <c r="A182" t="s">
        <v>202</v>
      </c>
      <c r="B182" t="str">
        <f>RTD("tos.rtd", , "DESCRIPTION", ".SPXW201007P3255")</f>
        <v>SPX 100 (Weeklys) 7 OCT 20 3255 PUT</v>
      </c>
      <c r="C182" t="str">
        <f>RTD("tos.rtd", , "IMPL_VOL", ".SPXW201007P3255")</f>
        <v>28.29%</v>
      </c>
      <c r="D182">
        <f>RTD("tos.rtd", , "LAST", ".SPXW201007P3255")</f>
        <v>9.0500000000000007</v>
      </c>
      <c r="E182">
        <f>RTD("tos.rtd", , "VOLUME", ".SPXW201007P3255")</f>
        <v>89</v>
      </c>
      <c r="F182">
        <f>RTD("tos.rtd", , "OPEN_INT", ".SPXW201007P3255")</f>
        <v>285</v>
      </c>
      <c r="G182">
        <f>RTD("tos.rtd", , "BID", ".SPXW201007P3255")</f>
        <v>8.6</v>
      </c>
      <c r="H182">
        <f>RTD("tos.rtd", , "ASK", ".SPXW201007P3255")</f>
        <v>9.1</v>
      </c>
      <c r="I182">
        <f>RTD("tos.rtd", , "HIGH", ".SPXW201007P3255")</f>
        <v>12.8</v>
      </c>
      <c r="J182">
        <f>RTD("tos.rtd", , "LOW", ".SPXW201007P3255")</f>
        <v>7.2</v>
      </c>
      <c r="K182">
        <f>RTD("tos.rtd", , "OPEN", ".SPXW201007P3255")</f>
        <v>12.8</v>
      </c>
      <c r="L182">
        <f>RTD("tos.rtd", , "DELTA", ".SPXW201007P3255")</f>
        <v>-0.17</v>
      </c>
      <c r="M182">
        <f>RTD("tos.rtd", , "GAMMA", ".SPXW201007P3255")</f>
        <v>0</v>
      </c>
      <c r="N182">
        <f>RTD("tos.rtd", , "THETA", ".SPXW201007P3255")</f>
        <v>-3.09</v>
      </c>
      <c r="O182">
        <f>RTD("tos.rtd", , "VEGA", ".SPXW201007P3255")</f>
        <v>0.87</v>
      </c>
      <c r="P182">
        <f>RTD("tos.rtd", , "RHO", ".SPXW201007P3255")</f>
        <v>-0.06</v>
      </c>
      <c r="Q182">
        <f>RTD("tos.rtd", , "INTRINSIC", ".SPXW201007P3255")</f>
        <v>0</v>
      </c>
      <c r="R182">
        <f>RTD("tos.rtd", , "EXTRINSIC", ".SPXW201007P3255")</f>
        <v>8.85</v>
      </c>
      <c r="S182" t="str">
        <f>RTD("tos.rtd", , "PROB_OF_EXPIRING", ".SPXW201007P3255")</f>
        <v>17.33%</v>
      </c>
      <c r="T182" t="str">
        <f>RTD("tos.rtd", , "PROB_OTM", ".SPXW201007P3255")</f>
        <v>82.67%</v>
      </c>
      <c r="U182" t="str">
        <f>RTD("tos.rtd", , "PROB_OF_TOUCHING", ".SPXW201007P3255")</f>
        <v>34.39%</v>
      </c>
      <c r="V182">
        <f>RTD("tos.rtd", , "STRIKE", ".SPXW201007P3255")</f>
        <v>3255</v>
      </c>
    </row>
    <row r="183" spans="1:22" x14ac:dyDescent="0.45">
      <c r="A183" t="s">
        <v>203</v>
      </c>
      <c r="B183" t="str">
        <f>RTD("tos.rtd", , "DESCRIPTION", ".SPXW201007P3260")</f>
        <v>SPX 100 (Weeklys) 7 OCT 20 3260 PUT</v>
      </c>
      <c r="C183" t="str">
        <f>RTD("tos.rtd", , "IMPL_VOL", ".SPXW201007P3260")</f>
        <v>28.13%</v>
      </c>
      <c r="D183">
        <f>RTD("tos.rtd", , "LAST", ".SPXW201007P3260")</f>
        <v>9.9</v>
      </c>
      <c r="E183">
        <f>RTD("tos.rtd", , "VOLUME", ".SPXW201007P3260")</f>
        <v>200</v>
      </c>
      <c r="F183">
        <f>RTD("tos.rtd", , "OPEN_INT", ".SPXW201007P3260")</f>
        <v>138</v>
      </c>
      <c r="G183">
        <f>RTD("tos.rtd", , "BID", ".SPXW201007P3260")</f>
        <v>9.4</v>
      </c>
      <c r="H183">
        <f>RTD("tos.rtd", , "ASK", ".SPXW201007P3260")</f>
        <v>9.8000000000000007</v>
      </c>
      <c r="I183">
        <f>RTD("tos.rtd", , "HIGH", ".SPXW201007P3260")</f>
        <v>18</v>
      </c>
      <c r="J183">
        <f>RTD("tos.rtd", , "LOW", ".SPXW201007P3260")</f>
        <v>6.8</v>
      </c>
      <c r="K183">
        <f>RTD("tos.rtd", , "OPEN", ".SPXW201007P3260")</f>
        <v>16.75</v>
      </c>
      <c r="L183">
        <f>RTD("tos.rtd", , "DELTA", ".SPXW201007P3260")</f>
        <v>-0.18</v>
      </c>
      <c r="M183">
        <f>RTD("tos.rtd", , "GAMMA", ".SPXW201007P3260")</f>
        <v>0</v>
      </c>
      <c r="N183">
        <f>RTD("tos.rtd", , "THETA", ".SPXW201007P3260")</f>
        <v>-3.23</v>
      </c>
      <c r="O183">
        <f>RTD("tos.rtd", , "VEGA", ".SPXW201007P3260")</f>
        <v>0.91</v>
      </c>
      <c r="P183">
        <f>RTD("tos.rtd", , "RHO", ".SPXW201007P3260")</f>
        <v>-7.0000000000000007E-2</v>
      </c>
      <c r="Q183">
        <f>RTD("tos.rtd", , "INTRINSIC", ".SPXW201007P3260")</f>
        <v>0</v>
      </c>
      <c r="R183">
        <f>RTD("tos.rtd", , "EXTRINSIC", ".SPXW201007P3260")</f>
        <v>9.6</v>
      </c>
      <c r="S183" t="str">
        <f>RTD("tos.rtd", , "PROB_OF_EXPIRING", ".SPXW201007P3260")</f>
        <v>18.55%</v>
      </c>
      <c r="T183" t="str">
        <f>RTD("tos.rtd", , "PROB_OTM", ".SPXW201007P3260")</f>
        <v>81.45%</v>
      </c>
      <c r="U183" t="str">
        <f>RTD("tos.rtd", , "PROB_OF_TOUCHING", ".SPXW201007P3260")</f>
        <v>36.80%</v>
      </c>
      <c r="V183">
        <f>RTD("tos.rtd", , "STRIKE", ".SPXW201007P3260")</f>
        <v>3260</v>
      </c>
    </row>
    <row r="184" spans="1:22" x14ac:dyDescent="0.45">
      <c r="A184" t="s">
        <v>204</v>
      </c>
      <c r="B184" t="str">
        <f>RTD("tos.rtd", , "DESCRIPTION", ".SPXW201007P3265")</f>
        <v>SPX 100 (Weeklys) 7 OCT 20 3265 PUT</v>
      </c>
      <c r="C184" t="str">
        <f>RTD("tos.rtd", , "IMPL_VOL", ".SPXW201007P3265")</f>
        <v>27.96%</v>
      </c>
      <c r="D184">
        <f>RTD("tos.rtd", , "LAST", ".SPXW201007P3265")</f>
        <v>9.4</v>
      </c>
      <c r="E184">
        <f>RTD("tos.rtd", , "VOLUME", ".SPXW201007P3265")</f>
        <v>87</v>
      </c>
      <c r="F184">
        <f>RTD("tos.rtd", , "OPEN_INT", ".SPXW201007P3265")</f>
        <v>547</v>
      </c>
      <c r="G184">
        <f>RTD("tos.rtd", , "BID", ".SPXW201007P3265")</f>
        <v>10.199999999999999</v>
      </c>
      <c r="H184">
        <f>RTD("tos.rtd", , "ASK", ".SPXW201007P3265")</f>
        <v>10.6</v>
      </c>
      <c r="I184">
        <f>RTD("tos.rtd", , "HIGH", ".SPXW201007P3265")</f>
        <v>17.850000000000001</v>
      </c>
      <c r="J184">
        <f>RTD("tos.rtd", , "LOW", ".SPXW201007P3265")</f>
        <v>8</v>
      </c>
      <c r="K184">
        <f>RTD("tos.rtd", , "OPEN", ".SPXW201007P3265")</f>
        <v>17.850000000000001</v>
      </c>
      <c r="L184">
        <f>RTD("tos.rtd", , "DELTA", ".SPXW201007P3265")</f>
        <v>-0.19</v>
      </c>
      <c r="M184">
        <f>RTD("tos.rtd", , "GAMMA", ".SPXW201007P3265")</f>
        <v>0</v>
      </c>
      <c r="N184">
        <f>RTD("tos.rtd", , "THETA", ".SPXW201007P3265")</f>
        <v>-3.37</v>
      </c>
      <c r="O184">
        <f>RTD("tos.rtd", , "VEGA", ".SPXW201007P3265")</f>
        <v>0.95</v>
      </c>
      <c r="P184">
        <f>RTD("tos.rtd", , "RHO", ".SPXW201007P3265")</f>
        <v>-7.0000000000000007E-2</v>
      </c>
      <c r="Q184">
        <f>RTD("tos.rtd", , "INTRINSIC", ".SPXW201007P3265")</f>
        <v>0</v>
      </c>
      <c r="R184">
        <f>RTD("tos.rtd", , "EXTRINSIC", ".SPXW201007P3265")</f>
        <v>10.4</v>
      </c>
      <c r="S184" t="str">
        <f>RTD("tos.rtd", , "PROB_OF_EXPIRING", ".SPXW201007P3265")</f>
        <v>19.82%</v>
      </c>
      <c r="T184" t="str">
        <f>RTD("tos.rtd", , "PROB_OTM", ".SPXW201007P3265")</f>
        <v>80.18%</v>
      </c>
      <c r="U184" t="str">
        <f>RTD("tos.rtd", , "PROB_OF_TOUCHING", ".SPXW201007P3265")</f>
        <v>39.33%</v>
      </c>
      <c r="V184">
        <f>RTD("tos.rtd", , "STRIKE", ".SPXW201007P3265")</f>
        <v>3265</v>
      </c>
    </row>
    <row r="185" spans="1:22" x14ac:dyDescent="0.45">
      <c r="A185" t="s">
        <v>205</v>
      </c>
      <c r="B185" t="str">
        <f>RTD("tos.rtd", , "DESCRIPTION", ".SPXW201007P3270")</f>
        <v>SPX 100 (Weeklys) 7 OCT 20 3270 PUT</v>
      </c>
      <c r="C185" t="str">
        <f>RTD("tos.rtd", , "IMPL_VOL", ".SPXW201007P3270")</f>
        <v>27.78%</v>
      </c>
      <c r="D185">
        <f>RTD("tos.rtd", , "LAST", ".SPXW201007P3270")</f>
        <v>11.34</v>
      </c>
      <c r="E185">
        <f>RTD("tos.rtd", , "VOLUME", ".SPXW201007P3270")</f>
        <v>135</v>
      </c>
      <c r="F185">
        <f>RTD("tos.rtd", , "OPEN_INT", ".SPXW201007P3270")</f>
        <v>630</v>
      </c>
      <c r="G185">
        <f>RTD("tos.rtd", , "BID", ".SPXW201007P3270")</f>
        <v>11</v>
      </c>
      <c r="H185">
        <f>RTD("tos.rtd", , "ASK", ".SPXW201007P3270")</f>
        <v>11.5</v>
      </c>
      <c r="I185">
        <f>RTD("tos.rtd", , "HIGH", ".SPXW201007P3270")</f>
        <v>19</v>
      </c>
      <c r="J185">
        <f>RTD("tos.rtd", , "LOW", ".SPXW201007P3270")</f>
        <v>8.8000000000000007</v>
      </c>
      <c r="K185">
        <f>RTD("tos.rtd", , "OPEN", ".SPXW201007P3270")</f>
        <v>19</v>
      </c>
      <c r="L185">
        <f>RTD("tos.rtd", , "DELTA", ".SPXW201007P3270")</f>
        <v>-0.2</v>
      </c>
      <c r="M185">
        <f>RTD("tos.rtd", , "GAMMA", ".SPXW201007P3270")</f>
        <v>0</v>
      </c>
      <c r="N185">
        <f>RTD("tos.rtd", , "THETA", ".SPXW201007P3270")</f>
        <v>-3.5</v>
      </c>
      <c r="O185">
        <f>RTD("tos.rtd", , "VEGA", ".SPXW201007P3270")</f>
        <v>0.99</v>
      </c>
      <c r="P185">
        <f>RTD("tos.rtd", , "RHO", ".SPXW201007P3270")</f>
        <v>-0.08</v>
      </c>
      <c r="Q185">
        <f>RTD("tos.rtd", , "INTRINSIC", ".SPXW201007P3270")</f>
        <v>0</v>
      </c>
      <c r="R185">
        <f>RTD("tos.rtd", , "EXTRINSIC", ".SPXW201007P3270")</f>
        <v>11.25</v>
      </c>
      <c r="S185" t="str">
        <f>RTD("tos.rtd", , "PROB_OF_EXPIRING", ".SPXW201007P3270")</f>
        <v>21.16%</v>
      </c>
      <c r="T185" t="str">
        <f>RTD("tos.rtd", , "PROB_OTM", ".SPXW201007P3270")</f>
        <v>78.84%</v>
      </c>
      <c r="U185" t="str">
        <f>RTD("tos.rtd", , "PROB_OF_TOUCHING", ".SPXW201007P3270")</f>
        <v>41.97%</v>
      </c>
      <c r="V185">
        <f>RTD("tos.rtd", , "STRIKE", ".SPXW201007P3270")</f>
        <v>3270</v>
      </c>
    </row>
    <row r="186" spans="1:22" x14ac:dyDescent="0.45">
      <c r="A186" t="s">
        <v>206</v>
      </c>
      <c r="B186" t="str">
        <f>RTD("tos.rtd", , "DESCRIPTION", ".SPXW201007P3275")</f>
        <v>SPX 100 (Weeklys) 7 OCT 20 3275 PUT</v>
      </c>
      <c r="C186" t="str">
        <f>RTD("tos.rtd", , "IMPL_VOL", ".SPXW201007P3275")</f>
        <v>27.63%</v>
      </c>
      <c r="D186">
        <f>RTD("tos.rtd", , "LAST", ".SPXW201007P3275")</f>
        <v>11.78</v>
      </c>
      <c r="E186">
        <f>RTD("tos.rtd", , "VOLUME", ".SPXW201007P3275")</f>
        <v>363</v>
      </c>
      <c r="F186">
        <f>RTD("tos.rtd", , "OPEN_INT", ".SPXW201007P3275")</f>
        <v>917</v>
      </c>
      <c r="G186">
        <f>RTD("tos.rtd", , "BID", ".SPXW201007P3275")</f>
        <v>12</v>
      </c>
      <c r="H186">
        <f>RTD("tos.rtd", , "ASK", ".SPXW201007P3275")</f>
        <v>12.4</v>
      </c>
      <c r="I186">
        <f>RTD("tos.rtd", , "HIGH", ".SPXW201007P3275")</f>
        <v>21</v>
      </c>
      <c r="J186">
        <f>RTD("tos.rtd", , "LOW", ".SPXW201007P3275")</f>
        <v>9.01</v>
      </c>
      <c r="K186">
        <f>RTD("tos.rtd", , "OPEN", ".SPXW201007P3275")</f>
        <v>20.8</v>
      </c>
      <c r="L186">
        <f>RTD("tos.rtd", , "DELTA", ".SPXW201007P3275")</f>
        <v>-0.22</v>
      </c>
      <c r="M186">
        <f>RTD("tos.rtd", , "GAMMA", ".SPXW201007P3275")</f>
        <v>0</v>
      </c>
      <c r="N186">
        <f>RTD("tos.rtd", , "THETA", ".SPXW201007P3275")</f>
        <v>-3.64</v>
      </c>
      <c r="O186">
        <f>RTD("tos.rtd", , "VEGA", ".SPXW201007P3275")</f>
        <v>1.03</v>
      </c>
      <c r="P186">
        <f>RTD("tos.rtd", , "RHO", ".SPXW201007P3275")</f>
        <v>-0.08</v>
      </c>
      <c r="Q186">
        <f>RTD("tos.rtd", , "INTRINSIC", ".SPXW201007P3275")</f>
        <v>0</v>
      </c>
      <c r="R186">
        <f>RTD("tos.rtd", , "EXTRINSIC", ".SPXW201007P3275")</f>
        <v>12.2</v>
      </c>
      <c r="S186" t="str">
        <f>RTD("tos.rtd", , "PROB_OF_EXPIRING", ".SPXW201007P3275")</f>
        <v>22.59%</v>
      </c>
      <c r="T186" t="str">
        <f>RTD("tos.rtd", , "PROB_OTM", ".SPXW201007P3275")</f>
        <v>77.41%</v>
      </c>
      <c r="U186" t="str">
        <f>RTD("tos.rtd", , "PROB_OF_TOUCHING", ".SPXW201007P3275")</f>
        <v>44.81%</v>
      </c>
      <c r="V186">
        <f>RTD("tos.rtd", , "STRIKE", ".SPXW201007P3275")</f>
        <v>3275</v>
      </c>
    </row>
    <row r="187" spans="1:22" x14ac:dyDescent="0.45">
      <c r="A187" t="s">
        <v>207</v>
      </c>
      <c r="B187" t="str">
        <f>RTD("tos.rtd", , "DESCRIPTION", ".SPXW201007P3280")</f>
        <v>SPX 100 (Weeklys) 7 OCT 20 3280 PUT</v>
      </c>
      <c r="C187" t="str">
        <f>RTD("tos.rtd", , "IMPL_VOL", ".SPXW201007P3280")</f>
        <v>27.43%</v>
      </c>
      <c r="D187">
        <f>RTD("tos.rtd", , "LAST", ".SPXW201007P3280")</f>
        <v>13.53</v>
      </c>
      <c r="E187">
        <f>RTD("tos.rtd", , "VOLUME", ".SPXW201007P3280")</f>
        <v>127</v>
      </c>
      <c r="F187">
        <f>RTD("tos.rtd", , "OPEN_INT", ".SPXW201007P3280")</f>
        <v>1874</v>
      </c>
      <c r="G187">
        <f>RTD("tos.rtd", , "BID", ".SPXW201007P3280")</f>
        <v>12.9</v>
      </c>
      <c r="H187">
        <f>RTD("tos.rtd", , "ASK", ".SPXW201007P3280")</f>
        <v>13.4</v>
      </c>
      <c r="I187">
        <f>RTD("tos.rtd", , "HIGH", ".SPXW201007P3280")</f>
        <v>26.96</v>
      </c>
      <c r="J187">
        <f>RTD("tos.rtd", , "LOW", ".SPXW201007P3280")</f>
        <v>10.4</v>
      </c>
      <c r="K187">
        <f>RTD("tos.rtd", , "OPEN", ".SPXW201007P3280")</f>
        <v>26.96</v>
      </c>
      <c r="L187">
        <f>RTD("tos.rtd", , "DELTA", ".SPXW201007P3280")</f>
        <v>-0.23</v>
      </c>
      <c r="M187">
        <f>RTD("tos.rtd", , "GAMMA", ".SPXW201007P3280")</f>
        <v>0</v>
      </c>
      <c r="N187">
        <f>RTD("tos.rtd", , "THETA", ".SPXW201007P3280")</f>
        <v>-3.77</v>
      </c>
      <c r="O187">
        <f>RTD("tos.rtd", , "VEGA", ".SPXW201007P3280")</f>
        <v>1.07</v>
      </c>
      <c r="P187">
        <f>RTD("tos.rtd", , "RHO", ".SPXW201007P3280")</f>
        <v>-0.09</v>
      </c>
      <c r="Q187">
        <f>RTD("tos.rtd", , "INTRINSIC", ".SPXW201007P3280")</f>
        <v>0</v>
      </c>
      <c r="R187">
        <f>RTD("tos.rtd", , "EXTRINSIC", ".SPXW201007P3280")</f>
        <v>13.15</v>
      </c>
      <c r="S187" t="str">
        <f>RTD("tos.rtd", , "PROB_OF_EXPIRING", ".SPXW201007P3280")</f>
        <v>24.04%</v>
      </c>
      <c r="T187" t="str">
        <f>RTD("tos.rtd", , "PROB_OTM", ".SPXW201007P3280")</f>
        <v>75.96%</v>
      </c>
      <c r="U187" t="str">
        <f>RTD("tos.rtd", , "PROB_OF_TOUCHING", ".SPXW201007P3280")</f>
        <v>47.67%</v>
      </c>
      <c r="V187">
        <f>RTD("tos.rtd", , "STRIKE", ".SPXW201007P3280")</f>
        <v>3280</v>
      </c>
    </row>
    <row r="188" spans="1:22" x14ac:dyDescent="0.45">
      <c r="A188" t="s">
        <v>208</v>
      </c>
      <c r="B188" t="str">
        <f>RTD("tos.rtd", , "DESCRIPTION", ".SPXW201007P3285")</f>
        <v>SPX 100 (Weeklys) 7 OCT 20 3285 PUT</v>
      </c>
      <c r="C188" t="str">
        <f>RTD("tos.rtd", , "IMPL_VOL", ".SPXW201007P3285")</f>
        <v>27.30%</v>
      </c>
      <c r="D188">
        <f>RTD("tos.rtd", , "LAST", ".SPXW201007P3285")</f>
        <v>13.25</v>
      </c>
      <c r="E188">
        <f>RTD("tos.rtd", , "VOLUME", ".SPXW201007P3285")</f>
        <v>89</v>
      </c>
      <c r="F188">
        <f>RTD("tos.rtd", , "OPEN_INT", ".SPXW201007P3285")</f>
        <v>288</v>
      </c>
      <c r="G188">
        <f>RTD("tos.rtd", , "BID", ".SPXW201007P3285")</f>
        <v>14</v>
      </c>
      <c r="H188">
        <f>RTD("tos.rtd", , "ASK", ".SPXW201007P3285")</f>
        <v>14.5</v>
      </c>
      <c r="I188">
        <f>RTD("tos.rtd", , "HIGH", ".SPXW201007P3285")</f>
        <v>27.96</v>
      </c>
      <c r="J188">
        <f>RTD("tos.rtd", , "LOW", ".SPXW201007P3285")</f>
        <v>11.23</v>
      </c>
      <c r="K188">
        <f>RTD("tos.rtd", , "OPEN", ".SPXW201007P3285")</f>
        <v>27.96</v>
      </c>
      <c r="L188">
        <f>RTD("tos.rtd", , "DELTA", ".SPXW201007P3285")</f>
        <v>-0.25</v>
      </c>
      <c r="M188">
        <f>RTD("tos.rtd", , "GAMMA", ".SPXW201007P3285")</f>
        <v>0</v>
      </c>
      <c r="N188">
        <f>RTD("tos.rtd", , "THETA", ".SPXW201007P3285")</f>
        <v>-3.91</v>
      </c>
      <c r="O188">
        <f>RTD("tos.rtd", , "VEGA", ".SPXW201007P3285")</f>
        <v>1.1100000000000001</v>
      </c>
      <c r="P188">
        <f>RTD("tos.rtd", , "RHO", ".SPXW201007P3285")</f>
        <v>-0.09</v>
      </c>
      <c r="Q188">
        <f>RTD("tos.rtd", , "INTRINSIC", ".SPXW201007P3285")</f>
        <v>0</v>
      </c>
      <c r="R188">
        <f>RTD("tos.rtd", , "EXTRINSIC", ".SPXW201007P3285")</f>
        <v>14.25</v>
      </c>
      <c r="S188" t="str">
        <f>RTD("tos.rtd", , "PROB_OF_EXPIRING", ".SPXW201007P3285")</f>
        <v>25.61%</v>
      </c>
      <c r="T188" t="str">
        <f>RTD("tos.rtd", , "PROB_OTM", ".SPXW201007P3285")</f>
        <v>74.39%</v>
      </c>
      <c r="U188" t="str">
        <f>RTD("tos.rtd", , "PROB_OF_TOUCHING", ".SPXW201007P3285")</f>
        <v>50.79%</v>
      </c>
      <c r="V188">
        <f>RTD("tos.rtd", , "STRIKE", ".SPXW201007P3285")</f>
        <v>3285</v>
      </c>
    </row>
    <row r="189" spans="1:22" x14ac:dyDescent="0.45">
      <c r="A189" t="s">
        <v>209</v>
      </c>
      <c r="B189" t="str">
        <f>RTD("tos.rtd", , "DESCRIPTION", ".SPXW201007P3290")</f>
        <v>SPX 100 (Weeklys) 7 OCT 20 3290 PUT</v>
      </c>
      <c r="C189" t="str">
        <f>RTD("tos.rtd", , "IMPL_VOL", ".SPXW201007P3290")</f>
        <v>27.11%</v>
      </c>
      <c r="D189">
        <f>RTD("tos.rtd", , "LAST", ".SPXW201007P3290")</f>
        <v>15.47</v>
      </c>
      <c r="E189">
        <f>RTD("tos.rtd", , "VOLUME", ".SPXW201007P3290")</f>
        <v>134</v>
      </c>
      <c r="F189">
        <f>RTD("tos.rtd", , "OPEN_INT", ".SPXW201007P3290")</f>
        <v>245</v>
      </c>
      <c r="G189">
        <f>RTD("tos.rtd", , "BID", ".SPXW201007P3290")</f>
        <v>15.1</v>
      </c>
      <c r="H189">
        <f>RTD("tos.rtd", , "ASK", ".SPXW201007P3290")</f>
        <v>15.6</v>
      </c>
      <c r="I189">
        <f>RTD("tos.rtd", , "HIGH", ".SPXW201007P3290")</f>
        <v>24.9</v>
      </c>
      <c r="J189">
        <f>RTD("tos.rtd", , "LOW", ".SPXW201007P3290")</f>
        <v>12.1</v>
      </c>
      <c r="K189">
        <f>RTD("tos.rtd", , "OPEN", ".SPXW201007P3290")</f>
        <v>24.9</v>
      </c>
      <c r="L189">
        <f>RTD("tos.rtd", , "DELTA", ".SPXW201007P3290")</f>
        <v>-0.26</v>
      </c>
      <c r="M189">
        <f>RTD("tos.rtd", , "GAMMA", ".SPXW201007P3290")</f>
        <v>0</v>
      </c>
      <c r="N189">
        <f>RTD("tos.rtd", , "THETA", ".SPXW201007P3290")</f>
        <v>-4.03</v>
      </c>
      <c r="O189">
        <f>RTD("tos.rtd", , "VEGA", ".SPXW201007P3290")</f>
        <v>1.1399999999999999</v>
      </c>
      <c r="P189">
        <f>RTD("tos.rtd", , "RHO", ".SPXW201007P3290")</f>
        <v>-0.1</v>
      </c>
      <c r="Q189">
        <f>RTD("tos.rtd", , "INTRINSIC", ".SPXW201007P3290")</f>
        <v>0</v>
      </c>
      <c r="R189">
        <f>RTD("tos.rtd", , "EXTRINSIC", ".SPXW201007P3290")</f>
        <v>15.35</v>
      </c>
      <c r="S189" t="str">
        <f>RTD("tos.rtd", , "PROB_OF_EXPIRING", ".SPXW201007P3290")</f>
        <v>27.21%</v>
      </c>
      <c r="T189" t="str">
        <f>RTD("tos.rtd", , "PROB_OTM", ".SPXW201007P3290")</f>
        <v>72.79%</v>
      </c>
      <c r="U189" t="str">
        <f>RTD("tos.rtd", , "PROB_OF_TOUCHING", ".SPXW201007P3290")</f>
        <v>53.95%</v>
      </c>
      <c r="V189">
        <f>RTD("tos.rtd", , "STRIKE", ".SPXW201007P3290")</f>
        <v>3290</v>
      </c>
    </row>
    <row r="190" spans="1:22" x14ac:dyDescent="0.45">
      <c r="A190" t="s">
        <v>210</v>
      </c>
      <c r="B190" t="str">
        <f>RTD("tos.rtd", , "DESCRIPTION", ".SPXW201007P3295")</f>
        <v>SPX 100 (Weeklys) 7 OCT 20 3295 PUT</v>
      </c>
      <c r="C190" t="str">
        <f>RTD("tos.rtd", , "IMPL_VOL", ".SPXW201007P3295")</f>
        <v>26.93%</v>
      </c>
      <c r="D190">
        <f>RTD("tos.rtd", , "LAST", ".SPXW201007P3295")</f>
        <v>16.75</v>
      </c>
      <c r="E190">
        <f>RTD("tos.rtd", , "VOLUME", ".SPXW201007P3295")</f>
        <v>25</v>
      </c>
      <c r="F190">
        <f>RTD("tos.rtd", , "OPEN_INT", ".SPXW201007P3295")</f>
        <v>370</v>
      </c>
      <c r="G190">
        <f>RTD("tos.rtd", , "BID", ".SPXW201007P3295")</f>
        <v>16.3</v>
      </c>
      <c r="H190">
        <f>RTD("tos.rtd", , "ASK", ".SPXW201007P3295")</f>
        <v>16.8</v>
      </c>
      <c r="I190">
        <f>RTD("tos.rtd", , "HIGH", ".SPXW201007P3295")</f>
        <v>25.6</v>
      </c>
      <c r="J190">
        <f>RTD("tos.rtd", , "LOW", ".SPXW201007P3295")</f>
        <v>13.38</v>
      </c>
      <c r="K190">
        <f>RTD("tos.rtd", , "OPEN", ".SPXW201007P3295")</f>
        <v>25.6</v>
      </c>
      <c r="L190">
        <f>RTD("tos.rtd", , "DELTA", ".SPXW201007P3295")</f>
        <v>-0.28000000000000003</v>
      </c>
      <c r="M190">
        <f>RTD("tos.rtd", , "GAMMA", ".SPXW201007P3295")</f>
        <v>0</v>
      </c>
      <c r="N190">
        <f>RTD("tos.rtd", , "THETA", ".SPXW201007P3295")</f>
        <v>-4.1500000000000004</v>
      </c>
      <c r="O190">
        <f>RTD("tos.rtd", , "VEGA", ".SPXW201007P3295")</f>
        <v>1.18</v>
      </c>
      <c r="P190">
        <f>RTD("tos.rtd", , "RHO", ".SPXW201007P3295")</f>
        <v>-0.1</v>
      </c>
      <c r="Q190">
        <f>RTD("tos.rtd", , "INTRINSIC", ".SPXW201007P3295")</f>
        <v>0</v>
      </c>
      <c r="R190">
        <f>RTD("tos.rtd", , "EXTRINSIC", ".SPXW201007P3295")</f>
        <v>16.55</v>
      </c>
      <c r="S190" t="str">
        <f>RTD("tos.rtd", , "PROB_OF_EXPIRING", ".SPXW201007P3295")</f>
        <v>28.88%</v>
      </c>
      <c r="T190" t="str">
        <f>RTD("tos.rtd", , "PROB_OTM", ".SPXW201007P3295")</f>
        <v>71.12%</v>
      </c>
      <c r="U190" t="str">
        <f>RTD("tos.rtd", , "PROB_OF_TOUCHING", ".SPXW201007P3295")</f>
        <v>57.27%</v>
      </c>
      <c r="V190">
        <f>RTD("tos.rtd", , "STRIKE", ".SPXW201007P3295")</f>
        <v>3295</v>
      </c>
    </row>
    <row r="191" spans="1:22" x14ac:dyDescent="0.45">
      <c r="A191" t="s">
        <v>211</v>
      </c>
      <c r="B191" t="str">
        <f>RTD("tos.rtd", , "DESCRIPTION", ".SPXW201007P3300")</f>
        <v>SPX 100 (Weeklys) 7 OCT 20 3300 PUT</v>
      </c>
      <c r="C191" t="str">
        <f>RTD("tos.rtd", , "IMPL_VOL", ".SPXW201007P3300")</f>
        <v>26.69%</v>
      </c>
      <c r="D191">
        <f>RTD("tos.rtd", , "LAST", ".SPXW201007P3300")</f>
        <v>18.02</v>
      </c>
      <c r="E191">
        <f>RTD("tos.rtd", , "VOLUME", ".SPXW201007P3300")</f>
        <v>368</v>
      </c>
      <c r="F191">
        <f>RTD("tos.rtd", , "OPEN_INT", ".SPXW201007P3300")</f>
        <v>1198</v>
      </c>
      <c r="G191">
        <f>RTD("tos.rtd", , "BID", ".SPXW201007P3300")</f>
        <v>17.5</v>
      </c>
      <c r="H191">
        <f>RTD("tos.rtd", , "ASK", ".SPXW201007P3300")</f>
        <v>18</v>
      </c>
      <c r="I191">
        <f>RTD("tos.rtd", , "HIGH", ".SPXW201007P3300")</f>
        <v>32.799999999999997</v>
      </c>
      <c r="J191">
        <f>RTD("tos.rtd", , "LOW", ".SPXW201007P3300")</f>
        <v>13.44</v>
      </c>
      <c r="K191">
        <f>RTD("tos.rtd", , "OPEN", ".SPXW201007P3300")</f>
        <v>32.799999999999997</v>
      </c>
      <c r="L191">
        <f>RTD("tos.rtd", , "DELTA", ".SPXW201007P3300")</f>
        <v>-0.3</v>
      </c>
      <c r="M191">
        <f>RTD("tos.rtd", , "GAMMA", ".SPXW201007P3300")</f>
        <v>0</v>
      </c>
      <c r="N191">
        <f>RTD("tos.rtd", , "THETA", ".SPXW201007P3300")</f>
        <v>-4.24</v>
      </c>
      <c r="O191">
        <f>RTD("tos.rtd", , "VEGA", ".SPXW201007P3300")</f>
        <v>1.21</v>
      </c>
      <c r="P191">
        <f>RTD("tos.rtd", , "RHO", ".SPXW201007P3300")</f>
        <v>-0.11</v>
      </c>
      <c r="Q191">
        <f>RTD("tos.rtd", , "INTRINSIC", ".SPXW201007P3300")</f>
        <v>0</v>
      </c>
      <c r="R191">
        <f>RTD("tos.rtd", , "EXTRINSIC", ".SPXW201007P3300")</f>
        <v>17.75</v>
      </c>
      <c r="S191" t="str">
        <f>RTD("tos.rtd", , "PROB_OF_EXPIRING", ".SPXW201007P3300")</f>
        <v>30.58%</v>
      </c>
      <c r="T191" t="str">
        <f>RTD("tos.rtd", , "PROB_OTM", ".SPXW201007P3300")</f>
        <v>69.42%</v>
      </c>
      <c r="U191" t="str">
        <f>RTD("tos.rtd", , "PROB_OF_TOUCHING", ".SPXW201007P3300")</f>
        <v>60.63%</v>
      </c>
      <c r="V191">
        <f>RTD("tos.rtd", , "STRIKE", ".SPXW201007P3300")</f>
        <v>3300</v>
      </c>
    </row>
    <row r="192" spans="1:22" x14ac:dyDescent="0.45">
      <c r="A192" t="s">
        <v>212</v>
      </c>
      <c r="B192" t="str">
        <f>RTD("tos.rtd", , "DESCRIPTION", ".SPXW201007P3305")</f>
        <v>SPX 100 (Weeklys) 7 OCT 20 3305 PUT</v>
      </c>
      <c r="C192" t="str">
        <f>RTD("tos.rtd", , "IMPL_VOL", ".SPXW201007P3305")</f>
        <v>26.51%</v>
      </c>
      <c r="D192">
        <f>RTD("tos.rtd", , "LAST", ".SPXW201007P3305")</f>
        <v>19.350000000000001</v>
      </c>
      <c r="E192">
        <f>RTD("tos.rtd", , "VOLUME", ".SPXW201007P3305")</f>
        <v>45</v>
      </c>
      <c r="F192">
        <f>RTD("tos.rtd", , "OPEN_INT", ".SPXW201007P3305")</f>
        <v>39</v>
      </c>
      <c r="G192">
        <f>RTD("tos.rtd", , "BID", ".SPXW201007P3305")</f>
        <v>18.8</v>
      </c>
      <c r="H192">
        <f>RTD("tos.rtd", , "ASK", ".SPXW201007P3305")</f>
        <v>19.399999999999999</v>
      </c>
      <c r="I192">
        <f>RTD("tos.rtd", , "HIGH", ".SPXW201007P3305")</f>
        <v>30.31</v>
      </c>
      <c r="J192">
        <f>RTD("tos.rtd", , "LOW", ".SPXW201007P3305")</f>
        <v>14.6</v>
      </c>
      <c r="K192">
        <f>RTD("tos.rtd", , "OPEN", ".SPXW201007P3305")</f>
        <v>30.31</v>
      </c>
      <c r="L192">
        <f>RTD("tos.rtd", , "DELTA", ".SPXW201007P3305")</f>
        <v>-0.31</v>
      </c>
      <c r="M192">
        <f>RTD("tos.rtd", , "GAMMA", ".SPXW201007P3305")</f>
        <v>0</v>
      </c>
      <c r="N192">
        <f>RTD("tos.rtd", , "THETA", ".SPXW201007P3305")</f>
        <v>-4.34</v>
      </c>
      <c r="O192">
        <f>RTD("tos.rtd", , "VEGA", ".SPXW201007P3305")</f>
        <v>1.24</v>
      </c>
      <c r="P192">
        <f>RTD("tos.rtd", , "RHO", ".SPXW201007P3305")</f>
        <v>-0.12</v>
      </c>
      <c r="Q192">
        <f>RTD("tos.rtd", , "INTRINSIC", ".SPXW201007P3305")</f>
        <v>0</v>
      </c>
      <c r="R192">
        <f>RTD("tos.rtd", , "EXTRINSIC", ".SPXW201007P3305")</f>
        <v>19.100000000000001</v>
      </c>
      <c r="S192" t="str">
        <f>RTD("tos.rtd", , "PROB_OF_EXPIRING", ".SPXW201007P3305")</f>
        <v>32.39%</v>
      </c>
      <c r="T192" t="str">
        <f>RTD("tos.rtd", , "PROB_OTM", ".SPXW201007P3305")</f>
        <v>67.61%</v>
      </c>
      <c r="U192" t="str">
        <f>RTD("tos.rtd", , "PROB_OF_TOUCHING", ".SPXW201007P3305")</f>
        <v>64.20%</v>
      </c>
      <c r="V192">
        <f>RTD("tos.rtd", , "STRIKE", ".SPXW201007P3305")</f>
        <v>3305</v>
      </c>
    </row>
    <row r="193" spans="1:22" x14ac:dyDescent="0.45">
      <c r="A193" t="s">
        <v>213</v>
      </c>
      <c r="B193" t="str">
        <f>RTD("tos.rtd", , "DESCRIPTION", ".SPXW201007P3310")</f>
        <v>SPX 100 (Weeklys) 7 OCT 20 3310 PUT</v>
      </c>
      <c r="C193" t="str">
        <f>RTD("tos.rtd", , "IMPL_VOL", ".SPXW201007P3310")</f>
        <v>26.30%</v>
      </c>
      <c r="D193">
        <f>RTD("tos.rtd", , "LAST", ".SPXW201007P3310")</f>
        <v>21.14</v>
      </c>
      <c r="E193">
        <f>RTD("tos.rtd", , "VOLUME", ".SPXW201007P3310")</f>
        <v>106</v>
      </c>
      <c r="F193">
        <f>RTD("tos.rtd", , "OPEN_INT", ".SPXW201007P3310")</f>
        <v>260</v>
      </c>
      <c r="G193">
        <f>RTD("tos.rtd", , "BID", ".SPXW201007P3310")</f>
        <v>20.2</v>
      </c>
      <c r="H193">
        <f>RTD("tos.rtd", , "ASK", ".SPXW201007P3310")</f>
        <v>20.8</v>
      </c>
      <c r="I193">
        <f>RTD("tos.rtd", , "HIGH", ".SPXW201007P3310")</f>
        <v>31.83</v>
      </c>
      <c r="J193">
        <f>RTD("tos.rtd", , "LOW", ".SPXW201007P3310")</f>
        <v>16.78</v>
      </c>
      <c r="K193">
        <f>RTD("tos.rtd", , "OPEN", ".SPXW201007P3310")</f>
        <v>31.83</v>
      </c>
      <c r="L193">
        <f>RTD("tos.rtd", , "DELTA", ".SPXW201007P3310")</f>
        <v>-0.33</v>
      </c>
      <c r="M193">
        <f>RTD("tos.rtd", , "GAMMA", ".SPXW201007P3310")</f>
        <v>0</v>
      </c>
      <c r="N193">
        <f>RTD("tos.rtd", , "THETA", ".SPXW201007P3310")</f>
        <v>-4.42</v>
      </c>
      <c r="O193">
        <f>RTD("tos.rtd", , "VEGA", ".SPXW201007P3310")</f>
        <v>1.27</v>
      </c>
      <c r="P193">
        <f>RTD("tos.rtd", , "RHO", ".SPXW201007P3310")</f>
        <v>-0.12</v>
      </c>
      <c r="Q193">
        <f>RTD("tos.rtd", , "INTRINSIC", ".SPXW201007P3310")</f>
        <v>0</v>
      </c>
      <c r="R193">
        <f>RTD("tos.rtd", , "EXTRINSIC", ".SPXW201007P3310")</f>
        <v>20.5</v>
      </c>
      <c r="S193" t="str">
        <f>RTD("tos.rtd", , "PROB_OF_EXPIRING", ".SPXW201007P3310")</f>
        <v>34.24%</v>
      </c>
      <c r="T193" t="str">
        <f>RTD("tos.rtd", , "PROB_OTM", ".SPXW201007P3310")</f>
        <v>65.76%</v>
      </c>
      <c r="U193" t="str">
        <f>RTD("tos.rtd", , "PROB_OF_TOUCHING", ".SPXW201007P3310")</f>
        <v>67.87%</v>
      </c>
      <c r="V193">
        <f>RTD("tos.rtd", , "STRIKE", ".SPXW201007P3310")</f>
        <v>3310</v>
      </c>
    </row>
    <row r="194" spans="1:22" x14ac:dyDescent="0.45">
      <c r="A194" t="s">
        <v>214</v>
      </c>
      <c r="B194" t="str">
        <f>RTD("tos.rtd", , "DESCRIPTION", ".SPXW201007P3315")</f>
        <v>SPX 100 (Weeklys) 7 OCT 20 3315 PUT</v>
      </c>
      <c r="C194" t="str">
        <f>RTD("tos.rtd", , "IMPL_VOL", ".SPXW201007P3315")</f>
        <v>26.10%</v>
      </c>
      <c r="D194">
        <f>RTD("tos.rtd", , "LAST", ".SPXW201007P3315")</f>
        <v>22.5</v>
      </c>
      <c r="E194">
        <f>RTD("tos.rtd", , "VOLUME", ".SPXW201007P3315")</f>
        <v>89</v>
      </c>
      <c r="F194">
        <f>RTD("tos.rtd", , "OPEN_INT", ".SPXW201007P3315")</f>
        <v>62</v>
      </c>
      <c r="G194">
        <f>RTD("tos.rtd", , "BID", ".SPXW201007P3315")</f>
        <v>21.7</v>
      </c>
      <c r="H194">
        <f>RTD("tos.rtd", , "ASK", ".SPXW201007P3315")</f>
        <v>22.3</v>
      </c>
      <c r="I194">
        <f>RTD("tos.rtd", , "HIGH", ".SPXW201007P3315")</f>
        <v>28.76</v>
      </c>
      <c r="J194">
        <f>RTD("tos.rtd", , "LOW", ".SPXW201007P3315")</f>
        <v>16.8</v>
      </c>
      <c r="K194">
        <f>RTD("tos.rtd", , "OPEN", ".SPXW201007P3315")</f>
        <v>24.38</v>
      </c>
      <c r="L194">
        <f>RTD("tos.rtd", , "DELTA", ".SPXW201007P3315")</f>
        <v>-0.35</v>
      </c>
      <c r="M194">
        <f>RTD("tos.rtd", , "GAMMA", ".SPXW201007P3315")</f>
        <v>0</v>
      </c>
      <c r="N194">
        <f>RTD("tos.rtd", , "THETA", ".SPXW201007P3315")</f>
        <v>-4.5</v>
      </c>
      <c r="O194">
        <f>RTD("tos.rtd", , "VEGA", ".SPXW201007P3315")</f>
        <v>1.3</v>
      </c>
      <c r="P194">
        <f>RTD("tos.rtd", , "RHO", ".SPXW201007P3315")</f>
        <v>-0.13</v>
      </c>
      <c r="Q194">
        <f>RTD("tos.rtd", , "INTRINSIC", ".SPXW201007P3315")</f>
        <v>0</v>
      </c>
      <c r="R194">
        <f>RTD("tos.rtd", , "EXTRINSIC", ".SPXW201007P3315")</f>
        <v>22</v>
      </c>
      <c r="S194" t="str">
        <f>RTD("tos.rtd", , "PROB_OF_EXPIRING", ".SPXW201007P3315")</f>
        <v>36.17%</v>
      </c>
      <c r="T194" t="str">
        <f>RTD("tos.rtd", , "PROB_OTM", ".SPXW201007P3315")</f>
        <v>63.83%</v>
      </c>
      <c r="U194" t="str">
        <f>RTD("tos.rtd", , "PROB_OF_TOUCHING", ".SPXW201007P3315")</f>
        <v>71.68%</v>
      </c>
      <c r="V194">
        <f>RTD("tos.rtd", , "STRIKE", ".SPXW201007P3315")</f>
        <v>3315</v>
      </c>
    </row>
    <row r="195" spans="1:22" x14ac:dyDescent="0.45">
      <c r="A195" t="s">
        <v>215</v>
      </c>
      <c r="B195" t="str">
        <f>RTD("tos.rtd", , "DESCRIPTION", ".SPXW201007P3320")</f>
        <v>SPX 100 (Weeklys) 7 OCT 20 3320 PUT</v>
      </c>
      <c r="C195" t="str">
        <f>RTD("tos.rtd", , "IMPL_VOL", ".SPXW201007P3320")</f>
        <v>25.90%</v>
      </c>
      <c r="D195">
        <f>RTD("tos.rtd", , "LAST", ".SPXW201007P3320")</f>
        <v>23.9</v>
      </c>
      <c r="E195">
        <f>RTD("tos.rtd", , "VOLUME", ".SPXW201007P3320")</f>
        <v>272</v>
      </c>
      <c r="F195">
        <f>RTD("tos.rtd", , "OPEN_INT", ".SPXW201007P3320")</f>
        <v>392</v>
      </c>
      <c r="G195">
        <f>RTD("tos.rtd", , "BID", ".SPXW201007P3320")</f>
        <v>23.3</v>
      </c>
      <c r="H195">
        <f>RTD("tos.rtd", , "ASK", ".SPXW201007P3320")</f>
        <v>23.9</v>
      </c>
      <c r="I195">
        <f>RTD("tos.rtd", , "HIGH", ".SPXW201007P3320")</f>
        <v>40.4</v>
      </c>
      <c r="J195">
        <f>RTD("tos.rtd", , "LOW", ".SPXW201007P3320")</f>
        <v>18.100000000000001</v>
      </c>
      <c r="K195">
        <f>RTD("tos.rtd", , "OPEN", ".SPXW201007P3320")</f>
        <v>40.4</v>
      </c>
      <c r="L195">
        <f>RTD("tos.rtd", , "DELTA", ".SPXW201007P3320")</f>
        <v>-0.37</v>
      </c>
      <c r="M195">
        <f>RTD("tos.rtd", , "GAMMA", ".SPXW201007P3320")</f>
        <v>0</v>
      </c>
      <c r="N195">
        <f>RTD("tos.rtd", , "THETA", ".SPXW201007P3320")</f>
        <v>-4.5599999999999996</v>
      </c>
      <c r="O195">
        <f>RTD("tos.rtd", , "VEGA", ".SPXW201007P3320")</f>
        <v>1.32</v>
      </c>
      <c r="P195">
        <f>RTD("tos.rtd", , "RHO", ".SPXW201007P3320")</f>
        <v>-0.14000000000000001</v>
      </c>
      <c r="Q195">
        <f>RTD("tos.rtd", , "INTRINSIC", ".SPXW201007P3320")</f>
        <v>0</v>
      </c>
      <c r="R195">
        <f>RTD("tos.rtd", , "EXTRINSIC", ".SPXW201007P3320")</f>
        <v>23.6</v>
      </c>
      <c r="S195" t="str">
        <f>RTD("tos.rtd", , "PROB_OF_EXPIRING", ".SPXW201007P3320")</f>
        <v>38.16%</v>
      </c>
      <c r="T195" t="str">
        <f>RTD("tos.rtd", , "PROB_OTM", ".SPXW201007P3320")</f>
        <v>61.84%</v>
      </c>
      <c r="U195" t="str">
        <f>RTD("tos.rtd", , "PROB_OF_TOUCHING", ".SPXW201007P3320")</f>
        <v>75.62%</v>
      </c>
      <c r="V195">
        <f>RTD("tos.rtd", , "STRIKE", ".SPXW201007P3320")</f>
        <v>3320</v>
      </c>
    </row>
    <row r="196" spans="1:22" x14ac:dyDescent="0.45">
      <c r="A196" t="s">
        <v>216</v>
      </c>
      <c r="B196" t="str">
        <f>RTD("tos.rtd", , "DESCRIPTION", ".SPXW201007P3325")</f>
        <v>SPX 100 (Weeklys) 7 OCT 20 3325 PUT</v>
      </c>
      <c r="C196" t="str">
        <f>RTD("tos.rtd", , "IMPL_VOL", ".SPXW201007P3325")</f>
        <v>25.70%</v>
      </c>
      <c r="D196">
        <f>RTD("tos.rtd", , "LAST", ".SPXW201007P3325")</f>
        <v>25.75</v>
      </c>
      <c r="E196">
        <f>RTD("tos.rtd", , "VOLUME", ".SPXW201007P3325")</f>
        <v>208</v>
      </c>
      <c r="F196">
        <f>RTD("tos.rtd", , "OPEN_INT", ".SPXW201007P3325")</f>
        <v>397</v>
      </c>
      <c r="G196">
        <f>RTD("tos.rtd", , "BID", ".SPXW201007P3325")</f>
        <v>25</v>
      </c>
      <c r="H196">
        <f>RTD("tos.rtd", , "ASK", ".SPXW201007P3325")</f>
        <v>25.6</v>
      </c>
      <c r="I196">
        <f>RTD("tos.rtd", , "HIGH", ".SPXW201007P3325")</f>
        <v>41.5</v>
      </c>
      <c r="J196">
        <f>RTD("tos.rtd", , "LOW", ".SPXW201007P3325")</f>
        <v>19.57</v>
      </c>
      <c r="K196">
        <f>RTD("tos.rtd", , "OPEN", ".SPXW201007P3325")</f>
        <v>41.5</v>
      </c>
      <c r="L196">
        <f>RTD("tos.rtd", , "DELTA", ".SPXW201007P3325")</f>
        <v>-0.39</v>
      </c>
      <c r="M196">
        <f>RTD("tos.rtd", , "GAMMA", ".SPXW201007P3325")</f>
        <v>0</v>
      </c>
      <c r="N196">
        <f>RTD("tos.rtd", , "THETA", ".SPXW201007P3325")</f>
        <v>-4.6100000000000003</v>
      </c>
      <c r="O196">
        <f>RTD("tos.rtd", , "VEGA", ".SPXW201007P3325")</f>
        <v>1.35</v>
      </c>
      <c r="P196">
        <f>RTD("tos.rtd", , "RHO", ".SPXW201007P3325")</f>
        <v>-0.15</v>
      </c>
      <c r="Q196">
        <f>RTD("tos.rtd", , "INTRINSIC", ".SPXW201007P3325")</f>
        <v>0</v>
      </c>
      <c r="R196">
        <f>RTD("tos.rtd", , "EXTRINSIC", ".SPXW201007P3325")</f>
        <v>25.3</v>
      </c>
      <c r="S196" t="str">
        <f>RTD("tos.rtd", , "PROB_OF_EXPIRING", ".SPXW201007P3325")</f>
        <v>40.22%</v>
      </c>
      <c r="T196" t="str">
        <f>RTD("tos.rtd", , "PROB_OTM", ".SPXW201007P3325")</f>
        <v>59.78%</v>
      </c>
      <c r="U196" t="str">
        <f>RTD("tos.rtd", , "PROB_OF_TOUCHING", ".SPXW201007P3325")</f>
        <v>79.68%</v>
      </c>
      <c r="V196">
        <f>RTD("tos.rtd", , "STRIKE", ".SPXW201007P3325")</f>
        <v>3325</v>
      </c>
    </row>
    <row r="197" spans="1:22" x14ac:dyDescent="0.45">
      <c r="A197" t="s">
        <v>217</v>
      </c>
      <c r="B197" t="str">
        <f>RTD("tos.rtd", , "DESCRIPTION", ".SPXW201007P3330")</f>
        <v>SPX 100 (Weeklys) 7 OCT 20 3330 PUT</v>
      </c>
      <c r="C197" t="str">
        <f>RTD("tos.rtd", , "IMPL_VOL", ".SPXW201007P3330")</f>
        <v>25.47%</v>
      </c>
      <c r="D197">
        <f>RTD("tos.rtd", , "LAST", ".SPXW201007P3330")</f>
        <v>27.79</v>
      </c>
      <c r="E197">
        <f>RTD("tos.rtd", , "VOLUME", ".SPXW201007P3330")</f>
        <v>120</v>
      </c>
      <c r="F197">
        <f>RTD("tos.rtd", , "OPEN_INT", ".SPXW201007P3330")</f>
        <v>388</v>
      </c>
      <c r="G197">
        <f>RTD("tos.rtd", , "BID", ".SPXW201007P3330")</f>
        <v>26.7</v>
      </c>
      <c r="H197">
        <f>RTD("tos.rtd", , "ASK", ".SPXW201007P3330")</f>
        <v>27.4</v>
      </c>
      <c r="I197">
        <f>RTD("tos.rtd", , "HIGH", ".SPXW201007P3330")</f>
        <v>36.5</v>
      </c>
      <c r="J197">
        <f>RTD("tos.rtd", , "LOW", ".SPXW201007P3330")</f>
        <v>20.8</v>
      </c>
      <c r="K197">
        <f>RTD("tos.rtd", , "OPEN", ".SPXW201007P3330")</f>
        <v>34.799999999999997</v>
      </c>
      <c r="L197">
        <f>RTD("tos.rtd", , "DELTA", ".SPXW201007P3330")</f>
        <v>-0.41</v>
      </c>
      <c r="M197">
        <f>RTD("tos.rtd", , "GAMMA", ".SPXW201007P3330")</f>
        <v>0</v>
      </c>
      <c r="N197">
        <f>RTD("tos.rtd", , "THETA", ".SPXW201007P3330")</f>
        <v>-4.6399999999999997</v>
      </c>
      <c r="O197">
        <f>RTD("tos.rtd", , "VEGA", ".SPXW201007P3330")</f>
        <v>1.36</v>
      </c>
      <c r="P197">
        <f>RTD("tos.rtd", , "RHO", ".SPXW201007P3330")</f>
        <v>-0.15</v>
      </c>
      <c r="Q197">
        <f>RTD("tos.rtd", , "INTRINSIC", ".SPXW201007P3330")</f>
        <v>0</v>
      </c>
      <c r="R197">
        <f>RTD("tos.rtd", , "EXTRINSIC", ".SPXW201007P3330")</f>
        <v>27.05</v>
      </c>
      <c r="S197" t="str">
        <f>RTD("tos.rtd", , "PROB_OF_EXPIRING", ".SPXW201007P3330")</f>
        <v>42.31%</v>
      </c>
      <c r="T197" t="str">
        <f>RTD("tos.rtd", , "PROB_OTM", ".SPXW201007P3330")</f>
        <v>57.69%</v>
      </c>
      <c r="U197" t="str">
        <f>RTD("tos.rtd", , "PROB_OF_TOUCHING", ".SPXW201007P3330")</f>
        <v>83.82%</v>
      </c>
      <c r="V197">
        <f>RTD("tos.rtd", , "STRIKE", ".SPXW201007P3330")</f>
        <v>3330</v>
      </c>
    </row>
    <row r="198" spans="1:22" x14ac:dyDescent="0.45">
      <c r="A198" t="s">
        <v>218</v>
      </c>
      <c r="B198" t="str">
        <f>RTD("tos.rtd", , "DESCRIPTION", ".SPXW201007P3335")</f>
        <v>SPX 100 (Weeklys) 7 OCT 20 3335 PUT</v>
      </c>
      <c r="C198" t="str">
        <f>RTD("tos.rtd", , "IMPL_VOL", ".SPXW201007P3335")</f>
        <v>25.28%</v>
      </c>
      <c r="D198">
        <f>RTD("tos.rtd", , "LAST", ".SPXW201007P3335")</f>
        <v>29.45</v>
      </c>
      <c r="E198">
        <f>RTD("tos.rtd", , "VOLUME", ".SPXW201007P3335")</f>
        <v>73</v>
      </c>
      <c r="F198">
        <f>RTD("tos.rtd", , "OPEN_INT", ".SPXW201007P3335")</f>
        <v>452</v>
      </c>
      <c r="G198">
        <f>RTD("tos.rtd", , "BID", ".SPXW201007P3335")</f>
        <v>28.6</v>
      </c>
      <c r="H198">
        <f>RTD("tos.rtd", , "ASK", ".SPXW201007P3335")</f>
        <v>29.3</v>
      </c>
      <c r="I198">
        <f>RTD("tos.rtd", , "HIGH", ".SPXW201007P3335")</f>
        <v>38.200000000000003</v>
      </c>
      <c r="J198">
        <f>RTD("tos.rtd", , "LOW", ".SPXW201007P3335")</f>
        <v>22.6</v>
      </c>
      <c r="K198">
        <f>RTD("tos.rtd", , "OPEN", ".SPXW201007P3335")</f>
        <v>29.02</v>
      </c>
      <c r="L198">
        <f>RTD("tos.rtd", , "DELTA", ".SPXW201007P3335")</f>
        <v>-0.43</v>
      </c>
      <c r="M198">
        <f>RTD("tos.rtd", , "GAMMA", ".SPXW201007P3335")</f>
        <v>0</v>
      </c>
      <c r="N198">
        <f>RTD("tos.rtd", , "THETA", ".SPXW201007P3335")</f>
        <v>-4.66</v>
      </c>
      <c r="O198">
        <f>RTD("tos.rtd", , "VEGA", ".SPXW201007P3335")</f>
        <v>1.38</v>
      </c>
      <c r="P198">
        <f>RTD("tos.rtd", , "RHO", ".SPXW201007P3335")</f>
        <v>-0.16</v>
      </c>
      <c r="Q198">
        <f>RTD("tos.rtd", , "INTRINSIC", ".SPXW201007P3335")</f>
        <v>0</v>
      </c>
      <c r="R198">
        <f>RTD("tos.rtd", , "EXTRINSIC", ".SPXW201007P3335")</f>
        <v>28.95</v>
      </c>
      <c r="S198" t="str">
        <f>RTD("tos.rtd", , "PROB_OF_EXPIRING", ".SPXW201007P3335")</f>
        <v>44.48%</v>
      </c>
      <c r="T198" t="str">
        <f>RTD("tos.rtd", , "PROB_OTM", ".SPXW201007P3335")</f>
        <v>55.52%</v>
      </c>
      <c r="U198" t="str">
        <f>RTD("tos.rtd", , "PROB_OF_TOUCHING", ".SPXW201007P3335")</f>
        <v>88.09%</v>
      </c>
      <c r="V198">
        <f>RTD("tos.rtd", , "STRIKE", ".SPXW201007P3335")</f>
        <v>3335</v>
      </c>
    </row>
    <row r="199" spans="1:22" x14ac:dyDescent="0.45">
      <c r="A199" t="s">
        <v>219</v>
      </c>
      <c r="B199" t="str">
        <f>RTD("tos.rtd", , "DESCRIPTION", ".SPXW201007P3340")</f>
        <v>SPX 100 (Weeklys) 7 OCT 20 3340 PUT</v>
      </c>
      <c r="C199" t="str">
        <f>RTD("tos.rtd", , "IMPL_VOL", ".SPXW201007P3340")</f>
        <v>25.08%</v>
      </c>
      <c r="D199">
        <f>RTD("tos.rtd", , "LAST", ".SPXW201007P3340")</f>
        <v>29.85</v>
      </c>
      <c r="E199">
        <f>RTD("tos.rtd", , "VOLUME", ".SPXW201007P3340")</f>
        <v>95</v>
      </c>
      <c r="F199">
        <f>RTD("tos.rtd", , "OPEN_INT", ".SPXW201007P3340")</f>
        <v>576</v>
      </c>
      <c r="G199">
        <f>RTD("tos.rtd", , "BID", ".SPXW201007P3340")</f>
        <v>30.6</v>
      </c>
      <c r="H199">
        <f>RTD("tos.rtd", , "ASK", ".SPXW201007P3340")</f>
        <v>31.3</v>
      </c>
      <c r="I199">
        <f>RTD("tos.rtd", , "HIGH", ".SPXW201007P3340")</f>
        <v>40</v>
      </c>
      <c r="J199">
        <f>RTD("tos.rtd", , "LOW", ".SPXW201007P3340")</f>
        <v>25.3</v>
      </c>
      <c r="K199">
        <f>RTD("tos.rtd", , "OPEN", ".SPXW201007P3340")</f>
        <v>32.68</v>
      </c>
      <c r="L199">
        <f>RTD("tos.rtd", , "DELTA", ".SPXW201007P3340")</f>
        <v>-0.46</v>
      </c>
      <c r="M199">
        <f>RTD("tos.rtd", , "GAMMA", ".SPXW201007P3340")</f>
        <v>0</v>
      </c>
      <c r="N199">
        <f>RTD("tos.rtd", , "THETA", ".SPXW201007P3340")</f>
        <v>-4.66</v>
      </c>
      <c r="O199">
        <f>RTD("tos.rtd", , "VEGA", ".SPXW201007P3340")</f>
        <v>1.39</v>
      </c>
      <c r="P199">
        <f>RTD("tos.rtd", , "RHO", ".SPXW201007P3340")</f>
        <v>-0.17</v>
      </c>
      <c r="Q199">
        <f>RTD("tos.rtd", , "INTRINSIC", ".SPXW201007P3340")</f>
        <v>0</v>
      </c>
      <c r="R199">
        <f>RTD("tos.rtd", , "EXTRINSIC", ".SPXW201007P3340")</f>
        <v>30.95</v>
      </c>
      <c r="S199" t="str">
        <f>RTD("tos.rtd", , "PROB_OF_EXPIRING", ".SPXW201007P3340")</f>
        <v>46.69%</v>
      </c>
      <c r="T199" t="str">
        <f>RTD("tos.rtd", , "PROB_OTM", ".SPXW201007P3340")</f>
        <v>53.31%</v>
      </c>
      <c r="U199" t="str">
        <f>RTD("tos.rtd", , "PROB_OF_TOUCHING", ".SPXW201007P3340")</f>
        <v>92.45%</v>
      </c>
      <c r="V199">
        <f>RTD("tos.rtd", , "STRIKE", ".SPXW201007P3340")</f>
        <v>3340</v>
      </c>
    </row>
    <row r="200" spans="1:22" x14ac:dyDescent="0.45">
      <c r="A200" t="s">
        <v>220</v>
      </c>
      <c r="B200" t="str">
        <f>RTD("tos.rtd", , "DESCRIPTION", ".SPXW201007P3345")</f>
        <v>SPX 100 (Weeklys) 7 OCT 20 3345 PUT</v>
      </c>
      <c r="C200" t="str">
        <f>RTD("tos.rtd", , "IMPL_VOL", ".SPXW201007P3345")</f>
        <v>24.83%</v>
      </c>
      <c r="D200">
        <f>RTD("tos.rtd", , "LAST", ".SPXW201007P3345")</f>
        <v>33.79</v>
      </c>
      <c r="E200">
        <f>RTD("tos.rtd", , "VOLUME", ".SPXW201007P3345")</f>
        <v>52</v>
      </c>
      <c r="F200">
        <f>RTD("tos.rtd", , "OPEN_INT", ".SPXW201007P3345")</f>
        <v>144</v>
      </c>
      <c r="G200">
        <f>RTD("tos.rtd", , "BID", ".SPXW201007P3345")</f>
        <v>32.700000000000003</v>
      </c>
      <c r="H200">
        <f>RTD("tos.rtd", , "ASK", ".SPXW201007P3345")</f>
        <v>33.299999999999997</v>
      </c>
      <c r="I200">
        <f>RTD("tos.rtd", , "HIGH", ".SPXW201007P3345")</f>
        <v>45.77</v>
      </c>
      <c r="J200">
        <f>RTD("tos.rtd", , "LOW", ".SPXW201007P3345")</f>
        <v>26.09</v>
      </c>
      <c r="K200">
        <f>RTD("tos.rtd", , "OPEN", ".SPXW201007P3345")</f>
        <v>45.77</v>
      </c>
      <c r="L200">
        <f>RTD("tos.rtd", , "DELTA", ".SPXW201007P3345")</f>
        <v>-0.48</v>
      </c>
      <c r="M200">
        <f>RTD("tos.rtd", , "GAMMA", ".SPXW201007P3345")</f>
        <v>0</v>
      </c>
      <c r="N200">
        <f>RTD("tos.rtd", , "THETA", ".SPXW201007P3345")</f>
        <v>-4.6399999999999997</v>
      </c>
      <c r="O200">
        <f>RTD("tos.rtd", , "VEGA", ".SPXW201007P3345")</f>
        <v>1.4</v>
      </c>
      <c r="P200">
        <f>RTD("tos.rtd", , "RHO", ".SPXW201007P3345")</f>
        <v>-0.18</v>
      </c>
      <c r="Q200">
        <f>RTD("tos.rtd", , "INTRINSIC", ".SPXW201007P3345")</f>
        <v>0</v>
      </c>
      <c r="R200">
        <f>RTD("tos.rtd", , "EXTRINSIC", ".SPXW201007P3345")</f>
        <v>33</v>
      </c>
      <c r="S200" t="str">
        <f>RTD("tos.rtd", , "PROB_OF_EXPIRING", ".SPXW201007P3345")</f>
        <v>48.94%</v>
      </c>
      <c r="T200" t="str">
        <f>RTD("tos.rtd", , "PROB_OTM", ".SPXW201007P3345")</f>
        <v>51.06%</v>
      </c>
      <c r="U200" t="str">
        <f>RTD("tos.rtd", , "PROB_OF_TOUCHING", ".SPXW201007P3345")</f>
        <v>96.89%</v>
      </c>
      <c r="V200">
        <f>RTD("tos.rtd", , "STRIKE", ".SPXW201007P3345")</f>
        <v>3345</v>
      </c>
    </row>
    <row r="201" spans="1:22" x14ac:dyDescent="0.45">
      <c r="A201" t="s">
        <v>221</v>
      </c>
      <c r="B201" t="str">
        <f>RTD("tos.rtd", , "DESCRIPTION", ".SPXW201007P3350")</f>
        <v>SPX 100 (Weeklys) 7 OCT 20 3350 PUT</v>
      </c>
      <c r="C201" t="str">
        <f>RTD("tos.rtd", , "IMPL_VOL", ".SPXW201007P3350")</f>
        <v>24.58%</v>
      </c>
      <c r="D201">
        <f>RTD("tos.rtd", , "LAST", ".SPXW201007P3350")</f>
        <v>35.200000000000003</v>
      </c>
      <c r="E201">
        <f>RTD("tos.rtd", , "VOLUME", ".SPXW201007P3350")</f>
        <v>511</v>
      </c>
      <c r="F201">
        <f>RTD("tos.rtd", , "OPEN_INT", ".SPXW201007P3350")</f>
        <v>1076</v>
      </c>
      <c r="G201">
        <f>RTD("tos.rtd", , "BID", ".SPXW201007P3350")</f>
        <v>34.799999999999997</v>
      </c>
      <c r="H201">
        <f>RTD("tos.rtd", , "ASK", ".SPXW201007P3350")</f>
        <v>35.5</v>
      </c>
      <c r="I201">
        <f>RTD("tos.rtd", , "HIGH", ".SPXW201007P3350")</f>
        <v>47.2</v>
      </c>
      <c r="J201">
        <f>RTD("tos.rtd", , "LOW", ".SPXW201007P3350")</f>
        <v>27.89</v>
      </c>
      <c r="K201">
        <f>RTD("tos.rtd", , "OPEN", ".SPXW201007P3350")</f>
        <v>47.2</v>
      </c>
      <c r="L201">
        <f>RTD("tos.rtd", , "DELTA", ".SPXW201007P3350")</f>
        <v>-0.5</v>
      </c>
      <c r="M201">
        <f>RTD("tos.rtd", , "GAMMA", ".SPXW201007P3350")</f>
        <v>0</v>
      </c>
      <c r="N201">
        <f>RTD("tos.rtd", , "THETA", ".SPXW201007P3350")</f>
        <v>-4.5999999999999996</v>
      </c>
      <c r="O201">
        <f>RTD("tos.rtd", , "VEGA", ".SPXW201007P3350")</f>
        <v>1.4</v>
      </c>
      <c r="P201">
        <f>RTD("tos.rtd", , "RHO", ".SPXW201007P3350")</f>
        <v>-0.19</v>
      </c>
      <c r="Q201">
        <f>RTD("tos.rtd", , "INTRINSIC", ".SPXW201007P3350")</f>
        <v>1.56</v>
      </c>
      <c r="R201">
        <f>RTD("tos.rtd", , "EXTRINSIC", ".SPXW201007P3350")</f>
        <v>33.590000000000003</v>
      </c>
      <c r="S201" t="str">
        <f>RTD("tos.rtd", , "PROB_OF_EXPIRING", ".SPXW201007P3350")</f>
        <v>51.23%</v>
      </c>
      <c r="T201" t="str">
        <f>RTD("tos.rtd", , "PROB_OTM", ".SPXW201007P3350")</f>
        <v>48.77%</v>
      </c>
      <c r="U201" t="str">
        <f>RTD("tos.rtd", , "PROB_OF_TOUCHING", ".SPXW201007P3350")</f>
        <v>98.53%</v>
      </c>
      <c r="V201">
        <f>RTD("tos.rtd", , "STRIKE", ".SPXW201007P3350")</f>
        <v>3350</v>
      </c>
    </row>
    <row r="202" spans="1:22" x14ac:dyDescent="0.45">
      <c r="A202" t="s">
        <v>222</v>
      </c>
      <c r="B202" t="str">
        <f>RTD("tos.rtd", , "DESCRIPTION", ".SPXW201007P3355")</f>
        <v>SPX 100 (Weeklys) 7 OCT 20 3355 PUT</v>
      </c>
      <c r="C202" t="str">
        <f>RTD("tos.rtd", , "IMPL_VOL", ".SPXW201007P3355")</f>
        <v>24.39%</v>
      </c>
      <c r="D202">
        <f>RTD("tos.rtd", , "LAST", ".SPXW201007P3355")</f>
        <v>36.65</v>
      </c>
      <c r="E202">
        <f>RTD("tos.rtd", , "VOLUME", ".SPXW201007P3355")</f>
        <v>349</v>
      </c>
      <c r="F202">
        <f>RTD("tos.rtd", , "OPEN_INT", ".SPXW201007P3355")</f>
        <v>114</v>
      </c>
      <c r="G202">
        <f>RTD("tos.rtd", , "BID", ".SPXW201007P3355")</f>
        <v>37.1</v>
      </c>
      <c r="H202">
        <f>RTD("tos.rtd", , "ASK", ".SPXW201007P3355")</f>
        <v>37.9</v>
      </c>
      <c r="I202">
        <f>RTD("tos.rtd", , "HIGH", ".SPXW201007P3355")</f>
        <v>56.94</v>
      </c>
      <c r="J202">
        <f>RTD("tos.rtd", , "LOW", ".SPXW201007P3355")</f>
        <v>31.04</v>
      </c>
      <c r="K202">
        <f>RTD("tos.rtd", , "OPEN", ".SPXW201007P3355")</f>
        <v>56.94</v>
      </c>
      <c r="L202">
        <f>RTD("tos.rtd", , "DELTA", ".SPXW201007P3355")</f>
        <v>-0.53</v>
      </c>
      <c r="M202">
        <f>RTD("tos.rtd", , "GAMMA", ".SPXW201007P3355")</f>
        <v>0</v>
      </c>
      <c r="N202">
        <f>RTD("tos.rtd", , "THETA", ".SPXW201007P3355")</f>
        <v>-4.5599999999999996</v>
      </c>
      <c r="O202">
        <f>RTD("tos.rtd", , "VEGA", ".SPXW201007P3355")</f>
        <v>1.4</v>
      </c>
      <c r="P202">
        <f>RTD("tos.rtd", , "RHO", ".SPXW201007P3355")</f>
        <v>-0.2</v>
      </c>
      <c r="Q202">
        <f>RTD("tos.rtd", , "INTRINSIC", ".SPXW201007P3355")</f>
        <v>6.56</v>
      </c>
      <c r="R202">
        <f>RTD("tos.rtd", , "EXTRINSIC", ".SPXW201007P3355")</f>
        <v>30.94</v>
      </c>
      <c r="S202" t="str">
        <f>RTD("tos.rtd", , "PROB_OF_EXPIRING", ".SPXW201007P3355")</f>
        <v>53.56%</v>
      </c>
      <c r="T202" t="str">
        <f>RTD("tos.rtd", , "PROB_OTM", ".SPXW201007P3355")</f>
        <v>46.44%</v>
      </c>
      <c r="U202" t="str">
        <f>RTD("tos.rtd", , "PROB_OF_TOUCHING", ".SPXW201007P3355")</f>
        <v>93.79%</v>
      </c>
      <c r="V202">
        <f>RTD("tos.rtd", , "STRIKE", ".SPXW201007P3355")</f>
        <v>3355</v>
      </c>
    </row>
    <row r="203" spans="1:22" x14ac:dyDescent="0.45">
      <c r="A203" t="s">
        <v>223</v>
      </c>
      <c r="B203" t="str">
        <f>RTD("tos.rtd", , "DESCRIPTION", ".SPXW201007P3360")</f>
        <v>SPX 100 (Weeklys) 7 OCT 20 3360 PUT</v>
      </c>
      <c r="C203" t="str">
        <f>RTD("tos.rtd", , "IMPL_VOL", ".SPXW201007P3360")</f>
        <v>24.14%</v>
      </c>
      <c r="D203">
        <f>RTD("tos.rtd", , "LAST", ".SPXW201007P3360")</f>
        <v>38.32</v>
      </c>
      <c r="E203">
        <f>RTD("tos.rtd", , "VOLUME", ".SPXW201007P3360")</f>
        <v>201</v>
      </c>
      <c r="F203">
        <f>RTD("tos.rtd", , "OPEN_INT", ".SPXW201007P3360")</f>
        <v>439</v>
      </c>
      <c r="G203">
        <f>RTD("tos.rtd", , "BID", ".SPXW201007P3360")</f>
        <v>39.5</v>
      </c>
      <c r="H203">
        <f>RTD("tos.rtd", , "ASK", ".SPXW201007P3360")</f>
        <v>40.299999999999997</v>
      </c>
      <c r="I203">
        <f>RTD("tos.rtd", , "HIGH", ".SPXW201007P3360")</f>
        <v>46.7</v>
      </c>
      <c r="J203">
        <f>RTD("tos.rtd", , "LOW", ".SPXW201007P3360")</f>
        <v>32.47</v>
      </c>
      <c r="K203">
        <f>RTD("tos.rtd", , "OPEN", ".SPXW201007P3360")</f>
        <v>46.7</v>
      </c>
      <c r="L203">
        <f>RTD("tos.rtd", , "DELTA", ".SPXW201007P3360")</f>
        <v>-0.55000000000000004</v>
      </c>
      <c r="M203">
        <f>RTD("tos.rtd", , "GAMMA", ".SPXW201007P3360")</f>
        <v>0</v>
      </c>
      <c r="N203">
        <f>RTD("tos.rtd", , "THETA", ".SPXW201007P3360")</f>
        <v>-4.4800000000000004</v>
      </c>
      <c r="O203">
        <f>RTD("tos.rtd", , "VEGA", ".SPXW201007P3360")</f>
        <v>1.39</v>
      </c>
      <c r="P203">
        <f>RTD("tos.rtd", , "RHO", ".SPXW201007P3360")</f>
        <v>-0.21</v>
      </c>
      <c r="Q203">
        <f>RTD("tos.rtd", , "INTRINSIC", ".SPXW201007P3360")</f>
        <v>11.56</v>
      </c>
      <c r="R203">
        <f>RTD("tos.rtd", , "EXTRINSIC", ".SPXW201007P3360")</f>
        <v>28.34</v>
      </c>
      <c r="S203" t="str">
        <f>RTD("tos.rtd", , "PROB_OF_EXPIRING", ".SPXW201007P3360")</f>
        <v>55.92%</v>
      </c>
      <c r="T203" t="str">
        <f>RTD("tos.rtd", , "PROB_OTM", ".SPXW201007P3360")</f>
        <v>44.08%</v>
      </c>
      <c r="U203" t="str">
        <f>RTD("tos.rtd", , "PROB_OF_TOUCHING", ".SPXW201007P3360")</f>
        <v>89.00%</v>
      </c>
      <c r="V203">
        <f>RTD("tos.rtd", , "STRIKE", ".SPXW201007P3360")</f>
        <v>3360</v>
      </c>
    </row>
    <row r="204" spans="1:22" x14ac:dyDescent="0.45">
      <c r="A204" t="s">
        <v>224</v>
      </c>
      <c r="B204" t="str">
        <f>RTD("tos.rtd", , "DESCRIPTION", ".SPXW201007P3365")</f>
        <v>SPX 100 (Weeklys) 7 OCT 20 3365 PUT</v>
      </c>
      <c r="C204" t="str">
        <f>RTD("tos.rtd", , "IMPL_VOL", ".SPXW201007P3365")</f>
        <v>23.89%</v>
      </c>
      <c r="D204">
        <f>RTD("tos.rtd", , "LAST", ".SPXW201007P3365")</f>
        <v>40.54</v>
      </c>
      <c r="E204">
        <f>RTD("tos.rtd", , "VOLUME", ".SPXW201007P3365")</f>
        <v>107</v>
      </c>
      <c r="F204">
        <f>RTD("tos.rtd", , "OPEN_INT", ".SPXW201007P3365")</f>
        <v>100</v>
      </c>
      <c r="G204">
        <f>RTD("tos.rtd", , "BID", ".SPXW201007P3365")</f>
        <v>42</v>
      </c>
      <c r="H204">
        <f>RTD("tos.rtd", , "ASK", ".SPXW201007P3365")</f>
        <v>42.8</v>
      </c>
      <c r="I204">
        <f>RTD("tos.rtd", , "HIGH", ".SPXW201007P3365")</f>
        <v>62.94</v>
      </c>
      <c r="J204">
        <f>RTD("tos.rtd", , "LOW", ".SPXW201007P3365")</f>
        <v>34.33</v>
      </c>
      <c r="K204">
        <f>RTD("tos.rtd", , "OPEN", ".SPXW201007P3365")</f>
        <v>62.94</v>
      </c>
      <c r="L204">
        <f>RTD("tos.rtd", , "DELTA", ".SPXW201007P3365")</f>
        <v>-0.56999999999999995</v>
      </c>
      <c r="M204">
        <f>RTD("tos.rtd", , "GAMMA", ".SPXW201007P3365")</f>
        <v>0</v>
      </c>
      <c r="N204">
        <f>RTD("tos.rtd", , "THETA", ".SPXW201007P3365")</f>
        <v>-4.38</v>
      </c>
      <c r="O204">
        <f>RTD("tos.rtd", , "VEGA", ".SPXW201007P3365")</f>
        <v>1.37</v>
      </c>
      <c r="P204">
        <f>RTD("tos.rtd", , "RHO", ".SPXW201007P3365")</f>
        <v>-0.21</v>
      </c>
      <c r="Q204">
        <f>RTD("tos.rtd", , "INTRINSIC", ".SPXW201007P3365")</f>
        <v>16.559999999999999</v>
      </c>
      <c r="R204">
        <f>RTD("tos.rtd", , "EXTRINSIC", ".SPXW201007P3365")</f>
        <v>25.84</v>
      </c>
      <c r="S204" t="str">
        <f>RTD("tos.rtd", , "PROB_OF_EXPIRING", ".SPXW201007P3365")</f>
        <v>58.31%</v>
      </c>
      <c r="T204" t="str">
        <f>RTD("tos.rtd", , "PROB_OTM", ".SPXW201007P3365")</f>
        <v>41.69%</v>
      </c>
      <c r="U204" t="str">
        <f>RTD("tos.rtd", , "PROB_OF_TOUCHING", ".SPXW201007P3365")</f>
        <v>84.15%</v>
      </c>
      <c r="V204">
        <f>RTD("tos.rtd", , "STRIKE", ".SPXW201007P3365")</f>
        <v>3365</v>
      </c>
    </row>
    <row r="205" spans="1:22" x14ac:dyDescent="0.45">
      <c r="A205" t="s">
        <v>225</v>
      </c>
      <c r="B205" t="str">
        <f>RTD("tos.rtd", , "DESCRIPTION", ".SPXW201007P3370")</f>
        <v>SPX 100 (Weeklys) 7 OCT 20 3370 PUT</v>
      </c>
      <c r="C205" t="str">
        <f>RTD("tos.rtd", , "IMPL_VOL", ".SPXW201007P3370")</f>
        <v>23.64%</v>
      </c>
      <c r="D205">
        <f>RTD("tos.rtd", , "LAST", ".SPXW201007P3370")</f>
        <v>44.16</v>
      </c>
      <c r="E205">
        <f>RTD("tos.rtd", , "VOLUME", ".SPXW201007P3370")</f>
        <v>104</v>
      </c>
      <c r="F205">
        <f>RTD("tos.rtd", , "OPEN_INT", ".SPXW201007P3370")</f>
        <v>122</v>
      </c>
      <c r="G205">
        <f>RTD("tos.rtd", , "BID", ".SPXW201007P3370")</f>
        <v>44.6</v>
      </c>
      <c r="H205">
        <f>RTD("tos.rtd", , "ASK", ".SPXW201007P3370")</f>
        <v>45.5</v>
      </c>
      <c r="I205">
        <f>RTD("tos.rtd", , "HIGH", ".SPXW201007P3370")</f>
        <v>52.23</v>
      </c>
      <c r="J205">
        <f>RTD("tos.rtd", , "LOW", ".SPXW201007P3370")</f>
        <v>36.5</v>
      </c>
      <c r="K205">
        <f>RTD("tos.rtd", , "OPEN", ".SPXW201007P3370")</f>
        <v>48.3</v>
      </c>
      <c r="L205">
        <f>RTD("tos.rtd", , "DELTA", ".SPXW201007P3370")</f>
        <v>-0.6</v>
      </c>
      <c r="M205">
        <f>RTD("tos.rtd", , "GAMMA", ".SPXW201007P3370")</f>
        <v>0</v>
      </c>
      <c r="N205">
        <f>RTD("tos.rtd", , "THETA", ".SPXW201007P3370")</f>
        <v>-4.2699999999999996</v>
      </c>
      <c r="O205">
        <f>RTD("tos.rtd", , "VEGA", ".SPXW201007P3370")</f>
        <v>1.36</v>
      </c>
      <c r="P205">
        <f>RTD("tos.rtd", , "RHO", ".SPXW201007P3370")</f>
        <v>-0.22</v>
      </c>
      <c r="Q205">
        <f>RTD("tos.rtd", , "INTRINSIC", ".SPXW201007P3370")</f>
        <v>21.56</v>
      </c>
      <c r="R205">
        <f>RTD("tos.rtd", , "EXTRINSIC", ".SPXW201007P3370")</f>
        <v>23.49</v>
      </c>
      <c r="S205" t="str">
        <f>RTD("tos.rtd", , "PROB_OF_EXPIRING", ".SPXW201007P3370")</f>
        <v>60.71%</v>
      </c>
      <c r="T205" t="str">
        <f>RTD("tos.rtd", , "PROB_OTM", ".SPXW201007P3370")</f>
        <v>39.29%</v>
      </c>
      <c r="U205" t="str">
        <f>RTD("tos.rtd", , "PROB_OF_TOUCHING", ".SPXW201007P3370")</f>
        <v>79.28%</v>
      </c>
      <c r="V205">
        <f>RTD("tos.rtd", , "STRIKE", ".SPXW201007P3370")</f>
        <v>3370</v>
      </c>
    </row>
    <row r="206" spans="1:22" x14ac:dyDescent="0.45">
      <c r="A206" t="s">
        <v>226</v>
      </c>
      <c r="B206" t="str">
        <f>RTD("tos.rtd", , "DESCRIPTION", ".SPXW201007P3375")</f>
        <v>SPX 100 (Weeklys) 7 OCT 20 3375 PUT</v>
      </c>
      <c r="C206" t="str">
        <f>RTD("tos.rtd", , "IMPL_VOL", ".SPXW201007P3375")</f>
        <v>23.43%</v>
      </c>
      <c r="D206">
        <f>RTD("tos.rtd", , "LAST", ".SPXW201007P3375")</f>
        <v>46.07</v>
      </c>
      <c r="E206">
        <f>RTD("tos.rtd", , "VOLUME", ".SPXW201007P3375")</f>
        <v>57</v>
      </c>
      <c r="F206">
        <f>RTD("tos.rtd", , "OPEN_INT", ".SPXW201007P3375")</f>
        <v>824</v>
      </c>
      <c r="G206">
        <f>RTD("tos.rtd", , "BID", ".SPXW201007P3375")</f>
        <v>47.4</v>
      </c>
      <c r="H206">
        <f>RTD("tos.rtd", , "ASK", ".SPXW201007P3375")</f>
        <v>48.3</v>
      </c>
      <c r="I206">
        <f>RTD("tos.rtd", , "HIGH", ".SPXW201007P3375")</f>
        <v>60.27</v>
      </c>
      <c r="J206">
        <f>RTD("tos.rtd", , "LOW", ".SPXW201007P3375")</f>
        <v>38.4</v>
      </c>
      <c r="K206">
        <f>RTD("tos.rtd", , "OPEN", ".SPXW201007P3375")</f>
        <v>60</v>
      </c>
      <c r="L206">
        <f>RTD("tos.rtd", , "DELTA", ".SPXW201007P3375")</f>
        <v>-0.62</v>
      </c>
      <c r="M206">
        <f>RTD("tos.rtd", , "GAMMA", ".SPXW201007P3375")</f>
        <v>0</v>
      </c>
      <c r="N206">
        <f>RTD("tos.rtd", , "THETA", ".SPXW201007P3375")</f>
        <v>-4.1500000000000004</v>
      </c>
      <c r="O206">
        <f>RTD("tos.rtd", , "VEGA", ".SPXW201007P3375")</f>
        <v>1.33</v>
      </c>
      <c r="P206">
        <f>RTD("tos.rtd", , "RHO", ".SPXW201007P3375")</f>
        <v>-0.23</v>
      </c>
      <c r="Q206">
        <f>RTD("tos.rtd", , "INTRINSIC", ".SPXW201007P3375")</f>
        <v>26.56</v>
      </c>
      <c r="R206">
        <f>RTD("tos.rtd", , "EXTRINSIC", ".SPXW201007P3375")</f>
        <v>21.29</v>
      </c>
      <c r="S206" t="str">
        <f>RTD("tos.rtd", , "PROB_OF_EXPIRING", ".SPXW201007P3375")</f>
        <v>63.10%</v>
      </c>
      <c r="T206" t="str">
        <f>RTD("tos.rtd", , "PROB_OTM", ".SPXW201007P3375")</f>
        <v>36.90%</v>
      </c>
      <c r="U206" t="str">
        <f>RTD("tos.rtd", , "PROB_OF_TOUCHING", ".SPXW201007P3375")</f>
        <v>74.43%</v>
      </c>
      <c r="V206">
        <f>RTD("tos.rtd", , "STRIKE", ".SPXW201007P3375")</f>
        <v>3375</v>
      </c>
    </row>
    <row r="207" spans="1:22" x14ac:dyDescent="0.45">
      <c r="A207" t="s">
        <v>227</v>
      </c>
      <c r="B207" t="str">
        <f>RTD("tos.rtd", , "DESCRIPTION", ".SPXW201007P3380")</f>
        <v>SPX 100 (Weeklys) 7 OCT 20 3380 PUT</v>
      </c>
      <c r="C207" t="str">
        <f>RTD("tos.rtd", , "IMPL_VOL", ".SPXW201007P3380")</f>
        <v>23.19%</v>
      </c>
      <c r="D207">
        <f>RTD("tos.rtd", , "LAST", ".SPXW201007P3380")</f>
        <v>44.98</v>
      </c>
      <c r="E207">
        <f>RTD("tos.rtd", , "VOLUME", ".SPXW201007P3380")</f>
        <v>42</v>
      </c>
      <c r="F207">
        <f>RTD("tos.rtd", , "OPEN_INT", ".SPXW201007P3380")</f>
        <v>128</v>
      </c>
      <c r="G207">
        <f>RTD("tos.rtd", , "BID", ".SPXW201007P3380")</f>
        <v>50.3</v>
      </c>
      <c r="H207">
        <f>RTD("tos.rtd", , "ASK", ".SPXW201007P3380")</f>
        <v>51.2</v>
      </c>
      <c r="I207">
        <f>RTD("tos.rtd", , "HIGH", ".SPXW201007P3380")</f>
        <v>51.7</v>
      </c>
      <c r="J207">
        <f>RTD("tos.rtd", , "LOW", ".SPXW201007P3380")</f>
        <v>40.799999999999997</v>
      </c>
      <c r="K207">
        <f>RTD("tos.rtd", , "OPEN", ".SPXW201007P3380")</f>
        <v>51.7</v>
      </c>
      <c r="L207">
        <f>RTD("tos.rtd", , "DELTA", ".SPXW201007P3380")</f>
        <v>-0.65</v>
      </c>
      <c r="M207">
        <f>RTD("tos.rtd", , "GAMMA", ".SPXW201007P3380")</f>
        <v>0</v>
      </c>
      <c r="N207">
        <f>RTD("tos.rtd", , "THETA", ".SPXW201007P3380")</f>
        <v>-4</v>
      </c>
      <c r="O207">
        <f>RTD("tos.rtd", , "VEGA", ".SPXW201007P3380")</f>
        <v>1.3</v>
      </c>
      <c r="P207">
        <f>RTD("tos.rtd", , "RHO", ".SPXW201007P3380")</f>
        <v>-0.24</v>
      </c>
      <c r="Q207">
        <f>RTD("tos.rtd", , "INTRINSIC", ".SPXW201007P3380")</f>
        <v>31.56</v>
      </c>
      <c r="R207">
        <f>RTD("tos.rtd", , "EXTRINSIC", ".SPXW201007P3380")</f>
        <v>19.190000000000001</v>
      </c>
      <c r="S207" t="str">
        <f>RTD("tos.rtd", , "PROB_OF_EXPIRING", ".SPXW201007P3380")</f>
        <v>65.49%</v>
      </c>
      <c r="T207" t="str">
        <f>RTD("tos.rtd", , "PROB_OTM", ".SPXW201007P3380")</f>
        <v>34.51%</v>
      </c>
      <c r="U207" t="str">
        <f>RTD("tos.rtd", , "PROB_OF_TOUCHING", ".SPXW201007P3380")</f>
        <v>69.58%</v>
      </c>
      <c r="V207">
        <f>RTD("tos.rtd", , "STRIKE", ".SPXW201007P3380")</f>
        <v>3380</v>
      </c>
    </row>
    <row r="208" spans="1:22" x14ac:dyDescent="0.45">
      <c r="A208" t="s">
        <v>228</v>
      </c>
      <c r="B208" t="str">
        <f>RTD("tos.rtd", , "DESCRIPTION", ".SPXW201007P3385")</f>
        <v>SPX 100 (Weeklys) 7 OCT 20 3385 PUT</v>
      </c>
      <c r="C208" t="str">
        <f>RTD("tos.rtd", , "IMPL_VOL", ".SPXW201007P3385")</f>
        <v>22.93%</v>
      </c>
      <c r="D208">
        <f>RTD("tos.rtd", , "LAST", ".SPXW201007P3385")</f>
        <v>54.35</v>
      </c>
      <c r="E208">
        <f>RTD("tos.rtd", , "VOLUME", ".SPXW201007P3385")</f>
        <v>24</v>
      </c>
      <c r="F208">
        <f>RTD("tos.rtd", , "OPEN_INT", ".SPXW201007P3385")</f>
        <v>156</v>
      </c>
      <c r="G208">
        <f>RTD("tos.rtd", , "BID", ".SPXW201007P3385")</f>
        <v>53.3</v>
      </c>
      <c r="H208">
        <f>RTD("tos.rtd", , "ASK", ".SPXW201007P3385")</f>
        <v>54.2</v>
      </c>
      <c r="I208">
        <f>RTD("tos.rtd", , "HIGH", ".SPXW201007P3385")</f>
        <v>57.05</v>
      </c>
      <c r="J208">
        <f>RTD("tos.rtd", , "LOW", ".SPXW201007P3385")</f>
        <v>44.26</v>
      </c>
      <c r="K208">
        <f>RTD("tos.rtd", , "OPEN", ".SPXW201007P3385")</f>
        <v>54.1</v>
      </c>
      <c r="L208">
        <f>RTD("tos.rtd", , "DELTA", ".SPXW201007P3385")</f>
        <v>-0.67</v>
      </c>
      <c r="M208">
        <f>RTD("tos.rtd", , "GAMMA", ".SPXW201007P3385")</f>
        <v>0</v>
      </c>
      <c r="N208">
        <f>RTD("tos.rtd", , "THETA", ".SPXW201007P3385")</f>
        <v>-3.84</v>
      </c>
      <c r="O208">
        <f>RTD("tos.rtd", , "VEGA", ".SPXW201007P3385")</f>
        <v>1.27</v>
      </c>
      <c r="P208">
        <f>RTD("tos.rtd", , "RHO", ".SPXW201007P3385")</f>
        <v>-0.25</v>
      </c>
      <c r="Q208">
        <f>RTD("tos.rtd", , "INTRINSIC", ".SPXW201007P3385")</f>
        <v>36.56</v>
      </c>
      <c r="R208">
        <f>RTD("tos.rtd", , "EXTRINSIC", ".SPXW201007P3385")</f>
        <v>17.190000000000001</v>
      </c>
      <c r="S208" t="str">
        <f>RTD("tos.rtd", , "PROB_OF_EXPIRING", ".SPXW201007P3385")</f>
        <v>67.89%</v>
      </c>
      <c r="T208" t="str">
        <f>RTD("tos.rtd", , "PROB_OTM", ".SPXW201007P3385")</f>
        <v>32.11%</v>
      </c>
      <c r="U208" t="str">
        <f>RTD("tos.rtd", , "PROB_OF_TOUCHING", ".SPXW201007P3385")</f>
        <v>64.73%</v>
      </c>
      <c r="V208">
        <f>RTD("tos.rtd", , "STRIKE", ".SPXW201007P3385")</f>
        <v>3385</v>
      </c>
    </row>
    <row r="209" spans="1:22" x14ac:dyDescent="0.45">
      <c r="A209" t="s">
        <v>229</v>
      </c>
      <c r="B209" t="str">
        <f>RTD("tos.rtd", , "DESCRIPTION", ".SPXW201007P3390")</f>
        <v>SPX 100 (Weeklys) 7 OCT 20 3390 PUT</v>
      </c>
      <c r="C209" t="str">
        <f>RTD("tos.rtd", , "IMPL_VOL", ".SPXW201007P3390")</f>
        <v>22.73%</v>
      </c>
      <c r="D209">
        <f>RTD("tos.rtd", , "LAST", ".SPXW201007P3390")</f>
        <v>55.16</v>
      </c>
      <c r="E209">
        <f>RTD("tos.rtd", , "VOLUME", ".SPXW201007P3390")</f>
        <v>28</v>
      </c>
      <c r="F209">
        <f>RTD("tos.rtd", , "OPEN_INT", ".SPXW201007P3390")</f>
        <v>126</v>
      </c>
      <c r="G209">
        <f>RTD("tos.rtd", , "BID", ".SPXW201007P3390")</f>
        <v>56.5</v>
      </c>
      <c r="H209">
        <f>RTD("tos.rtd", , "ASK", ".SPXW201007P3390")</f>
        <v>57.4</v>
      </c>
      <c r="I209">
        <f>RTD("tos.rtd", , "HIGH", ".SPXW201007P3390")</f>
        <v>67.900000000000006</v>
      </c>
      <c r="J209">
        <f>RTD("tos.rtd", , "LOW", ".SPXW201007P3390")</f>
        <v>48.5</v>
      </c>
      <c r="K209">
        <f>RTD("tos.rtd", , "OPEN", ".SPXW201007P3390")</f>
        <v>63.83</v>
      </c>
      <c r="L209">
        <f>RTD("tos.rtd", , "DELTA", ".SPXW201007P3390")</f>
        <v>-0.69</v>
      </c>
      <c r="M209">
        <f>RTD("tos.rtd", , "GAMMA", ".SPXW201007P3390")</f>
        <v>0</v>
      </c>
      <c r="N209">
        <f>RTD("tos.rtd", , "THETA", ".SPXW201007P3390")</f>
        <v>-3.67</v>
      </c>
      <c r="O209">
        <f>RTD("tos.rtd", , "VEGA", ".SPXW201007P3390")</f>
        <v>1.23</v>
      </c>
      <c r="P209">
        <f>RTD("tos.rtd", , "RHO", ".SPXW201007P3390")</f>
        <v>-0.26</v>
      </c>
      <c r="Q209">
        <f>RTD("tos.rtd", , "INTRINSIC", ".SPXW201007P3390")</f>
        <v>41.56</v>
      </c>
      <c r="R209">
        <f>RTD("tos.rtd", , "EXTRINSIC", ".SPXW201007P3390")</f>
        <v>15.39</v>
      </c>
      <c r="S209" t="str">
        <f>RTD("tos.rtd", , "PROB_OF_EXPIRING", ".SPXW201007P3390")</f>
        <v>70.21%</v>
      </c>
      <c r="T209" t="str">
        <f>RTD("tos.rtd", , "PROB_OTM", ".SPXW201007P3390")</f>
        <v>29.79%</v>
      </c>
      <c r="U209" t="str">
        <f>RTD("tos.rtd", , "PROB_OF_TOUCHING", ".SPXW201007P3390")</f>
        <v>60.03%</v>
      </c>
      <c r="V209">
        <f>RTD("tos.rtd", , "STRIKE", ".SPXW201007P3390")</f>
        <v>3390</v>
      </c>
    </row>
    <row r="210" spans="1:22" x14ac:dyDescent="0.45">
      <c r="A210" t="s">
        <v>230</v>
      </c>
      <c r="B210" t="str">
        <f>RTD("tos.rtd", , "DESCRIPTION", ".SPXW201007P3395")</f>
        <v>SPX 100 (Weeklys) 7 OCT 20 3395 PUT</v>
      </c>
      <c r="C210" t="str">
        <f>RTD("tos.rtd", , "IMPL_VOL", ".SPXW201007P3395")</f>
        <v>22.50%</v>
      </c>
      <c r="D210">
        <f>RTD("tos.rtd", , "LAST", ".SPXW201007P3395")</f>
        <v>70.400000000000006</v>
      </c>
      <c r="E210">
        <f>RTD("tos.rtd", , "VOLUME", ".SPXW201007P3395")</f>
        <v>11</v>
      </c>
      <c r="F210">
        <f>RTD("tos.rtd", , "OPEN_INT", ".SPXW201007P3395")</f>
        <v>99</v>
      </c>
      <c r="G210">
        <f>RTD("tos.rtd", , "BID", ".SPXW201007P3395")</f>
        <v>59.8</v>
      </c>
      <c r="H210">
        <f>RTD("tos.rtd", , "ASK", ".SPXW201007P3395")</f>
        <v>60.7</v>
      </c>
      <c r="I210">
        <f>RTD("tos.rtd", , "HIGH", ".SPXW201007P3395")</f>
        <v>70.400000000000006</v>
      </c>
      <c r="J210">
        <f>RTD("tos.rtd", , "LOW", ".SPXW201007P3395")</f>
        <v>64.510000000000005</v>
      </c>
      <c r="K210">
        <f>RTD("tos.rtd", , "OPEN", ".SPXW201007P3395")</f>
        <v>64.510000000000005</v>
      </c>
      <c r="L210">
        <f>RTD("tos.rtd", , "DELTA", ".SPXW201007P3395")</f>
        <v>-0.72</v>
      </c>
      <c r="M210">
        <f>RTD("tos.rtd", , "GAMMA", ".SPXW201007P3395")</f>
        <v>0</v>
      </c>
      <c r="N210">
        <f>RTD("tos.rtd", , "THETA", ".SPXW201007P3395")</f>
        <v>-3.48</v>
      </c>
      <c r="O210">
        <f>RTD("tos.rtd", , "VEGA", ".SPXW201007P3395")</f>
        <v>1.19</v>
      </c>
      <c r="P210">
        <f>RTD("tos.rtd", , "RHO", ".SPXW201007P3395")</f>
        <v>-0.27</v>
      </c>
      <c r="Q210">
        <f>RTD("tos.rtd", , "INTRINSIC", ".SPXW201007P3395")</f>
        <v>46.56</v>
      </c>
      <c r="R210">
        <f>RTD("tos.rtd", , "EXTRINSIC", ".SPXW201007P3395")</f>
        <v>13.69</v>
      </c>
      <c r="S210" t="str">
        <f>RTD("tos.rtd", , "PROB_OF_EXPIRING", ".SPXW201007P3395")</f>
        <v>72.51%</v>
      </c>
      <c r="T210" t="str">
        <f>RTD("tos.rtd", , "PROB_OTM", ".SPXW201007P3395")</f>
        <v>27.49%</v>
      </c>
      <c r="U210" t="str">
        <f>RTD("tos.rtd", , "PROB_OF_TOUCHING", ".SPXW201007P3395")</f>
        <v>55.38%</v>
      </c>
      <c r="V210">
        <f>RTD("tos.rtd", , "STRIKE", ".SPXW201007P3395")</f>
        <v>3395</v>
      </c>
    </row>
    <row r="211" spans="1:22" x14ac:dyDescent="0.45">
      <c r="A211" t="s">
        <v>231</v>
      </c>
      <c r="B211" t="str">
        <f>RTD("tos.rtd", , "DESCRIPTION", ".SPXW201007P3400")</f>
        <v>SPX 100 (Weeklys) 7 OCT 20 3400 PUT</v>
      </c>
      <c r="C211" t="str">
        <f>RTD("tos.rtd", , "IMPL_VOL", ".SPXW201007P3400")</f>
        <v>22.26%</v>
      </c>
      <c r="D211">
        <f>RTD("tos.rtd", , "LAST", ".SPXW201007P3400")</f>
        <v>60.05</v>
      </c>
      <c r="E211">
        <f>RTD("tos.rtd", , "VOLUME", ".SPXW201007P3400")</f>
        <v>95</v>
      </c>
      <c r="F211">
        <f>RTD("tos.rtd", , "OPEN_INT", ".SPXW201007P3400")</f>
        <v>157</v>
      </c>
      <c r="G211">
        <f>RTD("tos.rtd", , "BID", ".SPXW201007P3400")</f>
        <v>63.2</v>
      </c>
      <c r="H211">
        <f>RTD("tos.rtd", , "ASK", ".SPXW201007P3400")</f>
        <v>64.099999999999994</v>
      </c>
      <c r="I211">
        <f>RTD("tos.rtd", , "HIGH", ".SPXW201007P3400")</f>
        <v>82.9</v>
      </c>
      <c r="J211">
        <f>RTD("tos.rtd", , "LOW", ".SPXW201007P3400")</f>
        <v>52.22</v>
      </c>
      <c r="K211">
        <f>RTD("tos.rtd", , "OPEN", ".SPXW201007P3400")</f>
        <v>82.9</v>
      </c>
      <c r="L211">
        <f>RTD("tos.rtd", , "DELTA", ".SPXW201007P3400")</f>
        <v>-0.74</v>
      </c>
      <c r="M211">
        <f>RTD("tos.rtd", , "GAMMA", ".SPXW201007P3400")</f>
        <v>0</v>
      </c>
      <c r="N211">
        <f>RTD("tos.rtd", , "THETA", ".SPXW201007P3400")</f>
        <v>-3.28</v>
      </c>
      <c r="O211">
        <f>RTD("tos.rtd", , "VEGA", ".SPXW201007P3400")</f>
        <v>1.1399999999999999</v>
      </c>
      <c r="P211">
        <f>RTD("tos.rtd", , "RHO", ".SPXW201007P3400")</f>
        <v>-0.28000000000000003</v>
      </c>
      <c r="Q211">
        <f>RTD("tos.rtd", , "INTRINSIC", ".SPXW201007P3400")</f>
        <v>51.56</v>
      </c>
      <c r="R211">
        <f>RTD("tos.rtd", , "EXTRINSIC", ".SPXW201007P3400")</f>
        <v>12.09</v>
      </c>
      <c r="S211" t="str">
        <f>RTD("tos.rtd", , "PROB_OF_EXPIRING", ".SPXW201007P3400")</f>
        <v>74.78%</v>
      </c>
      <c r="T211" t="str">
        <f>RTD("tos.rtd", , "PROB_OTM", ".SPXW201007P3400")</f>
        <v>25.22%</v>
      </c>
      <c r="U211" t="str">
        <f>RTD("tos.rtd", , "PROB_OF_TOUCHING", ".SPXW201007P3400")</f>
        <v>50.79%</v>
      </c>
      <c r="V211">
        <f>RTD("tos.rtd", , "STRIKE", ".SPXW201007P3400")</f>
        <v>3400</v>
      </c>
    </row>
    <row r="212" spans="1:22" x14ac:dyDescent="0.45">
      <c r="A212" t="s">
        <v>232</v>
      </c>
      <c r="B212" t="str">
        <f>RTD("tos.rtd", , "DESCRIPTION", ".SPXW201007P3405")</f>
        <v>SPX 100 (Weeklys) 7 OCT 20 3405 PUT</v>
      </c>
      <c r="C212" t="str">
        <f>RTD("tos.rtd", , "IMPL_VOL", ".SPXW201007P3405")</f>
        <v>22.09%</v>
      </c>
      <c r="D212">
        <f>RTD("tos.rtd", , "LAST", ".SPXW201007P3405")</f>
        <v>59.9</v>
      </c>
      <c r="E212">
        <f>RTD("tos.rtd", , "VOLUME", ".SPXW201007P3405")</f>
        <v>12</v>
      </c>
      <c r="F212">
        <f>RTD("tos.rtd", , "OPEN_INT", ".SPXW201007P3405")</f>
        <v>22</v>
      </c>
      <c r="G212">
        <f>RTD("tos.rtd", , "BID", ".SPXW201007P3405")</f>
        <v>66.8</v>
      </c>
      <c r="H212">
        <f>RTD("tos.rtd", , "ASK", ".SPXW201007P3405")</f>
        <v>67.7</v>
      </c>
      <c r="I212">
        <f>RTD("tos.rtd", , "HIGH", ".SPXW201007P3405")</f>
        <v>71.900000000000006</v>
      </c>
      <c r="J212">
        <f>RTD("tos.rtd", , "LOW", ".SPXW201007P3405")</f>
        <v>58.5</v>
      </c>
      <c r="K212">
        <f>RTD("tos.rtd", , "OPEN", ".SPXW201007P3405")</f>
        <v>71.900000000000006</v>
      </c>
      <c r="L212">
        <f>RTD("tos.rtd", , "DELTA", ".SPXW201007P3405")</f>
        <v>-0.76</v>
      </c>
      <c r="M212">
        <f>RTD("tos.rtd", , "GAMMA", ".SPXW201007P3405")</f>
        <v>0</v>
      </c>
      <c r="N212">
        <f>RTD("tos.rtd", , "THETA", ".SPXW201007P3405")</f>
        <v>-3.08</v>
      </c>
      <c r="O212">
        <f>RTD("tos.rtd", , "VEGA", ".SPXW201007P3405")</f>
        <v>1.08</v>
      </c>
      <c r="P212">
        <f>RTD("tos.rtd", , "RHO", ".SPXW201007P3405")</f>
        <v>-0.28999999999999998</v>
      </c>
      <c r="Q212">
        <f>RTD("tos.rtd", , "INTRINSIC", ".SPXW201007P3405")</f>
        <v>56.56</v>
      </c>
      <c r="R212">
        <f>RTD("tos.rtd", , "EXTRINSIC", ".SPXW201007P3405")</f>
        <v>10.69</v>
      </c>
      <c r="S212" t="str">
        <f>RTD("tos.rtd", , "PROB_OF_EXPIRING", ".SPXW201007P3405")</f>
        <v>76.92%</v>
      </c>
      <c r="T212" t="str">
        <f>RTD("tos.rtd", , "PROB_OTM", ".SPXW201007P3405")</f>
        <v>23.08%</v>
      </c>
      <c r="U212" t="str">
        <f>RTD("tos.rtd", , "PROB_OF_TOUCHING", ".SPXW201007P3405")</f>
        <v>46.47%</v>
      </c>
      <c r="V212">
        <f>RTD("tos.rtd", , "STRIKE", ".SPXW201007P3405")</f>
        <v>3405</v>
      </c>
    </row>
    <row r="213" spans="1:22" x14ac:dyDescent="0.45">
      <c r="A213" t="s">
        <v>233</v>
      </c>
      <c r="B213" t="str">
        <f>RTD("tos.rtd", , "DESCRIPTION", ".SPXW201007P3410")</f>
        <v>SPX 100 (Weeklys) 7 OCT 20 3410 PUT</v>
      </c>
      <c r="C213" t="str">
        <f>RTD("tos.rtd", , "IMPL_VOL", ".SPXW201007P3410")</f>
        <v>21.90%</v>
      </c>
      <c r="D213">
        <f>RTD("tos.rtd", , "LAST", ".SPXW201007P3410")</f>
        <v>58.61</v>
      </c>
      <c r="E213">
        <f>RTD("tos.rtd", , "VOLUME", ".SPXW201007P3410")</f>
        <v>74</v>
      </c>
      <c r="F213">
        <f>RTD("tos.rtd", , "OPEN_INT", ".SPXW201007P3410")</f>
        <v>143</v>
      </c>
      <c r="G213">
        <f>RTD("tos.rtd", , "BID", ".SPXW201007P3410")</f>
        <v>70.5</v>
      </c>
      <c r="H213">
        <f>RTD("tos.rtd", , "ASK", ".SPXW201007P3410")</f>
        <v>71.400000000000006</v>
      </c>
      <c r="I213">
        <f>RTD("tos.rtd", , "HIGH", ".SPXW201007P3410")</f>
        <v>72.27</v>
      </c>
      <c r="J213">
        <f>RTD("tos.rtd", , "LOW", ".SPXW201007P3410")</f>
        <v>58.61</v>
      </c>
      <c r="K213">
        <f>RTD("tos.rtd", , "OPEN", ".SPXW201007P3410")</f>
        <v>72.27</v>
      </c>
      <c r="L213">
        <f>RTD("tos.rtd", , "DELTA", ".SPXW201007P3410")</f>
        <v>-0.78</v>
      </c>
      <c r="M213">
        <f>RTD("tos.rtd", , "GAMMA", ".SPXW201007P3410")</f>
        <v>0</v>
      </c>
      <c r="N213">
        <f>RTD("tos.rtd", , "THETA", ".SPXW201007P3410")</f>
        <v>-2.87</v>
      </c>
      <c r="O213">
        <f>RTD("tos.rtd", , "VEGA", ".SPXW201007P3410")</f>
        <v>1.03</v>
      </c>
      <c r="P213">
        <f>RTD("tos.rtd", , "RHO", ".SPXW201007P3410")</f>
        <v>-0.3</v>
      </c>
      <c r="Q213">
        <f>RTD("tos.rtd", , "INTRINSIC", ".SPXW201007P3410")</f>
        <v>61.56</v>
      </c>
      <c r="R213">
        <f>RTD("tos.rtd", , "EXTRINSIC", ".SPXW201007P3410")</f>
        <v>9.39</v>
      </c>
      <c r="S213" t="str">
        <f>RTD("tos.rtd", , "PROB_OF_EXPIRING", ".SPXW201007P3410")</f>
        <v>79.00%</v>
      </c>
      <c r="T213" t="str">
        <f>RTD("tos.rtd", , "PROB_OTM", ".SPXW201007P3410")</f>
        <v>21.00%</v>
      </c>
      <c r="U213" t="str">
        <f>RTD("tos.rtd", , "PROB_OF_TOUCHING", ".SPXW201007P3410")</f>
        <v>42.28%</v>
      </c>
      <c r="V213">
        <f>RTD("tos.rtd", , "STRIKE", ".SPXW201007P3410")</f>
        <v>3410</v>
      </c>
    </row>
    <row r="214" spans="1:22" x14ac:dyDescent="0.45">
      <c r="A214" t="s">
        <v>234</v>
      </c>
      <c r="B214" t="str">
        <f>RTD("tos.rtd", , "DESCRIPTION", ".SPXW201007P3415")</f>
        <v>SPX 100 (Weeklys) 7 OCT 20 3415 PUT</v>
      </c>
      <c r="C214" t="str">
        <f>RTD("tos.rtd", , "IMPL_VOL", ".SPXW201007P3415")</f>
        <v>21.70%</v>
      </c>
      <c r="D214">
        <f>RTD("tos.rtd", , "LAST", ".SPXW201007P3415")</f>
        <v>61.7</v>
      </c>
      <c r="E214">
        <f>RTD("tos.rtd", , "VOLUME", ".SPXW201007P3415")</f>
        <v>4</v>
      </c>
      <c r="F214">
        <f>RTD("tos.rtd", , "OPEN_INT", ".SPXW201007P3415")</f>
        <v>90</v>
      </c>
      <c r="G214">
        <f>RTD("tos.rtd", , "BID", ".SPXW201007P3415")</f>
        <v>74.3</v>
      </c>
      <c r="H214">
        <f>RTD("tos.rtd", , "ASK", ".SPXW201007P3415")</f>
        <v>75.2</v>
      </c>
      <c r="I214">
        <f>RTD("tos.rtd", , "HIGH", ".SPXW201007P3415")</f>
        <v>74.2</v>
      </c>
      <c r="J214">
        <f>RTD("tos.rtd", , "LOW", ".SPXW201007P3415")</f>
        <v>61.7</v>
      </c>
      <c r="K214">
        <f>RTD("tos.rtd", , "OPEN", ".SPXW201007P3415")</f>
        <v>74.2</v>
      </c>
      <c r="L214">
        <f>RTD("tos.rtd", , "DELTA", ".SPXW201007P3415")</f>
        <v>-0.8</v>
      </c>
      <c r="M214">
        <f>RTD("tos.rtd", , "GAMMA", ".SPXW201007P3415")</f>
        <v>0</v>
      </c>
      <c r="N214">
        <f>RTD("tos.rtd", , "THETA", ".SPXW201007P3415")</f>
        <v>-2.66</v>
      </c>
      <c r="O214">
        <f>RTD("tos.rtd", , "VEGA", ".SPXW201007P3415")</f>
        <v>0.97</v>
      </c>
      <c r="P214">
        <f>RTD("tos.rtd", , "RHO", ".SPXW201007P3415")</f>
        <v>-0.3</v>
      </c>
      <c r="Q214">
        <f>RTD("tos.rtd", , "INTRINSIC", ".SPXW201007P3415")</f>
        <v>66.56</v>
      </c>
      <c r="R214">
        <f>RTD("tos.rtd", , "EXTRINSIC", ".SPXW201007P3415")</f>
        <v>8.19</v>
      </c>
      <c r="S214" t="str">
        <f>RTD("tos.rtd", , "PROB_OF_EXPIRING", ".SPXW201007P3415")</f>
        <v>81.00%</v>
      </c>
      <c r="T214" t="str">
        <f>RTD("tos.rtd", , "PROB_OTM", ".SPXW201007P3415")</f>
        <v>19.00%</v>
      </c>
      <c r="U214" t="str">
        <f>RTD("tos.rtd", , "PROB_OF_TOUCHING", ".SPXW201007P3415")</f>
        <v>38.23%</v>
      </c>
      <c r="V214">
        <f>RTD("tos.rtd", , "STRIKE", ".SPXW201007P3415")</f>
        <v>3415</v>
      </c>
    </row>
    <row r="215" spans="1:22" x14ac:dyDescent="0.45">
      <c r="A215" t="s">
        <v>235</v>
      </c>
      <c r="B215" t="str">
        <f>RTD("tos.rtd", , "DESCRIPTION", ".SPXW201007P3420")</f>
        <v>SPX 100 (Weeklys) 7 OCT 20 3420 PUT</v>
      </c>
      <c r="C215" t="str">
        <f>RTD("tos.rtd", , "IMPL_VOL", ".SPXW201007P3420")</f>
        <v>21.60%</v>
      </c>
      <c r="D215">
        <f>RTD("tos.rtd", , "LAST", ".SPXW201007P3420")</f>
        <v>71.38</v>
      </c>
      <c r="E215">
        <f>RTD("tos.rtd", , "VOLUME", ".SPXW201007P3420")</f>
        <v>1</v>
      </c>
      <c r="F215">
        <f>RTD("tos.rtd", , "OPEN_INT", ".SPXW201007P3420")</f>
        <v>90</v>
      </c>
      <c r="G215">
        <f>RTD("tos.rtd", , "BID", ".SPXW201007P3420")</f>
        <v>77</v>
      </c>
      <c r="H215">
        <f>RTD("tos.rtd", , "ASK", ".SPXW201007P3420")</f>
        <v>80.5</v>
      </c>
      <c r="I215">
        <f>RTD("tos.rtd", , "HIGH", ".SPXW201007P3420")</f>
        <v>71.38</v>
      </c>
      <c r="J215">
        <f>RTD("tos.rtd", , "LOW", ".SPXW201007P3420")</f>
        <v>71.38</v>
      </c>
      <c r="K215">
        <f>RTD("tos.rtd", , "OPEN", ".SPXW201007P3420")</f>
        <v>71.38</v>
      </c>
      <c r="L215">
        <f>RTD("tos.rtd", , "DELTA", ".SPXW201007P3420")</f>
        <v>-0.82</v>
      </c>
      <c r="M215">
        <f>RTD("tos.rtd", , "GAMMA", ".SPXW201007P3420")</f>
        <v>0</v>
      </c>
      <c r="N215">
        <f>RTD("tos.rtd", , "THETA", ".SPXW201007P3420")</f>
        <v>-2.4700000000000002</v>
      </c>
      <c r="O215">
        <f>RTD("tos.rtd", , "VEGA", ".SPXW201007P3420")</f>
        <v>0.91</v>
      </c>
      <c r="P215">
        <f>RTD("tos.rtd", , "RHO", ".SPXW201007P3420")</f>
        <v>-0.31</v>
      </c>
      <c r="Q215">
        <f>RTD("tos.rtd", , "INTRINSIC", ".SPXW201007P3420")</f>
        <v>71.56</v>
      </c>
      <c r="R215">
        <f>RTD("tos.rtd", , "EXTRINSIC", ".SPXW201007P3420")</f>
        <v>7.19</v>
      </c>
      <c r="S215" t="str">
        <f>RTD("tos.rtd", , "PROB_OF_EXPIRING", ".SPXW201007P3420")</f>
        <v>82.82%</v>
      </c>
      <c r="T215" t="str">
        <f>RTD("tos.rtd", , "PROB_OTM", ".SPXW201007P3420")</f>
        <v>17.18%</v>
      </c>
      <c r="U215" t="str">
        <f>RTD("tos.rtd", , "PROB_OF_TOUCHING", ".SPXW201007P3420")</f>
        <v>34.58%</v>
      </c>
      <c r="V215">
        <f>RTD("tos.rtd", , "STRIKE", ".SPXW201007P3420")</f>
        <v>3420</v>
      </c>
    </row>
    <row r="216" spans="1:22" x14ac:dyDescent="0.45">
      <c r="A216" t="s">
        <v>236</v>
      </c>
      <c r="B216" t="str">
        <f>RTD("tos.rtd", , "DESCRIPTION", ".SPXW201007P3425")</f>
        <v>SPX 100 (Weeklys) 7 OCT 20 3425 PUT</v>
      </c>
      <c r="C216" t="str">
        <f>RTD("tos.rtd", , "IMPL_VOL", ".SPXW201007P3425")</f>
        <v>21.62%</v>
      </c>
      <c r="D216">
        <f>RTD("tos.rtd", , "LAST", ".SPXW201007P3425")</f>
        <v>82.97</v>
      </c>
      <c r="E216">
        <f>RTD("tos.rtd", , "VOLUME", ".SPXW201007P3425")</f>
        <v>31</v>
      </c>
      <c r="F216">
        <f>RTD("tos.rtd", , "OPEN_INT", ".SPXW201007P3425")</f>
        <v>64</v>
      </c>
      <c r="G216">
        <f>RTD("tos.rtd", , "BID", ".SPXW201007P3425")</f>
        <v>81.2</v>
      </c>
      <c r="H216">
        <f>RTD("tos.rtd", , "ASK", ".SPXW201007P3425")</f>
        <v>84.7</v>
      </c>
      <c r="I216">
        <f>RTD("tos.rtd", , "HIGH", ".SPXW201007P3425")</f>
        <v>85.81</v>
      </c>
      <c r="J216">
        <f>RTD("tos.rtd", , "LOW", ".SPXW201007P3425")</f>
        <v>82.97</v>
      </c>
      <c r="K216">
        <f>RTD("tos.rtd", , "OPEN", ".SPXW201007P3425")</f>
        <v>83.48</v>
      </c>
      <c r="L216">
        <f>RTD("tos.rtd", , "DELTA", ".SPXW201007P3425")</f>
        <v>-0.84</v>
      </c>
      <c r="M216">
        <f>RTD("tos.rtd", , "GAMMA", ".SPXW201007P3425")</f>
        <v>0</v>
      </c>
      <c r="N216">
        <f>RTD("tos.rtd", , "THETA", ".SPXW201007P3425")</f>
        <v>-2.2999999999999998</v>
      </c>
      <c r="O216">
        <f>RTD("tos.rtd", , "VEGA", ".SPXW201007P3425")</f>
        <v>0.86</v>
      </c>
      <c r="P216">
        <f>RTD("tos.rtd", , "RHO", ".SPXW201007P3425")</f>
        <v>-0.32</v>
      </c>
      <c r="Q216">
        <f>RTD("tos.rtd", , "INTRINSIC", ".SPXW201007P3425")</f>
        <v>76.56</v>
      </c>
      <c r="R216">
        <f>RTD("tos.rtd", , "EXTRINSIC", ".SPXW201007P3425")</f>
        <v>6.39</v>
      </c>
      <c r="S216" t="str">
        <f>RTD("tos.rtd", , "PROB_OF_EXPIRING", ".SPXW201007P3425")</f>
        <v>84.39%</v>
      </c>
      <c r="T216" t="str">
        <f>RTD("tos.rtd", , "PROB_OTM", ".SPXW201007P3425")</f>
        <v>15.61%</v>
      </c>
      <c r="U216" t="str">
        <f>RTD("tos.rtd", , "PROB_OF_TOUCHING", ".SPXW201007P3425")</f>
        <v>31.41%</v>
      </c>
      <c r="V216">
        <f>RTD("tos.rtd", , "STRIKE", ".SPXW201007P3425")</f>
        <v>3425</v>
      </c>
    </row>
    <row r="217" spans="1:22" x14ac:dyDescent="0.45">
      <c r="A217" t="s">
        <v>237</v>
      </c>
      <c r="B217" t="str">
        <f>RTD("tos.rtd", , "DESCRIPTION", ".SPXW201007P3430")</f>
        <v>SPX 100 (Weeklys) 7 OCT 20 3430 PUT</v>
      </c>
      <c r="C217" t="str">
        <f>RTD("tos.rtd", , "IMPL_VOL", ".SPXW201007P3430")</f>
        <v>20.78%</v>
      </c>
      <c r="D217">
        <f>RTD("tos.rtd", , "LAST", ".SPXW201007P3430")</f>
        <v>73.599999999999994</v>
      </c>
      <c r="E217">
        <f>RTD("tos.rtd", , "VOLUME", ".SPXW201007P3430")</f>
        <v>6</v>
      </c>
      <c r="F217">
        <f>RTD("tos.rtd", , "OPEN_INT", ".SPXW201007P3430")</f>
        <v>92</v>
      </c>
      <c r="G217">
        <f>RTD("tos.rtd", , "BID", ".SPXW201007P3430")</f>
        <v>84.8</v>
      </c>
      <c r="H217">
        <f>RTD("tos.rtd", , "ASK", ".SPXW201007P3430")</f>
        <v>88.3</v>
      </c>
      <c r="I217">
        <f>RTD("tos.rtd", , "HIGH", ".SPXW201007P3430")</f>
        <v>81.709999999999994</v>
      </c>
      <c r="J217">
        <f>RTD("tos.rtd", , "LOW", ".SPXW201007P3430")</f>
        <v>73.2</v>
      </c>
      <c r="K217">
        <f>RTD("tos.rtd", , "OPEN", ".SPXW201007P3430")</f>
        <v>81.709999999999994</v>
      </c>
      <c r="L217">
        <f>RTD("tos.rtd", , "DELTA", ".SPXW201007P3430")</f>
        <v>-0.86</v>
      </c>
      <c r="M217">
        <f>RTD("tos.rtd", , "GAMMA", ".SPXW201007P3430")</f>
        <v>0</v>
      </c>
      <c r="N217">
        <f>RTD("tos.rtd", , "THETA", ".SPXW201007P3430")</f>
        <v>-1.95</v>
      </c>
      <c r="O217">
        <f>RTD("tos.rtd", , "VEGA", ".SPXW201007P3430")</f>
        <v>0.77</v>
      </c>
      <c r="P217">
        <f>RTD("tos.rtd", , "RHO", ".SPXW201007P3430")</f>
        <v>-0.33</v>
      </c>
      <c r="Q217">
        <f>RTD("tos.rtd", , "INTRINSIC", ".SPXW201007P3430")</f>
        <v>81.56</v>
      </c>
      <c r="R217">
        <f>RTD("tos.rtd", , "EXTRINSIC", ".SPXW201007P3430")</f>
        <v>4.99</v>
      </c>
      <c r="S217" t="str">
        <f>RTD("tos.rtd", , "PROB_OF_EXPIRING", ".SPXW201007P3430")</f>
        <v>86.81%</v>
      </c>
      <c r="T217" t="str">
        <f>RTD("tos.rtd", , "PROB_OTM", ".SPXW201007P3430")</f>
        <v>13.19%</v>
      </c>
      <c r="U217" t="str">
        <f>RTD("tos.rtd", , "PROB_OF_TOUCHING", ".SPXW201007P3430")</f>
        <v>26.53%</v>
      </c>
      <c r="V217">
        <f>RTD("tos.rtd", , "STRIKE", ".SPXW201007P3430")</f>
        <v>3430</v>
      </c>
    </row>
    <row r="218" spans="1:22" x14ac:dyDescent="0.45">
      <c r="A218" t="s">
        <v>238</v>
      </c>
      <c r="B218" t="str">
        <f>RTD("tos.rtd", , "DESCRIPTION", ".SPXW201007P3435")</f>
        <v>SPX 100 (Weeklys) 7 OCT 20 3435 PUT</v>
      </c>
      <c r="C218" t="str">
        <f>RTD("tos.rtd", , "IMPL_VOL", ".SPXW201007P3435")</f>
        <v>20.32%</v>
      </c>
      <c r="D218">
        <f>RTD("tos.rtd", , "LAST", ".SPXW201007P3435")</f>
        <v>79.36</v>
      </c>
      <c r="E218">
        <f>RTD("tos.rtd", , "VOLUME", ".SPXW201007P3435")</f>
        <v>0</v>
      </c>
      <c r="F218">
        <f>RTD("tos.rtd", , "OPEN_INT", ".SPXW201007P3435")</f>
        <v>15</v>
      </c>
      <c r="G218">
        <f>RTD("tos.rtd", , "BID", ".SPXW201007P3435")</f>
        <v>88.6</v>
      </c>
      <c r="H218">
        <f>RTD("tos.rtd", , "ASK", ".SPXW201007P3435")</f>
        <v>92.6</v>
      </c>
      <c r="I218">
        <f>RTD("tos.rtd", , "HIGH", ".SPXW201007P3435")</f>
        <v>0</v>
      </c>
      <c r="J218">
        <f>RTD("tos.rtd", , "LOW", ".SPXW201007P3435")</f>
        <v>0</v>
      </c>
      <c r="K218">
        <f>RTD("tos.rtd", , "OPEN", ".SPXW201007P3435")</f>
        <v>0</v>
      </c>
      <c r="L218">
        <f>RTD("tos.rtd", , "DELTA", ".SPXW201007P3435")</f>
        <v>-0.88</v>
      </c>
      <c r="M218">
        <f>RTD("tos.rtd", , "GAMMA", ".SPXW201007P3435")</f>
        <v>0</v>
      </c>
      <c r="N218">
        <f>RTD("tos.rtd", , "THETA", ".SPXW201007P3435")</f>
        <v>-1.68</v>
      </c>
      <c r="O218">
        <f>RTD("tos.rtd", , "VEGA", ".SPXW201007P3435")</f>
        <v>0.69</v>
      </c>
      <c r="P218">
        <f>RTD("tos.rtd", , "RHO", ".SPXW201007P3435")</f>
        <v>-0.33</v>
      </c>
      <c r="Q218">
        <f>RTD("tos.rtd", , "INTRINSIC", ".SPXW201007P3435")</f>
        <v>86.56</v>
      </c>
      <c r="R218">
        <f>RTD("tos.rtd", , "EXTRINSIC", ".SPXW201007P3435")</f>
        <v>4.04</v>
      </c>
      <c r="S218" t="str">
        <f>RTD("tos.rtd", , "PROB_OF_EXPIRING", ".SPXW201007P3435")</f>
        <v>88.70%</v>
      </c>
      <c r="T218" t="str">
        <f>RTD("tos.rtd", , "PROB_OTM", ".SPXW201007P3435")</f>
        <v>11.30%</v>
      </c>
      <c r="U218" t="str">
        <f>RTD("tos.rtd", , "PROB_OF_TOUCHING", ".SPXW201007P3435")</f>
        <v>22.71%</v>
      </c>
      <c r="V218">
        <f>RTD("tos.rtd", , "STRIKE", ".SPXW201007P3435")</f>
        <v>3435</v>
      </c>
    </row>
    <row r="219" spans="1:22" x14ac:dyDescent="0.45">
      <c r="A219" t="s">
        <v>239</v>
      </c>
      <c r="B219" t="str">
        <f>RTD("tos.rtd", , "DESCRIPTION", ".SPXW201007P3440")</f>
        <v>SPX 100 (Weeklys) 7 OCT 20 3440 PUT</v>
      </c>
      <c r="C219" t="str">
        <f>RTD("tos.rtd", , "IMPL_VOL", ".SPXW201007P3440")</f>
        <v>20.45%</v>
      </c>
      <c r="D219">
        <f>RTD("tos.rtd", , "LAST", ".SPXW201007P3440")</f>
        <v>87.12</v>
      </c>
      <c r="E219">
        <f>RTD("tos.rtd", , "VOLUME", ".SPXW201007P3440")</f>
        <v>4</v>
      </c>
      <c r="F219">
        <f>RTD("tos.rtd", , "OPEN_INT", ".SPXW201007P3440")</f>
        <v>50</v>
      </c>
      <c r="G219">
        <f>RTD("tos.rtd", , "BID", ".SPXW201007P3440")</f>
        <v>93.4</v>
      </c>
      <c r="H219">
        <f>RTD("tos.rtd", , "ASK", ".SPXW201007P3440")</f>
        <v>96.9</v>
      </c>
      <c r="I219">
        <f>RTD("tos.rtd", , "HIGH", ".SPXW201007P3440")</f>
        <v>87.12</v>
      </c>
      <c r="J219">
        <f>RTD("tos.rtd", , "LOW", ".SPXW201007P3440")</f>
        <v>87.12</v>
      </c>
      <c r="K219">
        <f>RTD("tos.rtd", , "OPEN", ".SPXW201007P3440")</f>
        <v>87.12</v>
      </c>
      <c r="L219">
        <f>RTD("tos.rtd", , "DELTA", ".SPXW201007P3440")</f>
        <v>-0.89</v>
      </c>
      <c r="M219">
        <f>RTD("tos.rtd", , "GAMMA", ".SPXW201007P3440")</f>
        <v>0</v>
      </c>
      <c r="N219">
        <f>RTD("tos.rtd", , "THETA", ".SPXW201007P3440")</f>
        <v>-1.55</v>
      </c>
      <c r="O219">
        <f>RTD("tos.rtd", , "VEGA", ".SPXW201007P3440")</f>
        <v>0.64</v>
      </c>
      <c r="P219">
        <f>RTD("tos.rtd", , "RHO", ".SPXW201007P3440")</f>
        <v>-0.34</v>
      </c>
      <c r="Q219">
        <f>RTD("tos.rtd", , "INTRINSIC", ".SPXW201007P3440")</f>
        <v>91.56</v>
      </c>
      <c r="R219">
        <f>RTD("tos.rtd", , "EXTRINSIC", ".SPXW201007P3440")</f>
        <v>3.59</v>
      </c>
      <c r="S219" t="str">
        <f>RTD("tos.rtd", , "PROB_OF_EXPIRING", ".SPXW201007P3440")</f>
        <v>89.82%</v>
      </c>
      <c r="T219" t="str">
        <f>RTD("tos.rtd", , "PROB_OTM", ".SPXW201007P3440")</f>
        <v>10.18%</v>
      </c>
      <c r="U219" t="str">
        <f>RTD("tos.rtd", , "PROB_OF_TOUCHING", ".SPXW201007P3440")</f>
        <v>20.47%</v>
      </c>
      <c r="V219">
        <f>RTD("tos.rtd", , "STRIKE", ".SPXW201007P3440")</f>
        <v>3440</v>
      </c>
    </row>
    <row r="220" spans="1:22" x14ac:dyDescent="0.45">
      <c r="A220" t="s">
        <v>240</v>
      </c>
      <c r="B220" t="str">
        <f>RTD("tos.rtd", , "DESCRIPTION", ".SPXW201007P3445")</f>
        <v>SPX 100 (Weeklys) 7 OCT 20 3445 PUT</v>
      </c>
      <c r="C220" t="str">
        <f>RTD("tos.rtd", , "IMPL_VOL", ".SPXW201007P3445")</f>
        <v>20.24%</v>
      </c>
      <c r="D220">
        <f>RTD("tos.rtd", , "LAST", ".SPXW201007P3445")</f>
        <v>113.7</v>
      </c>
      <c r="E220">
        <f>RTD("tos.rtd", , "VOLUME", ".SPXW201007P3445")</f>
        <v>2</v>
      </c>
      <c r="F220">
        <f>RTD("tos.rtd", , "OPEN_INT", ".SPXW201007P3445")</f>
        <v>13</v>
      </c>
      <c r="G220">
        <f>RTD("tos.rtd", , "BID", ".SPXW201007P3445")</f>
        <v>97.7</v>
      </c>
      <c r="H220">
        <f>RTD("tos.rtd", , "ASK", ".SPXW201007P3445")</f>
        <v>101.4</v>
      </c>
      <c r="I220">
        <f>RTD("tos.rtd", , "HIGH", ".SPXW201007P3445")</f>
        <v>114.1</v>
      </c>
      <c r="J220">
        <f>RTD("tos.rtd", , "LOW", ".SPXW201007P3445")</f>
        <v>113.7</v>
      </c>
      <c r="K220">
        <f>RTD("tos.rtd", , "OPEN", ".SPXW201007P3445")</f>
        <v>114.1</v>
      </c>
      <c r="L220">
        <f>RTD("tos.rtd", , "DELTA", ".SPXW201007P3445")</f>
        <v>-0.91</v>
      </c>
      <c r="M220">
        <f>RTD("tos.rtd", , "GAMMA", ".SPXW201007P3445")</f>
        <v>0</v>
      </c>
      <c r="N220">
        <f>RTD("tos.rtd", , "THETA", ".SPXW201007P3445")</f>
        <v>-1.36</v>
      </c>
      <c r="O220">
        <f>RTD("tos.rtd", , "VEGA", ".SPXW201007P3445")</f>
        <v>0.57999999999999996</v>
      </c>
      <c r="P220">
        <f>RTD("tos.rtd", , "RHO", ".SPXW201007P3445")</f>
        <v>-0.34</v>
      </c>
      <c r="Q220">
        <f>RTD("tos.rtd", , "INTRINSIC", ".SPXW201007P3445")</f>
        <v>96.56</v>
      </c>
      <c r="R220">
        <f>RTD("tos.rtd", , "EXTRINSIC", ".SPXW201007P3445")</f>
        <v>2.99</v>
      </c>
      <c r="S220" t="str">
        <f>RTD("tos.rtd", , "PROB_OF_EXPIRING", ".SPXW201007P3445")</f>
        <v>91.19%</v>
      </c>
      <c r="T220" t="str">
        <f>RTD("tos.rtd", , "PROB_OTM", ".SPXW201007P3445")</f>
        <v>8.81%</v>
      </c>
      <c r="U220" t="str">
        <f>RTD("tos.rtd", , "PROB_OF_TOUCHING", ".SPXW201007P3445")</f>
        <v>17.71%</v>
      </c>
      <c r="V220">
        <f>RTD("tos.rtd", , "STRIKE", ".SPXW201007P3445")</f>
        <v>3445</v>
      </c>
    </row>
    <row r="221" spans="1:22" x14ac:dyDescent="0.45">
      <c r="A221" t="s">
        <v>241</v>
      </c>
      <c r="B221" t="str">
        <f>RTD("tos.rtd", , "DESCRIPTION", ".SPXW201007P3450")</f>
        <v>SPX 100 (Weeklys) 7 OCT 20 3450 PUT</v>
      </c>
      <c r="C221" t="str">
        <f>RTD("tos.rtd", , "IMPL_VOL", ".SPXW201007P3450")</f>
        <v>21.61%</v>
      </c>
      <c r="D221">
        <f>RTD("tos.rtd", , "LAST", ".SPXW201007P3450")</f>
        <v>97.13</v>
      </c>
      <c r="E221">
        <f>RTD("tos.rtd", , "VOLUME", ".SPXW201007P3450")</f>
        <v>76</v>
      </c>
      <c r="F221">
        <f>RTD("tos.rtd", , "OPEN_INT", ".SPXW201007P3450")</f>
        <v>112</v>
      </c>
      <c r="G221">
        <f>RTD("tos.rtd", , "BID", ".SPXW201007P3450")</f>
        <v>102.6</v>
      </c>
      <c r="H221">
        <f>RTD("tos.rtd", , "ASK", ".SPXW201007P3450")</f>
        <v>107.2</v>
      </c>
      <c r="I221">
        <f>RTD("tos.rtd", , "HIGH", ".SPXW201007P3450")</f>
        <v>97.2</v>
      </c>
      <c r="J221">
        <f>RTD("tos.rtd", , "LOW", ".SPXW201007P3450")</f>
        <v>91.72</v>
      </c>
      <c r="K221">
        <f>RTD("tos.rtd", , "OPEN", ".SPXW201007P3450")</f>
        <v>95.89</v>
      </c>
      <c r="L221">
        <f>RTD("tos.rtd", , "DELTA", ".SPXW201007P3450")</f>
        <v>-0.9</v>
      </c>
      <c r="M221">
        <f>RTD("tos.rtd", , "GAMMA", ".SPXW201007P3450")</f>
        <v>0</v>
      </c>
      <c r="N221">
        <f>RTD("tos.rtd", , "THETA", ".SPXW201007P3450")</f>
        <v>-1.5</v>
      </c>
      <c r="O221">
        <f>RTD("tos.rtd", , "VEGA", ".SPXW201007P3450")</f>
        <v>0.59</v>
      </c>
      <c r="P221">
        <f>RTD("tos.rtd", , "RHO", ".SPXW201007P3450")</f>
        <v>-0.34</v>
      </c>
      <c r="Q221">
        <f>RTD("tos.rtd", , "INTRINSIC", ".SPXW201007P3450")</f>
        <v>101.56</v>
      </c>
      <c r="R221">
        <f>RTD("tos.rtd", , "EXTRINSIC", ".SPXW201007P3450")</f>
        <v>3.34</v>
      </c>
      <c r="S221" t="str">
        <f>RTD("tos.rtd", , "PROB_OF_EXPIRING", ".SPXW201007P3450")</f>
        <v>90.87%</v>
      </c>
      <c r="T221" t="str">
        <f>RTD("tos.rtd", , "PROB_OTM", ".SPXW201007P3450")</f>
        <v>9.13%</v>
      </c>
      <c r="U221" t="str">
        <f>RTD("tos.rtd", , "PROB_OF_TOUCHING", ".SPXW201007P3450")</f>
        <v>18.36%</v>
      </c>
      <c r="V221">
        <f>RTD("tos.rtd", , "STRIKE", ".SPXW201007P3450")</f>
        <v>3450</v>
      </c>
    </row>
    <row r="222" spans="1:22" x14ac:dyDescent="0.45">
      <c r="A222" t="s">
        <v>242</v>
      </c>
      <c r="B222" t="str">
        <f>RTD("tos.rtd", , "DESCRIPTION", ".SPXW201007P3455")</f>
        <v>SPX 100 (Weeklys) 7 OCT 20 3455 PUT</v>
      </c>
      <c r="C222" t="str">
        <f>RTD("tos.rtd", , "IMPL_VOL", ".SPXW201007P3455")</f>
        <v>20.20%</v>
      </c>
      <c r="D222">
        <f>RTD("tos.rtd", , "LAST", ".SPXW201007P3455")</f>
        <v>84.46</v>
      </c>
      <c r="E222">
        <f>RTD("tos.rtd", , "VOLUME", ".SPXW201007P3455")</f>
        <v>0</v>
      </c>
      <c r="F222">
        <f>RTD("tos.rtd", , "OPEN_INT", ".SPXW201007P3455")</f>
        <v>12</v>
      </c>
      <c r="G222">
        <f>RTD("tos.rtd", , "BID", ".SPXW201007P3455")</f>
        <v>106.4</v>
      </c>
      <c r="H222">
        <f>RTD("tos.rtd", , "ASK", ".SPXW201007P3455")</f>
        <v>111.1</v>
      </c>
      <c r="I222">
        <f>RTD("tos.rtd", , "HIGH", ".SPXW201007P3455")</f>
        <v>0</v>
      </c>
      <c r="J222">
        <f>RTD("tos.rtd", , "LOW", ".SPXW201007P3455")</f>
        <v>0</v>
      </c>
      <c r="K222">
        <f>RTD("tos.rtd", , "OPEN", ".SPXW201007P3455")</f>
        <v>0</v>
      </c>
      <c r="L222">
        <f>RTD("tos.rtd", , "DELTA", ".SPXW201007P3455")</f>
        <v>-0.93</v>
      </c>
      <c r="M222">
        <f>RTD("tos.rtd", , "GAMMA", ".SPXW201007P3455")</f>
        <v>0</v>
      </c>
      <c r="N222">
        <f>RTD("tos.rtd", , "THETA", ".SPXW201007P3455")</f>
        <v>-1.0900000000000001</v>
      </c>
      <c r="O222">
        <f>RTD("tos.rtd", , "VEGA", ".SPXW201007P3455")</f>
        <v>0.47</v>
      </c>
      <c r="P222">
        <f>RTD("tos.rtd", , "RHO", ".SPXW201007P3455")</f>
        <v>-0.35</v>
      </c>
      <c r="Q222">
        <f>RTD("tos.rtd", , "INTRINSIC", ".SPXW201007P3455")</f>
        <v>106.56</v>
      </c>
      <c r="R222">
        <f>RTD("tos.rtd", , "EXTRINSIC", ".SPXW201007P3455")</f>
        <v>2.19</v>
      </c>
      <c r="S222" t="str">
        <f>RTD("tos.rtd", , "PROB_OF_EXPIRING", ".SPXW201007P3455")</f>
        <v>93.22%</v>
      </c>
      <c r="T222" t="str">
        <f>RTD("tos.rtd", , "PROB_OTM", ".SPXW201007P3455")</f>
        <v>6.78%</v>
      </c>
      <c r="U222" t="str">
        <f>RTD("tos.rtd", , "PROB_OF_TOUCHING", ".SPXW201007P3455")</f>
        <v>13.61%</v>
      </c>
      <c r="V222">
        <f>RTD("tos.rtd", , "STRIKE", ".SPXW201007P3455")</f>
        <v>3455</v>
      </c>
    </row>
    <row r="223" spans="1:22" x14ac:dyDescent="0.45">
      <c r="A223" t="s">
        <v>243</v>
      </c>
      <c r="B223" t="str">
        <f>RTD("tos.rtd", , "DESCRIPTION", ".SPXW201007P3460")</f>
        <v>SPX 100 (Weeklys) 7 OCT 20 3460 PUT</v>
      </c>
      <c r="C223" t="str">
        <f>RTD("tos.rtd", , "IMPL_VOL", ".SPXW201007P3460")</f>
        <v>20.12%</v>
      </c>
      <c r="D223">
        <f>RTD("tos.rtd", , "LAST", ".SPXW201007P3460")</f>
        <v>105.46</v>
      </c>
      <c r="E223">
        <f>RTD("tos.rtd", , "VOLUME", ".SPXW201007P3460")</f>
        <v>21</v>
      </c>
      <c r="F223">
        <f>RTD("tos.rtd", , "OPEN_INT", ".SPXW201007P3460")</f>
        <v>24</v>
      </c>
      <c r="G223">
        <f>RTD("tos.rtd", , "BID", ".SPXW201007P3460")</f>
        <v>111.1</v>
      </c>
      <c r="H223">
        <f>RTD("tos.rtd", , "ASK", ".SPXW201007P3460")</f>
        <v>115.7</v>
      </c>
      <c r="I223">
        <f>RTD("tos.rtd", , "HIGH", ".SPXW201007P3460")</f>
        <v>105.46</v>
      </c>
      <c r="J223">
        <f>RTD("tos.rtd", , "LOW", ".SPXW201007P3460")</f>
        <v>104.07</v>
      </c>
      <c r="K223">
        <f>RTD("tos.rtd", , "OPEN", ".SPXW201007P3460")</f>
        <v>104.07</v>
      </c>
      <c r="L223">
        <f>RTD("tos.rtd", , "DELTA", ".SPXW201007P3460")</f>
        <v>-0.94</v>
      </c>
      <c r="M223">
        <f>RTD("tos.rtd", , "GAMMA", ".SPXW201007P3460")</f>
        <v>0</v>
      </c>
      <c r="N223">
        <f>RTD("tos.rtd", , "THETA", ".SPXW201007P3460")</f>
        <v>-0.95</v>
      </c>
      <c r="O223">
        <f>RTD("tos.rtd", , "VEGA", ".SPXW201007P3460")</f>
        <v>0.42</v>
      </c>
      <c r="P223">
        <f>RTD("tos.rtd", , "RHO", ".SPXW201007P3460")</f>
        <v>-0.36</v>
      </c>
      <c r="Q223">
        <f>RTD("tos.rtd", , "INTRINSIC", ".SPXW201007P3460")</f>
        <v>111.56</v>
      </c>
      <c r="R223">
        <f>RTD("tos.rtd", , "EXTRINSIC", ".SPXW201007P3460")</f>
        <v>1.84</v>
      </c>
      <c r="S223" t="str">
        <f>RTD("tos.rtd", , "PROB_OF_EXPIRING", ".SPXW201007P3460")</f>
        <v>94.15%</v>
      </c>
      <c r="T223" t="str">
        <f>RTD("tos.rtd", , "PROB_OTM", ".SPXW201007P3460")</f>
        <v>5.85%</v>
      </c>
      <c r="U223" t="str">
        <f>RTD("tos.rtd", , "PROB_OF_TOUCHING", ".SPXW201007P3460")</f>
        <v>11.76%</v>
      </c>
      <c r="V223">
        <f>RTD("tos.rtd", , "STRIKE", ".SPXW201007P3460")</f>
        <v>3460</v>
      </c>
    </row>
    <row r="224" spans="1:22" x14ac:dyDescent="0.45">
      <c r="A224" t="s">
        <v>244</v>
      </c>
      <c r="B224" t="str">
        <f>RTD("tos.rtd", , "DESCRIPTION", ".SPXW201007P3465")</f>
        <v>SPX 100 (Weeklys) 7 OCT 20 3465 PUT</v>
      </c>
      <c r="C224" t="str">
        <f>RTD("tos.rtd", , "IMPL_VOL", ".SPXW201007P3465")</f>
        <v>20.05%</v>
      </c>
      <c r="D224">
        <f>RTD("tos.rtd", , "LAST", ".SPXW201007P3465")</f>
        <v>110.64</v>
      </c>
      <c r="E224">
        <f>RTD("tos.rtd", , "VOLUME", ".SPXW201007P3465")</f>
        <v>21</v>
      </c>
      <c r="F224">
        <f>RTD("tos.rtd", , "OPEN_INT", ".SPXW201007P3465")</f>
        <v>3</v>
      </c>
      <c r="G224">
        <f>RTD("tos.rtd", , "BID", ".SPXW201007P3465")</f>
        <v>115.8</v>
      </c>
      <c r="H224">
        <f>RTD("tos.rtd", , "ASK", ".SPXW201007P3465")</f>
        <v>120.4</v>
      </c>
      <c r="I224">
        <f>RTD("tos.rtd", , "HIGH", ".SPXW201007P3465")</f>
        <v>110.64</v>
      </c>
      <c r="J224">
        <f>RTD("tos.rtd", , "LOW", ".SPXW201007P3465")</f>
        <v>108.49</v>
      </c>
      <c r="K224">
        <f>RTD("tos.rtd", , "OPEN", ".SPXW201007P3465")</f>
        <v>108.49</v>
      </c>
      <c r="L224">
        <f>RTD("tos.rtd", , "DELTA", ".SPXW201007P3465")</f>
        <v>-0.95</v>
      </c>
      <c r="M224">
        <f>RTD("tos.rtd", , "GAMMA", ".SPXW201007P3465")</f>
        <v>0</v>
      </c>
      <c r="N224">
        <f>RTD("tos.rtd", , "THETA", ".SPXW201007P3465")</f>
        <v>-0.83</v>
      </c>
      <c r="O224">
        <f>RTD("tos.rtd", , "VEGA", ".SPXW201007P3465")</f>
        <v>0.38</v>
      </c>
      <c r="P224">
        <f>RTD("tos.rtd", , "RHO", ".SPXW201007P3465")</f>
        <v>-0.36</v>
      </c>
      <c r="Q224">
        <f>RTD("tos.rtd", , "INTRINSIC", ".SPXW201007P3465")</f>
        <v>116.56</v>
      </c>
      <c r="R224">
        <f>RTD("tos.rtd", , "EXTRINSIC", ".SPXW201007P3465")</f>
        <v>1.54</v>
      </c>
      <c r="S224" t="str">
        <f>RTD("tos.rtd", , "PROB_OF_EXPIRING", ".SPXW201007P3465")</f>
        <v>94.96%</v>
      </c>
      <c r="T224" t="str">
        <f>RTD("tos.rtd", , "PROB_OTM", ".SPXW201007P3465")</f>
        <v>5.04%</v>
      </c>
      <c r="U224" t="str">
        <f>RTD("tos.rtd", , "PROB_OF_TOUCHING", ".SPXW201007P3465")</f>
        <v>10.12%</v>
      </c>
      <c r="V224">
        <f>RTD("tos.rtd", , "STRIKE", ".SPXW201007P3465")</f>
        <v>3465</v>
      </c>
    </row>
    <row r="225" spans="1:22" x14ac:dyDescent="0.45">
      <c r="A225" t="s">
        <v>245</v>
      </c>
      <c r="B225" t="str">
        <f>RTD("tos.rtd", , "DESCRIPTION", ".SPXW201007P3470")</f>
        <v>SPX 100 (Weeklys) 7 OCT 20 3470 PUT</v>
      </c>
      <c r="C225" t="str">
        <f>RTD("tos.rtd", , "IMPL_VOL", ".SPXW201007P3470")</f>
        <v>20.85%</v>
      </c>
      <c r="D225">
        <f>RTD("tos.rtd", , "LAST", ".SPXW201007P3470")</f>
        <v>173.03</v>
      </c>
      <c r="E225">
        <f>RTD("tos.rtd", , "VOLUME", ".SPXW201007P3470")</f>
        <v>0</v>
      </c>
      <c r="F225">
        <f>RTD("tos.rtd", , "OPEN_INT", ".SPXW201007P3470")</f>
        <v>5</v>
      </c>
      <c r="G225">
        <f>RTD("tos.rtd", , "BID", ".SPXW201007P3470")</f>
        <v>120.5</v>
      </c>
      <c r="H225">
        <f>RTD("tos.rtd", , "ASK", ".SPXW201007P3470")</f>
        <v>125.8</v>
      </c>
      <c r="I225">
        <f>RTD("tos.rtd", , "HIGH", ".SPXW201007P3470")</f>
        <v>0</v>
      </c>
      <c r="J225">
        <f>RTD("tos.rtd", , "LOW", ".SPXW201007P3470")</f>
        <v>0</v>
      </c>
      <c r="K225">
        <f>RTD("tos.rtd", , "OPEN", ".SPXW201007P3470")</f>
        <v>0</v>
      </c>
      <c r="L225">
        <f>RTD("tos.rtd", , "DELTA", ".SPXW201007P3470")</f>
        <v>-0.95</v>
      </c>
      <c r="M225">
        <f>RTD("tos.rtd", , "GAMMA", ".SPXW201007P3470")</f>
        <v>0</v>
      </c>
      <c r="N225">
        <f>RTD("tos.rtd", , "THETA", ".SPXW201007P3470")</f>
        <v>-0.86</v>
      </c>
      <c r="O225">
        <f>RTD("tos.rtd", , "VEGA", ".SPXW201007P3470")</f>
        <v>0.37</v>
      </c>
      <c r="P225">
        <f>RTD("tos.rtd", , "RHO", ".SPXW201007P3470")</f>
        <v>-0.36</v>
      </c>
      <c r="Q225">
        <f>RTD("tos.rtd", , "INTRINSIC", ".SPXW201007P3470")</f>
        <v>121.56</v>
      </c>
      <c r="R225">
        <f>RTD("tos.rtd", , "EXTRINSIC", ".SPXW201007P3470")</f>
        <v>1.59</v>
      </c>
      <c r="S225" t="str">
        <f>RTD("tos.rtd", , "PROB_OF_EXPIRING", ".SPXW201007P3470")</f>
        <v>95.00%</v>
      </c>
      <c r="T225" t="str">
        <f>RTD("tos.rtd", , "PROB_OTM", ".SPXW201007P3470")</f>
        <v>5.00%</v>
      </c>
      <c r="U225" t="str">
        <f>RTD("tos.rtd", , "PROB_OF_TOUCHING", ".SPXW201007P3470")</f>
        <v>10.04%</v>
      </c>
      <c r="V225">
        <f>RTD("tos.rtd", , "STRIKE", ".SPXW201007P3470")</f>
        <v>3470</v>
      </c>
    </row>
    <row r="226" spans="1:22" x14ac:dyDescent="0.45">
      <c r="A226" t="s">
        <v>246</v>
      </c>
      <c r="B226" t="str">
        <f>RTD("tos.rtd", , "DESCRIPTION", ".SPXW201007P3475")</f>
        <v>SPX 100 (Weeklys) 7 OCT 20 3475 PUT</v>
      </c>
      <c r="C226" t="str">
        <f>RTD("tos.rtd", , "IMPL_VOL", ".SPXW201007P3475")</f>
        <v>18.25%</v>
      </c>
      <c r="D226">
        <f>RTD("tos.rtd", , "LAST", ".SPXW201007P3475")</f>
        <v>127.72</v>
      </c>
      <c r="E226">
        <f>RTD("tos.rtd", , "VOLUME", ".SPXW201007P3475")</f>
        <v>8</v>
      </c>
      <c r="F226">
        <f>RTD("tos.rtd", , "OPEN_INT", ".SPXW201007P3475")</f>
        <v>15</v>
      </c>
      <c r="G226">
        <f>RTD("tos.rtd", , "BID", ".SPXW201007P3475")</f>
        <v>125.3</v>
      </c>
      <c r="H226">
        <f>RTD("tos.rtd", , "ASK", ".SPXW201007P3475")</f>
        <v>129.1</v>
      </c>
      <c r="I226">
        <f>RTD("tos.rtd", , "HIGH", ".SPXW201007P3475")</f>
        <v>127.74</v>
      </c>
      <c r="J226">
        <f>RTD("tos.rtd", , "LOW", ".SPXW201007P3475")</f>
        <v>127.72</v>
      </c>
      <c r="K226">
        <f>RTD("tos.rtd", , "OPEN", ".SPXW201007P3475")</f>
        <v>127.74</v>
      </c>
      <c r="L226">
        <f>RTD("tos.rtd", , "DELTA", ".SPXW201007P3475")</f>
        <v>-0.97</v>
      </c>
      <c r="M226">
        <f>RTD("tos.rtd", , "GAMMA", ".SPXW201007P3475")</f>
        <v>0</v>
      </c>
      <c r="N226">
        <f>RTD("tos.rtd", , "THETA", ".SPXW201007P3475")</f>
        <v>-0.4</v>
      </c>
      <c r="O226">
        <f>RTD("tos.rtd", , "VEGA", ".SPXW201007P3475")</f>
        <v>0.22</v>
      </c>
      <c r="P226">
        <f>RTD("tos.rtd", , "RHO", ".SPXW201007P3475")</f>
        <v>-0.37</v>
      </c>
      <c r="Q226">
        <f>RTD("tos.rtd", , "INTRINSIC", ".SPXW201007P3475")</f>
        <v>126.56</v>
      </c>
      <c r="R226">
        <f>RTD("tos.rtd", , "EXTRINSIC", ".SPXW201007P3475")</f>
        <v>0.64</v>
      </c>
      <c r="S226" t="str">
        <f>RTD("tos.rtd", , "PROB_OF_EXPIRING", ".SPXW201007P3475")</f>
        <v>97.45%</v>
      </c>
      <c r="T226" t="str">
        <f>RTD("tos.rtd", , "PROB_OTM", ".SPXW201007P3475")</f>
        <v>2.55%</v>
      </c>
      <c r="U226" t="str">
        <f>RTD("tos.rtd", , "PROB_OF_TOUCHING", ".SPXW201007P3475")</f>
        <v>5.11%</v>
      </c>
      <c r="V226">
        <f>RTD("tos.rtd", , "STRIKE", ".SPXW201007P3475")</f>
        <v>3475</v>
      </c>
    </row>
    <row r="227" spans="1:22" x14ac:dyDescent="0.45">
      <c r="A227" t="s">
        <v>247</v>
      </c>
      <c r="B227" t="str">
        <f>RTD("tos.rtd", , "DESCRIPTION", ".SPXW201007P3480")</f>
        <v>SPX 100 (Weeklys) 7 OCT 20 3480 PUT</v>
      </c>
      <c r="C227" t="str">
        <f>RTD("tos.rtd", , "IMPL_VOL", ".SPXW201007P3480")</f>
        <v>20.63%</v>
      </c>
      <c r="D227">
        <f>RTD("tos.rtd", , "LAST", ".SPXW201007P3480")</f>
        <v>119.33</v>
      </c>
      <c r="E227">
        <f>RTD("tos.rtd", , "VOLUME", ".SPXW201007P3480")</f>
        <v>1</v>
      </c>
      <c r="F227">
        <f>RTD("tos.rtd", , "OPEN_INT", ".SPXW201007P3480")</f>
        <v>3</v>
      </c>
      <c r="G227">
        <f>RTD("tos.rtd", , "BID", ".SPXW201007P3480")</f>
        <v>130.19999999999999</v>
      </c>
      <c r="H227">
        <f>RTD("tos.rtd", , "ASK", ".SPXW201007P3480")</f>
        <v>135.1</v>
      </c>
      <c r="I227">
        <f>RTD("tos.rtd", , "HIGH", ".SPXW201007P3480")</f>
        <v>119.33</v>
      </c>
      <c r="J227">
        <f>RTD("tos.rtd", , "LOW", ".SPXW201007P3480")</f>
        <v>119.33</v>
      </c>
      <c r="K227">
        <f>RTD("tos.rtd", , "OPEN", ".SPXW201007P3480")</f>
        <v>119.33</v>
      </c>
      <c r="L227">
        <f>RTD("tos.rtd", , "DELTA", ".SPXW201007P3480")</f>
        <v>-0.96</v>
      </c>
      <c r="M227">
        <f>RTD("tos.rtd", , "GAMMA", ".SPXW201007P3480")</f>
        <v>0</v>
      </c>
      <c r="N227">
        <f>RTD("tos.rtd", , "THETA", ".SPXW201007P3480")</f>
        <v>-0.63</v>
      </c>
      <c r="O227">
        <f>RTD("tos.rtd", , "VEGA", ".SPXW201007P3480")</f>
        <v>0.28999999999999998</v>
      </c>
      <c r="P227">
        <f>RTD("tos.rtd", , "RHO", ".SPXW201007P3480")</f>
        <v>-0.37</v>
      </c>
      <c r="Q227">
        <f>RTD("tos.rtd", , "INTRINSIC", ".SPXW201007P3480")</f>
        <v>131.56</v>
      </c>
      <c r="R227">
        <f>RTD("tos.rtd", , "EXTRINSIC", ".SPXW201007P3480")</f>
        <v>1.0900000000000001</v>
      </c>
      <c r="S227" t="str">
        <f>RTD("tos.rtd", , "PROB_OF_EXPIRING", ".SPXW201007P3480")</f>
        <v>96.37%</v>
      </c>
      <c r="T227" t="str">
        <f>RTD("tos.rtd", , "PROB_OTM", ".SPXW201007P3480")</f>
        <v>3.63%</v>
      </c>
      <c r="U227" t="str">
        <f>RTD("tos.rtd", , "PROB_OF_TOUCHING", ".SPXW201007P3480")</f>
        <v>7.29%</v>
      </c>
      <c r="V227">
        <f>RTD("tos.rtd", , "STRIKE", ".SPXW201007P3480")</f>
        <v>3480</v>
      </c>
    </row>
    <row r="228" spans="1:22" x14ac:dyDescent="0.45">
      <c r="A228" t="s">
        <v>248</v>
      </c>
      <c r="B228" t="str">
        <f>RTD("tos.rtd", , "DESCRIPTION", ".SPXW201007P3485")</f>
        <v>SPX 100 (Weeklys) 7 OCT 20 3485 PUT</v>
      </c>
      <c r="C228" t="str">
        <f>RTD("tos.rtd", , "IMPL_VOL", ".SPXW201007P3485")</f>
        <v>20.51%</v>
      </c>
      <c r="D228">
        <f>RTD("tos.rtd", , "LAST", ".SPXW201007P3485")</f>
        <v>130.13999999999999</v>
      </c>
      <c r="E228">
        <f>RTD("tos.rtd", , "VOLUME", ".SPXW201007P3485")</f>
        <v>5</v>
      </c>
      <c r="F228">
        <f>RTD("tos.rtd", , "OPEN_INT", ".SPXW201007P3485")</f>
        <v>0</v>
      </c>
      <c r="G228">
        <f>RTD("tos.rtd", , "BID", ".SPXW201007P3485")</f>
        <v>135</v>
      </c>
      <c r="H228">
        <f>RTD("tos.rtd", , "ASK", ".SPXW201007P3485")</f>
        <v>139.9</v>
      </c>
      <c r="I228">
        <f>RTD("tos.rtd", , "HIGH", ".SPXW201007P3485")</f>
        <v>130.13999999999999</v>
      </c>
      <c r="J228">
        <f>RTD("tos.rtd", , "LOW", ".SPXW201007P3485")</f>
        <v>130.13999999999999</v>
      </c>
      <c r="K228">
        <f>RTD("tos.rtd", , "OPEN", ".SPXW201007P3485")</f>
        <v>130.13999999999999</v>
      </c>
      <c r="L228">
        <f>RTD("tos.rtd", , "DELTA", ".SPXW201007P3485")</f>
        <v>-0.97</v>
      </c>
      <c r="M228">
        <f>RTD("tos.rtd", , "GAMMA", ".SPXW201007P3485")</f>
        <v>0</v>
      </c>
      <c r="N228">
        <f>RTD("tos.rtd", , "THETA", ".SPXW201007P3485")</f>
        <v>-0.54</v>
      </c>
      <c r="O228">
        <f>RTD("tos.rtd", , "VEGA", ".SPXW201007P3485")</f>
        <v>0.25</v>
      </c>
      <c r="P228">
        <f>RTD("tos.rtd", , "RHO", ".SPXW201007P3485")</f>
        <v>-0.37</v>
      </c>
      <c r="Q228">
        <f>RTD("tos.rtd", , "INTRINSIC", ".SPXW201007P3485")</f>
        <v>136.56</v>
      </c>
      <c r="R228">
        <f>RTD("tos.rtd", , "EXTRINSIC", ".SPXW201007P3485")</f>
        <v>0.89</v>
      </c>
      <c r="S228" t="str">
        <f>RTD("tos.rtd", , "PROB_OF_EXPIRING", ".SPXW201007P3485")</f>
        <v>96.95%</v>
      </c>
      <c r="T228" t="str">
        <f>RTD("tos.rtd", , "PROB_OTM", ".SPXW201007P3485")</f>
        <v>3.05%</v>
      </c>
      <c r="U228" t="str">
        <f>RTD("tos.rtd", , "PROB_OF_TOUCHING", ".SPXW201007P3485")</f>
        <v>6.13%</v>
      </c>
      <c r="V228">
        <f>RTD("tos.rtd", , "STRIKE", ".SPXW201007P3485")</f>
        <v>3485</v>
      </c>
    </row>
    <row r="229" spans="1:22" x14ac:dyDescent="0.45">
      <c r="A229" t="s">
        <v>249</v>
      </c>
      <c r="B229" t="str">
        <f>RTD("tos.rtd", , "DESCRIPTION", ".SPXW201007P3490")</f>
        <v>SPX 100 (Weeklys) 7 OCT 20 3490 PUT</v>
      </c>
      <c r="C229" t="str">
        <f>RTD("tos.rtd", , "IMPL_VOL", ".SPXW201007P3490")</f>
        <v>16.27%</v>
      </c>
      <c r="D229">
        <f>RTD("tos.rtd", , "LAST", ".SPXW201007P3490")</f>
        <v>135.02000000000001</v>
      </c>
      <c r="E229">
        <f>RTD("tos.rtd", , "VOLUME", ".SPXW201007P3490")</f>
        <v>5</v>
      </c>
      <c r="F229">
        <f>RTD("tos.rtd", , "OPEN_INT", ".SPXW201007P3490")</f>
        <v>56</v>
      </c>
      <c r="G229">
        <f>RTD("tos.rtd", , "BID", ".SPXW201007P3490")</f>
        <v>139.1</v>
      </c>
      <c r="H229">
        <f>RTD("tos.rtd", , "ASK", ".SPXW201007P3490")</f>
        <v>144.30000000000001</v>
      </c>
      <c r="I229">
        <f>RTD("tos.rtd", , "HIGH", ".SPXW201007P3490")</f>
        <v>135.02000000000001</v>
      </c>
      <c r="J229">
        <f>RTD("tos.rtd", , "LOW", ".SPXW201007P3490")</f>
        <v>135.02000000000001</v>
      </c>
      <c r="K229">
        <f>RTD("tos.rtd", , "OPEN", ".SPXW201007P3490")</f>
        <v>135.02000000000001</v>
      </c>
      <c r="L229">
        <f>RTD("tos.rtd", , "DELTA", ".SPXW201007P3490")</f>
        <v>-0.99</v>
      </c>
      <c r="M229">
        <f>RTD("tos.rtd", , "GAMMA", ".SPXW201007P3490")</f>
        <v>0</v>
      </c>
      <c r="N229">
        <f>RTD("tos.rtd", , "THETA", ".SPXW201007P3490")</f>
        <v>-0.11</v>
      </c>
      <c r="O229">
        <f>RTD("tos.rtd", , "VEGA", ".SPXW201007P3490")</f>
        <v>7.0000000000000007E-2</v>
      </c>
      <c r="P229">
        <f>RTD("tos.rtd", , "RHO", ".SPXW201007P3490")</f>
        <v>-0.38</v>
      </c>
      <c r="Q229">
        <f>RTD("tos.rtd", , "INTRINSIC", ".SPXW201007P3490")</f>
        <v>141.56</v>
      </c>
      <c r="R229">
        <f>RTD("tos.rtd", , "EXTRINSIC", ".SPXW201007P3490")</f>
        <v>0.14000000000000001</v>
      </c>
      <c r="S229" t="str">
        <f>RTD("tos.rtd", , "PROB_OF_EXPIRING", ".SPXW201007P3490")</f>
        <v>99.27%</v>
      </c>
      <c r="T229" t="str">
        <f>RTD("tos.rtd", , "PROB_OTM", ".SPXW201007P3490")</f>
        <v>0.73%</v>
      </c>
      <c r="U229" t="str">
        <f>RTD("tos.rtd", , "PROB_OF_TOUCHING", ".SPXW201007P3490")</f>
        <v>1.47%</v>
      </c>
      <c r="V229">
        <f>RTD("tos.rtd", , "STRIKE", ".SPXW201007P3490")</f>
        <v>3490</v>
      </c>
    </row>
    <row r="230" spans="1:22" x14ac:dyDescent="0.45">
      <c r="A230" t="s">
        <v>250</v>
      </c>
      <c r="B230" t="str">
        <f>RTD("tos.rtd", , "DESCRIPTION", ".SPXW201007P3500")</f>
        <v>SPX 100 (Weeklys) 7 OCT 20 3500 PUT</v>
      </c>
      <c r="C230" t="str">
        <f>RTD("tos.rtd", , "IMPL_VOL", ".SPXW201007P3500")</f>
        <v>--</v>
      </c>
      <c r="D230">
        <f>RTD("tos.rtd", , "LAST", ".SPXW201007P3500")</f>
        <v>181.88</v>
      </c>
      <c r="E230">
        <f>RTD("tos.rtd", , "VOLUME", ".SPXW201007P3500")</f>
        <v>0</v>
      </c>
      <c r="F230">
        <f>RTD("tos.rtd", , "OPEN_INT", ".SPXW201007P3500")</f>
        <v>50</v>
      </c>
      <c r="G230">
        <f>RTD("tos.rtd", , "BID", ".SPXW201007P3500")</f>
        <v>148.69999999999999</v>
      </c>
      <c r="H230">
        <f>RTD("tos.rtd", , "ASK", ".SPXW201007P3500")</f>
        <v>154.4</v>
      </c>
      <c r="I230">
        <f>RTD("tos.rtd", , "HIGH", ".SPXW201007P3500")</f>
        <v>0</v>
      </c>
      <c r="J230">
        <f>RTD("tos.rtd", , "LOW", ".SPXW201007P3500")</f>
        <v>0</v>
      </c>
      <c r="K230">
        <f>RTD("tos.rtd", , "OPEN", ".SPXW201007P3500")</f>
        <v>0</v>
      </c>
      <c r="L230">
        <f>RTD("tos.rtd", , "DELTA", ".SPXW201007P3500")</f>
        <v>-1</v>
      </c>
      <c r="M230">
        <f>RTD("tos.rtd", , "GAMMA", ".SPXW201007P3500")</f>
        <v>0</v>
      </c>
      <c r="N230">
        <f>RTD("tos.rtd", , "THETA", ".SPXW201007P3500")</f>
        <v>0</v>
      </c>
      <c r="O230">
        <f>RTD("tos.rtd", , "VEGA", ".SPXW201007P3500")</f>
        <v>0</v>
      </c>
      <c r="P230">
        <f>RTD("tos.rtd", , "RHO", ".SPXW201007P3500")</f>
        <v>-0.38</v>
      </c>
      <c r="Q230">
        <f>RTD("tos.rtd", , "INTRINSIC", ".SPXW201007P3500")</f>
        <v>151.56</v>
      </c>
      <c r="R230">
        <f>RTD("tos.rtd", , "EXTRINSIC", ".SPXW201007P3500")</f>
        <v>-0.01</v>
      </c>
      <c r="S230" t="str">
        <f>RTD("tos.rtd", , "PROB_OF_EXPIRING", ".SPXW201007P3500")</f>
        <v>100.00%</v>
      </c>
      <c r="T230" t="str">
        <f>RTD("tos.rtd", , "PROB_OTM", ".SPXW201007P3500")</f>
        <v>0.00%</v>
      </c>
      <c r="U230" t="str">
        <f>RTD("tos.rtd", , "PROB_OF_TOUCHING", ".SPXW201007P3500")</f>
        <v>N/A</v>
      </c>
      <c r="V230">
        <f>RTD("tos.rtd", , "STRIKE", ".SPXW201007P3500")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2020-10-04T18:48:28Z</dcterms:created>
  <dcterms:modified xsi:type="dcterms:W3CDTF">2020-10-04T18:50:57Z</dcterms:modified>
</cp:coreProperties>
</file>