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Valkyrie\Option Strategies\Option-Strategies\"/>
    </mc:Choice>
  </mc:AlternateContent>
  <xr:revisionPtr revIDLastSave="0" documentId="13_ncr:1_{477110CF-1F96-4C2B-AF68-1679B31B1DEF}" xr6:coauthVersionLast="45" xr6:coauthVersionMax="45" xr10:uidLastSave="{00000000-0000-0000-0000-000000000000}"/>
  <bookViews>
    <workbookView xWindow="-98" yWindow="-98" windowWidth="20715" windowHeight="13276" xr2:uid="{4273F2EB-A785-4448-867C-B0D312520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</calcChain>
</file>

<file path=xl/sharedStrings.xml><?xml version="1.0" encoding="utf-8"?>
<sst xmlns="http://schemas.openxmlformats.org/spreadsheetml/2006/main" count="37" uniqueCount="37">
  <si>
    <t>Symbol</t>
  </si>
  <si>
    <t>Description</t>
  </si>
  <si>
    <t>Impl Vol</t>
  </si>
  <si>
    <t>Last</t>
  </si>
  <si>
    <t>Volume</t>
  </si>
  <si>
    <t>Open.Int</t>
  </si>
  <si>
    <t>Bid</t>
  </si>
  <si>
    <t>Ask</t>
  </si>
  <si>
    <t>High</t>
  </si>
  <si>
    <t>Low</t>
  </si>
  <si>
    <t>Open</t>
  </si>
  <si>
    <t>Delta</t>
  </si>
  <si>
    <t>Gamma</t>
  </si>
  <si>
    <t>Theta</t>
  </si>
  <si>
    <t>Vega</t>
  </si>
  <si>
    <t>Rho</t>
  </si>
  <si>
    <t>Intrinsic</t>
  </si>
  <si>
    <t>Extrinsic</t>
  </si>
  <si>
    <t>Prob.ITM</t>
  </si>
  <si>
    <t>Prob.OTM</t>
  </si>
  <si>
    <t>Prob.Touch</t>
  </si>
  <si>
    <t>Strike</t>
  </si>
  <si>
    <t>DIA</t>
  </si>
  <si>
    <t>.DIA201009C274</t>
  </si>
  <si>
    <t>.DIA201009C275</t>
  </si>
  <si>
    <t>.DIA201009C276</t>
  </si>
  <si>
    <t>.DIA201009C277</t>
  </si>
  <si>
    <t>.DIA201009C278</t>
  </si>
  <si>
    <t>.DIA201009C279</t>
  </si>
  <si>
    <t>.DIA201009C280</t>
  </si>
  <si>
    <t>.DIA201009P274</t>
  </si>
  <si>
    <t>.DIA201009P275</t>
  </si>
  <si>
    <t>.DIA201009P276</t>
  </si>
  <si>
    <t>.DIA201009P277</t>
  </si>
  <si>
    <t>.DIA201009P278</t>
  </si>
  <si>
    <t>.DIA201009P279</t>
  </si>
  <si>
    <t>.DIA201009P280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</si>
</sst>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 t="s">
        <v>SPDR DOW JONES IND UT SER 1 ETF</v>
        <stp/>
        <stp>DESCRIPTION</stp>
        <stp>DIA</stp>
        <tr r="B2" s="1"/>
      </tp>
      <tp>
        <v>0.11</v>
        <stp/>
        <stp>VEGA</stp>
        <stp>.DIA201009P280</stp>
        <tr r="O16" s="1"/>
      </tp>
      <tp>
        <v>0.13</v>
        <stp/>
        <stp>VEGA</stp>
        <stp>.DIA201009C280</stp>
        <tr r="O9" s="1"/>
      </tp>
      <tp>
        <v>0.14000000000000001</v>
        <stp/>
        <stp>VEGA</stp>
        <stp>.DIA201009P277</stp>
        <tr r="O13" s="1"/>
      </tp>
      <tp>
        <v>0.14000000000000001</v>
        <stp/>
        <stp>VEGA</stp>
        <stp>.DIA201009C277</stp>
        <tr r="O6" s="1"/>
      </tp>
      <tp>
        <v>0.14000000000000001</v>
        <stp/>
        <stp>VEGA</stp>
        <stp>.DIA201009P276</stp>
        <tr r="O12" s="1"/>
      </tp>
      <tp>
        <v>0.14000000000000001</v>
        <stp/>
        <stp>VEGA</stp>
        <stp>.DIA201009C276</stp>
        <tr r="O5" s="1"/>
      </tp>
      <tp>
        <v>0.14000000000000001</v>
        <stp/>
        <stp>VEGA</stp>
        <stp>.DIA201009P275</stp>
        <tr r="O11" s="1"/>
      </tp>
      <tp>
        <v>0.14000000000000001</v>
        <stp/>
        <stp>VEGA</stp>
        <stp>.DIA201009C275</stp>
        <tr r="O4" s="1"/>
      </tp>
      <tp>
        <v>0.14000000000000001</v>
        <stp/>
        <stp>VEGA</stp>
        <stp>.DIA201009P274</stp>
        <tr r="O10" s="1"/>
      </tp>
      <tp>
        <v>0.14000000000000001</v>
        <stp/>
        <stp>VEGA</stp>
        <stp>.DIA201009C274</stp>
        <tr r="O3" s="1"/>
      </tp>
      <tp>
        <v>0.13</v>
        <stp/>
        <stp>VEGA</stp>
        <stp>.DIA201009P279</stp>
        <tr r="O15" s="1"/>
      </tp>
      <tp>
        <v>0.13</v>
        <stp/>
        <stp>VEGA</stp>
        <stp>.DIA201009C279</stp>
        <tr r="O8" s="1"/>
      </tp>
      <tp>
        <v>0.13</v>
        <stp/>
        <stp>VEGA</stp>
        <stp>.DIA201009P278</stp>
        <tr r="O14" s="1"/>
      </tp>
      <tp>
        <v>0.14000000000000001</v>
        <stp/>
        <stp>VEGA</stp>
        <stp>.DIA201009C278</stp>
        <tr r="O7" s="1"/>
      </tp>
      <tp>
        <v>274.17</v>
        <stp/>
        <stp>OPEN</stp>
        <stp>DIA</stp>
        <tr r="K2" s="1"/>
      </tp>
      <tp>
        <v>0</v>
        <stp/>
        <stp>RHO</stp>
        <stp>DIA</stp>
        <tr r="P2" s="1"/>
      </tp>
      <tp t="s">
        <v>N/A</v>
        <stp/>
        <stp>STRIKE</stp>
        <stp>DIA</stp>
        <tr r="V2" s="1"/>
      </tp>
      <tp>
        <v>4771602</v>
        <stp/>
        <stp>VOLUME</stp>
        <stp>DIA</stp>
        <tr r="E2" s="1"/>
      </tp>
      <tp>
        <v>276.8</v>
        <stp/>
        <stp>LAST</stp>
        <stp>DIA</stp>
        <tr r="D2" s="1"/>
      </tp>
      <tp>
        <v>-0.25</v>
        <stp/>
        <stp>THETA</stp>
        <stp>.DIA201009P278</stp>
        <tr r="N14" s="1"/>
      </tp>
      <tp>
        <v>-0.33</v>
        <stp/>
        <stp>THETA</stp>
        <stp>.DIA201009C278</stp>
        <tr r="N7" s="1"/>
      </tp>
      <tp>
        <v>-0.22</v>
        <stp/>
        <stp>THETA</stp>
        <stp>.DIA201009P279</stp>
        <tr r="N15" s="1"/>
      </tp>
      <tp>
        <v>-0.3</v>
        <stp/>
        <stp>THETA</stp>
        <stp>.DIA201009C279</stp>
        <tr r="N8" s="1"/>
      </tp>
      <tp>
        <v>-0.27</v>
        <stp/>
        <stp>THETA</stp>
        <stp>.DIA201009P276</stp>
        <tr r="N12" s="1"/>
      </tp>
      <tp>
        <v>-0.35</v>
        <stp/>
        <stp>THETA</stp>
        <stp>.DIA201009C276</stp>
        <tr r="N5" s="1"/>
      </tp>
      <tp>
        <v>-0.26</v>
        <stp/>
        <stp>THETA</stp>
        <stp>.DIA201009P277</stp>
        <tr r="N13" s="1"/>
      </tp>
      <tp>
        <v>-0.33</v>
        <stp/>
        <stp>THETA</stp>
        <stp>.DIA201009C277</stp>
        <tr r="N6" s="1"/>
      </tp>
      <tp>
        <v>-0.28000000000000003</v>
        <stp/>
        <stp>THETA</stp>
        <stp>.DIA201009P274</stp>
        <tr r="N10" s="1"/>
      </tp>
      <tp>
        <v>-0.35</v>
        <stp/>
        <stp>THETA</stp>
        <stp>.DIA201009C274</stp>
        <tr r="N3" s="1"/>
      </tp>
      <tp>
        <v>-0.28000000000000003</v>
        <stp/>
        <stp>THETA</stp>
        <stp>.DIA201009P275</stp>
        <tr r="N11" s="1"/>
      </tp>
      <tp>
        <v>-0.35</v>
        <stp/>
        <stp>THETA</stp>
        <stp>.DIA201009C275</stp>
        <tr r="N4" s="1"/>
      </tp>
      <tp>
        <v>-0.2</v>
        <stp/>
        <stp>THETA</stp>
        <stp>.DIA201009P280</stp>
        <tr r="N16" s="1"/>
      </tp>
      <tp>
        <v>-0.28999999999999998</v>
        <stp/>
        <stp>THETA</stp>
        <stp>.DIA201009C280</stp>
        <tr r="N9" s="1"/>
      </tp>
      <tp>
        <v>273.60000000000002</v>
        <stp/>
        <stp>LOW</stp>
        <stp>DIA</stp>
        <tr r="J2" s="1"/>
      </tp>
      <tp>
        <v>0</v>
        <stp/>
        <stp>VEGA</stp>
        <stp>DIA</stp>
        <tr r="O2" s="1"/>
      </tp>
      <tp>
        <v>6.87</v>
        <stp/>
        <stp>OPEN</stp>
        <stp>.DIA201009P280</stp>
        <tr r="K16" s="1"/>
      </tp>
      <tp>
        <v>1.5</v>
        <stp/>
        <stp>OPEN</stp>
        <stp>.DIA201009C280</stp>
        <tr r="K9" s="1"/>
      </tp>
      <tp>
        <v>4.58</v>
        <stp/>
        <stp>OPEN</stp>
        <stp>.DIA201009P275</stp>
        <tr r="K11" s="1"/>
      </tp>
      <tp>
        <v>3.75</v>
        <stp/>
        <stp>OPEN</stp>
        <stp>.DIA201009C275</stp>
        <tr r="K4" s="1"/>
      </tp>
      <tp>
        <v>3.92</v>
        <stp/>
        <stp>OPEN</stp>
        <stp>.DIA201009P274</stp>
        <tr r="K10" s="1"/>
      </tp>
      <tp>
        <v>4.18</v>
        <stp/>
        <stp>OPEN</stp>
        <stp>.DIA201009C274</stp>
        <tr r="K3" s="1"/>
      </tp>
      <tp>
        <v>5.4</v>
        <stp/>
        <stp>OPEN</stp>
        <stp>.DIA201009P277</stp>
        <tr r="K13" s="1"/>
      </tp>
      <tp>
        <v>2.29</v>
        <stp/>
        <stp>OPEN</stp>
        <stp>.DIA201009C277</stp>
        <tr r="K6" s="1"/>
      </tp>
      <tp>
        <v>5.1100000000000003</v>
        <stp/>
        <stp>OPEN</stp>
        <stp>.DIA201009P276</stp>
        <tr r="K12" s="1"/>
      </tp>
      <tp>
        <v>2.63</v>
        <stp/>
        <stp>OPEN</stp>
        <stp>.DIA201009C276</stp>
        <tr r="K5" s="1"/>
      </tp>
      <tp>
        <v>6.4</v>
        <stp/>
        <stp>OPEN</stp>
        <stp>.DIA201009P279</stp>
        <tr r="K15" s="1"/>
      </tp>
      <tp>
        <v>2.02</v>
        <stp/>
        <stp>OPEN</stp>
        <stp>.DIA201009C279</stp>
        <tr r="K8" s="1"/>
      </tp>
      <tp>
        <v>5.3</v>
        <stp/>
        <stp>OPEN</stp>
        <stp>.DIA201009P278</stp>
        <tr r="K14" s="1"/>
      </tp>
      <tp>
        <v>2.38</v>
        <stp/>
        <stp>OPEN</stp>
        <stp>.DIA201009C278</stp>
        <tr r="K7" s="1"/>
      </tp>
      <tp>
        <v>278.51</v>
        <stp/>
        <stp>HIGH</stp>
        <stp>DIA</stp>
        <tr r="I2" s="1"/>
      </tp>
      <tp>
        <v>2.1</v>
        <stp/>
        <stp>LAST</stp>
        <stp>.DIA201009C280</stp>
        <tr r="D9" s="1"/>
      </tp>
      <tp>
        <v>5.05</v>
        <stp/>
        <stp>LAST</stp>
        <stp>.DIA201009P280</stp>
        <tr r="D16" s="1"/>
      </tp>
      <tp>
        <v>3.3</v>
        <stp/>
        <stp>LAST</stp>
        <stp>.DIA201009C277</stp>
        <tr r="D6" s="1"/>
      </tp>
      <tp>
        <v>3.6</v>
        <stp/>
        <stp>LAST</stp>
        <stp>.DIA201009P277</stp>
        <tr r="D13" s="1"/>
      </tp>
      <tp>
        <v>4.1900000000000004</v>
        <stp/>
        <stp>LAST</stp>
        <stp>.DIA201009C276</stp>
        <tr r="D5" s="1"/>
      </tp>
      <tp>
        <v>3.3</v>
        <stp/>
        <stp>LAST</stp>
        <stp>.DIA201009P276</stp>
        <tr r="D12" s="1"/>
      </tp>
      <tp>
        <v>4.2</v>
        <stp/>
        <stp>LAST</stp>
        <stp>.DIA201009C275</stp>
        <tr r="D4" s="1"/>
      </tp>
      <tp>
        <v>2.75</v>
        <stp/>
        <stp>LAST</stp>
        <stp>.DIA201009P275</stp>
        <tr r="D11" s="1"/>
      </tp>
      <tp>
        <v>5.89</v>
        <stp/>
        <stp>LAST</stp>
        <stp>.DIA201009C274</stp>
        <tr r="D3" s="1"/>
      </tp>
      <tp>
        <v>2.56</v>
        <stp/>
        <stp>LAST</stp>
        <stp>.DIA201009P274</stp>
        <tr r="D10" s="1"/>
      </tp>
      <tp>
        <v>2.4</v>
        <stp/>
        <stp>LAST</stp>
        <stp>.DIA201009C279</stp>
        <tr r="D8" s="1"/>
      </tp>
      <tp>
        <v>4.5999999999999996</v>
        <stp/>
        <stp>LAST</stp>
        <stp>.DIA201009P279</stp>
        <tr r="D15" s="1"/>
      </tp>
      <tp>
        <v>3.01</v>
        <stp/>
        <stp>LAST</stp>
        <stp>.DIA201009C278</stp>
        <tr r="D7" s="1"/>
      </tp>
      <tp>
        <v>4.3499999999999996</v>
        <stp/>
        <stp>LAST</stp>
        <stp>.DIA201009P278</stp>
        <tr r="D14" s="1"/>
      </tp>
      <tp>
        <v>0.04</v>
        <stp/>
        <stp>GAMMA</stp>
        <stp>.DIA201009C280</stp>
        <tr r="M9" s="1"/>
      </tp>
      <tp>
        <v>0.05</v>
        <stp/>
        <stp>GAMMA</stp>
        <stp>.DIA201009P280</stp>
        <tr r="M16" s="1"/>
      </tp>
      <tp>
        <v>0.04</v>
        <stp/>
        <stp>GAMMA</stp>
        <stp>.DIA201009C277</stp>
        <tr r="M6" s="1"/>
      </tp>
      <tp>
        <v>0.05</v>
        <stp/>
        <stp>GAMMA</stp>
        <stp>.DIA201009P277</stp>
        <tr r="M13" s="1"/>
      </tp>
      <tp>
        <v>0.04</v>
        <stp/>
        <stp>GAMMA</stp>
        <stp>.DIA201009C276</stp>
        <tr r="M5" s="1"/>
      </tp>
      <tp>
        <v>0.05</v>
        <stp/>
        <stp>GAMMA</stp>
        <stp>.DIA201009P276</stp>
        <tr r="M12" s="1"/>
      </tp>
      <tp>
        <v>0.04</v>
        <stp/>
        <stp>GAMMA</stp>
        <stp>.DIA201009C275</stp>
        <tr r="M4" s="1"/>
      </tp>
      <tp>
        <v>0.05</v>
        <stp/>
        <stp>GAMMA</stp>
        <stp>.DIA201009P275</stp>
        <tr r="M11" s="1"/>
      </tp>
      <tp>
        <v>0.04</v>
        <stp/>
        <stp>GAMMA</stp>
        <stp>.DIA201009C274</stp>
        <tr r="M3" s="1"/>
      </tp>
      <tp>
        <v>0.05</v>
        <stp/>
        <stp>GAMMA</stp>
        <stp>.DIA201009P274</stp>
        <tr r="M10" s="1"/>
      </tp>
      <tp>
        <v>0.04</v>
        <stp/>
        <stp>GAMMA</stp>
        <stp>.DIA201009C279</stp>
        <tr r="M8" s="1"/>
      </tp>
      <tp>
        <v>0.05</v>
        <stp/>
        <stp>GAMMA</stp>
        <stp>.DIA201009P279</stp>
        <tr r="M15" s="1"/>
      </tp>
      <tp>
        <v>0.04</v>
        <stp/>
        <stp>GAMMA</stp>
        <stp>.DIA201009C278</stp>
        <tr r="M7" s="1"/>
      </tp>
      <tp>
        <v>0.05</v>
        <stp/>
        <stp>GAMMA</stp>
        <stp>.DIA201009P278</stp>
        <tr r="M14" s="1"/>
      </tp>
      <tp>
        <v>275.08999999999997</v>
        <stp/>
        <stp>BID</stp>
        <stp>DIA</stp>
        <tr r="G2" s="1"/>
      </tp>
      <tp>
        <v>275.85000000000002</v>
        <stp/>
        <stp>ASK</stp>
        <stp>DIA</stp>
        <tr r="H2" s="1"/>
      </tp>
      <tp>
        <v>5.4</v>
        <stp/>
        <stp>HIGH</stp>
        <stp>.DIA201009P277</stp>
        <tr r="I13" s="1"/>
      </tp>
      <tp>
        <v>4.5</v>
        <stp/>
        <stp>HIGH</stp>
        <stp>.DIA201009C277</stp>
        <tr r="I6" s="1"/>
      </tp>
      <tp>
        <v>5.1100000000000003</v>
        <stp/>
        <stp>HIGH</stp>
        <stp>.DIA201009P276</stp>
        <tr r="I12" s="1"/>
      </tp>
      <tp>
        <v>5.1100000000000003</v>
        <stp/>
        <stp>HIGH</stp>
        <stp>.DIA201009C276</stp>
        <tr r="I5" s="1"/>
      </tp>
      <tp>
        <v>4.5999999999999996</v>
        <stp/>
        <stp>HIGH</stp>
        <stp>.DIA201009P275</stp>
        <tr r="I11" s="1"/>
      </tp>
      <tp>
        <v>5.7</v>
        <stp/>
        <stp>HIGH</stp>
        <stp>.DIA201009C275</stp>
        <tr r="I4" s="1"/>
      </tp>
      <tp>
        <v>3.98</v>
        <stp/>
        <stp>HIGH</stp>
        <stp>.DIA201009P274</stp>
        <tr r="I10" s="1"/>
      </tp>
      <tp>
        <v>5.89</v>
        <stp/>
        <stp>HIGH</stp>
        <stp>.DIA201009C274</stp>
        <tr r="I3" s="1"/>
      </tp>
      <tp>
        <v>6.43</v>
        <stp/>
        <stp>HIGH</stp>
        <stp>.DIA201009P279</stp>
        <tr r="I15" s="1"/>
      </tp>
      <tp>
        <v>3.4</v>
        <stp/>
        <stp>HIGH</stp>
        <stp>.DIA201009C279</stp>
        <tr r="I8" s="1"/>
      </tp>
      <tp>
        <v>5.82</v>
        <stp/>
        <stp>HIGH</stp>
        <stp>.DIA201009P278</stp>
        <tr r="I14" s="1"/>
      </tp>
      <tp>
        <v>3.87</v>
        <stp/>
        <stp>HIGH</stp>
        <stp>.DIA201009C278</stp>
        <tr r="I7" s="1"/>
      </tp>
      <tp>
        <v>6.87</v>
        <stp/>
        <stp>HIGH</stp>
        <stp>.DIA201009P280</stp>
        <tr r="I16" s="1"/>
      </tp>
      <tp>
        <v>2.91</v>
        <stp/>
        <stp>HIGH</stp>
        <stp>.DIA201009C280</stp>
        <tr r="I9" s="1"/>
      </tp>
      <tp>
        <v>0.33</v>
        <stp/>
        <stp>DELTA</stp>
        <stp>.DIA201009C280</stp>
        <tr r="L9" s="1"/>
      </tp>
      <tp>
        <v>-0.74</v>
        <stp/>
        <stp>DELTA</stp>
        <stp>.DIA201009P280</stp>
        <tr r="L16" s="1"/>
      </tp>
      <tp>
        <v>0.42</v>
        <stp/>
        <stp>DELTA</stp>
        <stp>.DIA201009C278</stp>
        <tr r="L7" s="1"/>
      </tp>
      <tp>
        <v>-0.62</v>
        <stp/>
        <stp>DELTA</stp>
        <stp>.DIA201009P278</stp>
        <tr r="L14" s="1"/>
      </tp>
      <tp>
        <v>0.37</v>
        <stp/>
        <stp>DELTA</stp>
        <stp>.DIA201009C279</stp>
        <tr r="L8" s="1"/>
      </tp>
      <tp>
        <v>-0.69</v>
        <stp/>
        <stp>DELTA</stp>
        <stp>.DIA201009P279</stp>
        <tr r="L15" s="1"/>
      </tp>
      <tp>
        <v>0.5</v>
        <stp/>
        <stp>DELTA</stp>
        <stp>.DIA201009C276</stp>
        <tr r="L5" s="1"/>
      </tp>
      <tp>
        <v>-0.51</v>
        <stp/>
        <stp>DELTA</stp>
        <stp>.DIA201009P276</stp>
        <tr r="L12" s="1"/>
      </tp>
      <tp>
        <v>0.46</v>
        <stp/>
        <stp>DELTA</stp>
        <stp>.DIA201009C277</stp>
        <tr r="L6" s="1"/>
      </tp>
      <tp>
        <v>-0.56000000000000005</v>
        <stp/>
        <stp>DELTA</stp>
        <stp>.DIA201009P277</stp>
        <tr r="L13" s="1"/>
      </tp>
      <tp>
        <v>0.56999999999999995</v>
        <stp/>
        <stp>DELTA</stp>
        <stp>.DIA201009C274</stp>
        <tr r="L3" s="1"/>
      </tp>
      <tp>
        <v>-0.41</v>
        <stp/>
        <stp>DELTA</stp>
        <stp>.DIA201009P274</stp>
        <tr r="L10" s="1"/>
      </tp>
      <tp>
        <v>0.54</v>
        <stp/>
        <stp>DELTA</stp>
        <stp>.DIA201009C275</stp>
        <tr r="L4" s="1"/>
      </tp>
      <tp>
        <v>-0.46</v>
        <stp/>
        <stp>DELTA</stp>
        <stp>.DIA201009P275</stp>
        <tr r="L11" s="1"/>
      </tp>
      <tp>
        <v>0</v>
        <stp/>
        <stp>GAMMA</stp>
        <stp>DIA</stp>
        <tr r="M2" s="1"/>
      </tp>
      <tp>
        <v>1</v>
        <stp/>
        <stp>DELTA</stp>
        <stp>DIA</stp>
        <tr r="L2" s="1"/>
      </tp>
      <tp>
        <v>0</v>
        <stp/>
        <stp>THETA</stp>
        <stp>DIA</stp>
        <tr r="N2" s="1"/>
      </tp>
      <tp>
        <v>1552</v>
        <stp/>
        <stp>VOLUME</stp>
        <stp>.DIA201009C280</stp>
        <tr r="E9" s="1"/>
      </tp>
      <tp>
        <v>438</v>
        <stp/>
        <stp>VOLUME</stp>
        <stp>.DIA201009P280</stp>
        <tr r="E16" s="1"/>
      </tp>
      <tp>
        <v>510</v>
        <stp/>
        <stp>VOLUME</stp>
        <stp>.DIA201009C279</stp>
        <tr r="E8" s="1"/>
      </tp>
      <tp>
        <v>268</v>
        <stp/>
        <stp>VOLUME</stp>
        <stp>.DIA201009P279</stp>
        <tr r="E15" s="1"/>
      </tp>
      <tp>
        <v>617</v>
        <stp/>
        <stp>VOLUME</stp>
        <stp>.DIA201009C278</stp>
        <tr r="E7" s="1"/>
      </tp>
      <tp>
        <v>759</v>
        <stp/>
        <stp>VOLUME</stp>
        <stp>.DIA201009P278</stp>
        <tr r="E14" s="1"/>
      </tp>
      <tp>
        <v>214</v>
        <stp/>
        <stp>VOLUME</stp>
        <stp>.DIA201009C275</stp>
        <tr r="E4" s="1"/>
      </tp>
      <tp>
        <v>1049</v>
        <stp/>
        <stp>VOLUME</stp>
        <stp>.DIA201009P275</stp>
        <tr r="E11" s="1"/>
      </tp>
      <tp>
        <v>39</v>
        <stp/>
        <stp>VOLUME</stp>
        <stp>.DIA201009C274</stp>
        <tr r="E3" s="1"/>
      </tp>
      <tp>
        <v>450</v>
        <stp/>
        <stp>VOLUME</stp>
        <stp>.DIA201009P274</stp>
        <tr r="E10" s="1"/>
      </tp>
      <tp>
        <v>469</v>
        <stp/>
        <stp>VOLUME</stp>
        <stp>.DIA201009C277</stp>
        <tr r="E6" s="1"/>
      </tp>
      <tp>
        <v>496</v>
        <stp/>
        <stp>VOLUME</stp>
        <stp>.DIA201009P277</stp>
        <tr r="E13" s="1"/>
      </tp>
      <tp>
        <v>336</v>
        <stp/>
        <stp>VOLUME</stp>
        <stp>.DIA201009C276</stp>
        <tr r="E5" s="1"/>
      </tp>
      <tp>
        <v>1263</v>
        <stp/>
        <stp>VOLUME</stp>
        <stp>.DIA201009P276</stp>
        <tr r="E12" s="1"/>
      </tp>
      <tp>
        <v>278</v>
        <stp/>
        <stp>STRIKE</stp>
        <stp>.DIA201009P278</stp>
        <tr r="V14" s="1"/>
      </tp>
      <tp>
        <v>278</v>
        <stp/>
        <stp>STRIKE</stp>
        <stp>.DIA201009C278</stp>
        <tr r="V7" s="1"/>
      </tp>
      <tp>
        <v>279</v>
        <stp/>
        <stp>STRIKE</stp>
        <stp>.DIA201009P279</stp>
        <tr r="V15" s="1"/>
      </tp>
      <tp>
        <v>279</v>
        <stp/>
        <stp>STRIKE</stp>
        <stp>.DIA201009C279</stp>
        <tr r="V8" s="1"/>
      </tp>
      <tp>
        <v>276</v>
        <stp/>
        <stp>STRIKE</stp>
        <stp>.DIA201009P276</stp>
        <tr r="V12" s="1"/>
      </tp>
      <tp>
        <v>276</v>
        <stp/>
        <stp>STRIKE</stp>
        <stp>.DIA201009C276</stp>
        <tr r="V5" s="1"/>
      </tp>
      <tp>
        <v>277</v>
        <stp/>
        <stp>STRIKE</stp>
        <stp>.DIA201009P277</stp>
        <tr r="V13" s="1"/>
      </tp>
      <tp>
        <v>277</v>
        <stp/>
        <stp>STRIKE</stp>
        <stp>.DIA201009C277</stp>
        <tr r="V6" s="1"/>
      </tp>
      <tp>
        <v>274</v>
        <stp/>
        <stp>STRIKE</stp>
        <stp>.DIA201009P274</stp>
        <tr r="V10" s="1"/>
      </tp>
      <tp>
        <v>274</v>
        <stp/>
        <stp>STRIKE</stp>
        <stp>.DIA201009C274</stp>
        <tr r="V3" s="1"/>
      </tp>
      <tp>
        <v>275</v>
        <stp/>
        <stp>STRIKE</stp>
        <stp>.DIA201009P275</stp>
        <tr r="V11" s="1"/>
      </tp>
      <tp>
        <v>275</v>
        <stp/>
        <stp>STRIKE</stp>
        <stp>.DIA201009C275</stp>
        <tr r="V4" s="1"/>
      </tp>
      <tp>
        <v>280</v>
        <stp/>
        <stp>STRIKE</stp>
        <stp>.DIA201009P280</stp>
        <tr r="V16" s="1"/>
      </tp>
      <tp>
        <v>280</v>
        <stp/>
        <stp>STRIKE</stp>
        <stp>.DIA201009C280</stp>
        <tr r="V9" s="1"/>
      </tp>
      <tp t="s">
        <v>18.63%</v>
        <stp/>
        <stp>IMPL_VOL</stp>
        <stp>.DIA201009P279</stp>
        <tr r="C15" s="1"/>
      </tp>
      <tp t="s">
        <v>26.84%</v>
        <stp/>
        <stp>IMPL_VOL</stp>
        <stp>.DIA201009C279</stp>
        <tr r="C8" s="1"/>
      </tp>
      <tp t="s">
        <v>20.44%</v>
        <stp/>
        <stp>IMPL_VOL</stp>
        <stp>.DIA201009P278</stp>
        <tr r="C14" s="1"/>
      </tp>
      <tp t="s">
        <v>28.16%</v>
        <stp/>
        <stp>IMPL_VOL</stp>
        <stp>.DIA201009C278</stp>
        <tr r="C7" s="1"/>
      </tp>
      <tp t="s">
        <v>20.63%</v>
        <stp/>
        <stp>IMPL_VOL</stp>
        <stp>.DIA201009P277</stp>
        <tr r="C13" s="1"/>
      </tp>
      <tp t="s">
        <v>28.17%</v>
        <stp/>
        <stp>IMPL_VOL</stp>
        <stp>.DIA201009C277</stp>
        <tr r="C6" s="1"/>
      </tp>
      <tp t="s">
        <v>21.29%</v>
        <stp/>
        <stp>IMPL_VOL</stp>
        <stp>.DIA201009P276</stp>
        <tr r="C12" s="1"/>
      </tp>
      <tp t="s">
        <v>28.98%</v>
        <stp/>
        <stp>IMPL_VOL</stp>
        <stp>.DIA201009C276</stp>
        <tr r="C5" s="1"/>
      </tp>
      <tp t="s">
        <v>22.14%</v>
        <stp/>
        <stp>IMPL_VOL</stp>
        <stp>.DIA201009P275</stp>
        <tr r="C11" s="1"/>
      </tp>
      <tp t="s">
        <v>29.68%</v>
        <stp/>
        <stp>IMPL_VOL</stp>
        <stp>.DIA201009C275</stp>
        <tr r="C4" s="1"/>
      </tp>
      <tp t="s">
        <v>22.78%</v>
        <stp/>
        <stp>IMPL_VOL</stp>
        <stp>.DIA201009P274</stp>
        <tr r="C10" s="1"/>
      </tp>
      <tp t="s">
        <v>30.11%</v>
        <stp/>
        <stp>IMPL_VOL</stp>
        <stp>.DIA201009C274</stp>
        <tr r="C3" s="1"/>
      </tp>
      <tp t="s">
        <v>18.46%</v>
        <stp/>
        <stp>IMPL_VOL</stp>
        <stp>.DIA201009P280</stp>
        <tr r="C16" s="1"/>
      </tp>
      <tp t="s">
        <v>26.88%</v>
        <stp/>
        <stp>IMPL_VOL</stp>
        <stp>.DIA201009C280</stp>
        <tr r="C9" s="1"/>
      </tp>
      <tp t="s">
        <v>98.35%</v>
        <stp/>
        <stp>PROB_OF_TOUCHING</stp>
        <stp>.DIA201009P276</stp>
        <tr r="U12" s="1"/>
      </tp>
      <tp t="s">
        <v>98.79%</v>
        <stp/>
        <stp>PROB_OF_TOUCHING</stp>
        <stp>.DIA201009C276</stp>
        <tr r="U5" s="1"/>
      </tp>
      <tp t="s">
        <v>87.07%</v>
        <stp/>
        <stp>PROB_OF_TOUCHING</stp>
        <stp>.DIA201009P277</stp>
        <tr r="U13" s="1"/>
      </tp>
      <tp t="s">
        <v>90.50%</v>
        <stp/>
        <stp>PROB_OF_TOUCHING</stp>
        <stp>.DIA201009C277</stp>
        <tr r="U6" s="1"/>
      </tp>
      <tp t="s">
        <v>82.35%</v>
        <stp/>
        <stp>PROB_OF_TOUCHING</stp>
        <stp>.DIA201009P274</stp>
        <tr r="U10" s="1"/>
      </tp>
      <tp t="s">
        <v>86.63%</v>
        <stp/>
        <stp>PROB_OF_TOUCHING</stp>
        <stp>.DIA201009C274</stp>
        <tr r="U3" s="1"/>
      </tp>
      <tp t="s">
        <v>91.64%</v>
        <stp/>
        <stp>PROB_OF_TOUCHING</stp>
        <stp>.DIA201009P275</stp>
        <tr r="U11" s="1"/>
      </tp>
      <tp t="s">
        <v>93.77%</v>
        <stp/>
        <stp>PROB_OF_TOUCHING</stp>
        <stp>.DIA201009C275</stp>
        <tr r="U4" s="1"/>
      </tp>
      <tp t="s">
        <v>75.98%</v>
        <stp/>
        <stp>PROB_OF_TOUCHING</stp>
        <stp>.DIA201009P278</stp>
        <tr r="U14" s="1"/>
      </tp>
      <tp t="s">
        <v>82.41%</v>
        <stp/>
        <stp>PROB_OF_TOUCHING</stp>
        <stp>.DIA201009C278</stp>
        <tr r="U7" s="1"/>
      </tp>
      <tp t="s">
        <v>62.48%</v>
        <stp/>
        <stp>PROB_OF_TOUCHING</stp>
        <stp>.DIA201009P279</stp>
        <tr r="U15" s="1"/>
      </tp>
      <tp t="s">
        <v>73.38%</v>
        <stp/>
        <stp>PROB_OF_TOUCHING</stp>
        <stp>.DIA201009C279</stp>
        <tr r="U8" s="1"/>
      </tp>
      <tp t="s">
        <v>51.74%</v>
        <stp/>
        <stp>PROB_OF_TOUCHING</stp>
        <stp>.DIA201009P280</stp>
        <tr r="U16" s="1"/>
      </tp>
      <tp t="s">
        <v>65.58%</v>
        <stp/>
        <stp>PROB_OF_TOUCHING</stp>
        <stp>.DIA201009C280</stp>
        <tr r="U9" s="1"/>
      </tp>
      <tp>
        <v>459</v>
        <stp/>
        <stp>OPEN_INT</stp>
        <stp>.DIA201009C279</stp>
        <tr r="F8" s="1"/>
      </tp>
      <tp>
        <v>263</v>
        <stp/>
        <stp>OPEN_INT</stp>
        <stp>.DIA201009P279</stp>
        <tr r="F15" s="1"/>
      </tp>
      <tp>
        <v>227</v>
        <stp/>
        <stp>OPEN_INT</stp>
        <stp>.DIA201009C278</stp>
        <tr r="F7" s="1"/>
      </tp>
      <tp>
        <v>349</v>
        <stp/>
        <stp>OPEN_INT</stp>
        <stp>.DIA201009P278</stp>
        <tr r="F14" s="1"/>
      </tp>
      <tp>
        <v>723</v>
        <stp/>
        <stp>OPEN_INT</stp>
        <stp>.DIA201009C277</stp>
        <tr r="F6" s="1"/>
      </tp>
      <tp>
        <v>255</v>
        <stp/>
        <stp>OPEN_INT</stp>
        <stp>.DIA201009P277</stp>
        <tr r="F13" s="1"/>
      </tp>
      <tp>
        <v>326</v>
        <stp/>
        <stp>OPEN_INT</stp>
        <stp>.DIA201009C276</stp>
        <tr r="F5" s="1"/>
      </tp>
      <tp>
        <v>375</v>
        <stp/>
        <stp>OPEN_INT</stp>
        <stp>.DIA201009P276</stp>
        <tr r="F12" s="1"/>
      </tp>
      <tp>
        <v>313</v>
        <stp/>
        <stp>OPEN_INT</stp>
        <stp>.DIA201009C275</stp>
        <tr r="F4" s="1"/>
      </tp>
      <tp>
        <v>429</v>
        <stp/>
        <stp>OPEN_INT</stp>
        <stp>.DIA201009P275</stp>
        <tr r="F11" s="1"/>
      </tp>
      <tp>
        <v>105</v>
        <stp/>
        <stp>OPEN_INT</stp>
        <stp>.DIA201009C274</stp>
        <tr r="F3" s="1"/>
      </tp>
      <tp>
        <v>177</v>
        <stp/>
        <stp>OPEN_INT</stp>
        <stp>.DIA201009P274</stp>
        <tr r="F10" s="1"/>
      </tp>
      <tp>
        <v>1529</v>
        <stp/>
        <stp>OPEN_INT</stp>
        <stp>.DIA201009C280</stp>
        <tr r="F9" s="1"/>
      </tp>
      <tp>
        <v>391</v>
        <stp/>
        <stp>OPEN_INT</stp>
        <stp>.DIA201009P280</stp>
        <tr r="F16" s="1"/>
      </tp>
      <tp>
        <v>4.75</v>
        <stp/>
        <stp>ASK</stp>
        <stp>.DIA201009P279</stp>
        <tr r="H15" s="1"/>
      </tp>
      <tp>
        <v>2.5099999999999998</v>
        <stp/>
        <stp>ASK</stp>
        <stp>.DIA201009C279</stp>
        <tr r="H8" s="1"/>
      </tp>
      <tp>
        <v>4.3499999999999996</v>
        <stp/>
        <stp>ASK</stp>
        <stp>.DIA201009P278</stp>
        <tr r="H14" s="1"/>
      </tp>
      <tp>
        <v>3.1</v>
        <stp/>
        <stp>ASK</stp>
        <stp>.DIA201009C278</stp>
        <tr r="H7" s="1"/>
      </tp>
      <tp>
        <v>2.89</v>
        <stp/>
        <stp>ASK</stp>
        <stp>.DIA201009P275</stp>
        <tr r="H11" s="1"/>
      </tp>
      <tp>
        <v>4.75</v>
        <stp/>
        <stp>ASK</stp>
        <stp>.DIA201009C275</stp>
        <tr r="H4" s="1"/>
      </tp>
      <tp>
        <v>2.5299999999999998</v>
        <stp/>
        <stp>ASK</stp>
        <stp>.DIA201009P274</stp>
        <tr r="H10" s="1"/>
      </tp>
      <tp>
        <v>5.35</v>
        <stp/>
        <stp>ASK</stp>
        <stp>.DIA201009C274</stp>
        <tr r="H3" s="1"/>
      </tp>
      <tp>
        <v>3.75</v>
        <stp/>
        <stp>ASK</stp>
        <stp>.DIA201009P277</stp>
        <tr r="H13" s="1"/>
      </tp>
      <tp>
        <v>3.55</v>
        <stp/>
        <stp>ASK</stp>
        <stp>.DIA201009C277</stp>
        <tr r="H6" s="1"/>
      </tp>
      <tp>
        <v>3.35</v>
        <stp/>
        <stp>ASK</stp>
        <stp>.DIA201009P276</stp>
        <tr r="H12" s="1"/>
      </tp>
      <tp>
        <v>4.1500000000000004</v>
        <stp/>
        <stp>ASK</stp>
        <stp>.DIA201009C276</stp>
        <tr r="H5" s="1"/>
      </tp>
      <tp>
        <v>3.45</v>
        <stp/>
        <stp>BID</stp>
        <stp>.DIA201009P277</stp>
        <tr r="G13" s="1"/>
      </tp>
      <tp>
        <v>3.2</v>
        <stp/>
        <stp>BID</stp>
        <stp>.DIA201009C277</stp>
        <tr r="G6" s="1"/>
      </tp>
      <tp>
        <v>2.94</v>
        <stp/>
        <stp>BID</stp>
        <stp>.DIA201009P276</stp>
        <tr r="G12" s="1"/>
      </tp>
      <tp>
        <v>3.75</v>
        <stp/>
        <stp>BID</stp>
        <stp>.DIA201009C276</stp>
        <tr r="G5" s="1"/>
      </tp>
      <tp>
        <v>2.65</v>
        <stp/>
        <stp>BID</stp>
        <stp>.DIA201009P275</stp>
        <tr r="G11" s="1"/>
      </tp>
      <tp>
        <v>4.3499999999999996</v>
        <stp/>
        <stp>BID</stp>
        <stp>.DIA201009C275</stp>
        <tr r="G4" s="1"/>
      </tp>
      <tp>
        <v>2.2999999999999998</v>
        <stp/>
        <stp>BID</stp>
        <stp>.DIA201009P274</stp>
        <tr r="G10" s="1"/>
      </tp>
      <tp>
        <v>4.95</v>
        <stp/>
        <stp>BID</stp>
        <stp>.DIA201009C274</stp>
        <tr r="G3" s="1"/>
      </tp>
      <tp>
        <v>4.45</v>
        <stp/>
        <stp>BID</stp>
        <stp>.DIA201009P279</stp>
        <tr r="G15" s="1"/>
      </tp>
      <tp>
        <v>2.27</v>
        <stp/>
        <stp>BID</stp>
        <stp>.DIA201009C279</stp>
        <tr r="G8" s="1"/>
      </tp>
      <tp>
        <v>4</v>
        <stp/>
        <stp>BID</stp>
        <stp>.DIA201009P278</stp>
        <tr r="G14" s="1"/>
      </tp>
      <tp>
        <v>2.8</v>
        <stp/>
        <stp>BID</stp>
        <stp>.DIA201009C278</stp>
        <tr r="G7" s="1"/>
      </tp>
      <tp>
        <v>1.47</v>
        <stp/>
        <stp>LOW</stp>
        <stp>.DIA201009C280</stp>
        <tr r="J9" s="1"/>
      </tp>
      <tp>
        <v>4.4800000000000004</v>
        <stp/>
        <stp>LOW</stp>
        <stp>.DIA201009P280</stp>
        <tr r="J16" s="1"/>
      </tp>
      <tp>
        <v>3.65</v>
        <stp/>
        <stp>LOW</stp>
        <stp>.DIA201009C275</stp>
        <tr r="J4" s="1"/>
      </tp>
      <tp>
        <v>2.33</v>
        <stp/>
        <stp>LOW</stp>
        <stp>.DIA201009P275</stp>
        <tr r="J11" s="1"/>
      </tp>
      <tp>
        <v>4.18</v>
        <stp/>
        <stp>LOW</stp>
        <stp>.DIA201009C274</stp>
        <tr r="J3" s="1"/>
      </tp>
      <tp>
        <v>1.99</v>
        <stp/>
        <stp>LOW</stp>
        <stp>.DIA201009P274</stp>
        <tr r="J10" s="1"/>
      </tp>
      <tp>
        <v>2.29</v>
        <stp/>
        <stp>LOW</stp>
        <stp>.DIA201009C277</stp>
        <tr r="J6" s="1"/>
      </tp>
      <tp>
        <v>3</v>
        <stp/>
        <stp>LOW</stp>
        <stp>.DIA201009P277</stp>
        <tr r="J13" s="1"/>
      </tp>
      <tp>
        <v>2.2799999999999998</v>
        <stp/>
        <stp>LOW</stp>
        <stp>.DIA201009C276</stp>
        <tr r="J5" s="1"/>
      </tp>
      <tp>
        <v>2.64</v>
        <stp/>
        <stp>LOW</stp>
        <stp>.DIA201009P276</stp>
        <tr r="J12" s="1"/>
      </tp>
      <tp>
        <v>1.86</v>
        <stp/>
        <stp>LOW</stp>
        <stp>.DIA201009C279</stp>
        <tr r="J8" s="1"/>
      </tp>
      <tp>
        <v>4</v>
        <stp/>
        <stp>LOW</stp>
        <stp>.DIA201009P279</stp>
        <tr r="J15" s="1"/>
      </tp>
      <tp>
        <v>2.2200000000000002</v>
        <stp/>
        <stp>LOW</stp>
        <stp>.DIA201009C278</stp>
        <tr r="J7" s="1"/>
      </tp>
      <tp>
        <v>3.5</v>
        <stp/>
        <stp>LOW</stp>
        <stp>.DIA201009P278</stp>
        <tr r="J14" s="1"/>
      </tp>
      <tp>
        <v>5.0999999999999996</v>
        <stp/>
        <stp>BID</stp>
        <stp>.DIA201009P280</stp>
        <tr r="G16" s="1"/>
      </tp>
      <tp>
        <v>1.96</v>
        <stp/>
        <stp>BID</stp>
        <stp>.DIA201009C280</stp>
        <tr r="G9" s="1"/>
      </tp>
      <tp>
        <v>5.5</v>
        <stp/>
        <stp>ASK</stp>
        <stp>.DIA201009P280</stp>
        <tr r="H16" s="1"/>
      </tp>
      <tp>
        <v>2.15</v>
        <stp/>
        <stp>ASK</stp>
        <stp>.DIA201009C280</stp>
        <tr r="H9" s="1"/>
      </tp>
      <tp>
        <v>-0.02</v>
        <stp/>
        <stp>RHO</stp>
        <stp>.DIA201009P276</stp>
        <tr r="P12" s="1"/>
      </tp>
      <tp>
        <v>0.02</v>
        <stp/>
        <stp>RHO</stp>
        <stp>.DIA201009C276</stp>
        <tr r="P5" s="1"/>
      </tp>
      <tp>
        <v>-0.03</v>
        <stp/>
        <stp>RHO</stp>
        <stp>.DIA201009P277</stp>
        <tr r="P13" s="1"/>
      </tp>
      <tp>
        <v>0.02</v>
        <stp/>
        <stp>RHO</stp>
        <stp>.DIA201009C277</stp>
        <tr r="P6" s="1"/>
      </tp>
      <tp>
        <v>-0.02</v>
        <stp/>
        <stp>RHO</stp>
        <stp>.DIA201009P274</stp>
        <tr r="P10" s="1"/>
      </tp>
      <tp>
        <v>0.02</v>
        <stp/>
        <stp>RHO</stp>
        <stp>.DIA201009C274</stp>
        <tr r="P3" s="1"/>
      </tp>
      <tp>
        <v>-0.02</v>
        <stp/>
        <stp>RHO</stp>
        <stp>.DIA201009P275</stp>
        <tr r="P11" s="1"/>
      </tp>
      <tp>
        <v>0.02</v>
        <stp/>
        <stp>RHO</stp>
        <stp>.DIA201009C275</stp>
        <tr r="P4" s="1"/>
      </tp>
      <tp>
        <v>-0.03</v>
        <stp/>
        <stp>RHO</stp>
        <stp>.DIA201009P278</stp>
        <tr r="P14" s="1"/>
      </tp>
      <tp>
        <v>0.02</v>
        <stp/>
        <stp>RHO</stp>
        <stp>.DIA201009C278</stp>
        <tr r="P7" s="1"/>
      </tp>
      <tp>
        <v>-0.03</v>
        <stp/>
        <stp>RHO</stp>
        <stp>.DIA201009P279</stp>
        <tr r="P15" s="1"/>
      </tp>
      <tp>
        <v>0.02</v>
        <stp/>
        <stp>RHO</stp>
        <stp>.DIA201009C279</stp>
        <tr r="P8" s="1"/>
      </tp>
      <tp>
        <v>-0.03</v>
        <stp/>
        <stp>RHO</stp>
        <stp>.DIA201009P280</stp>
        <tr r="P16" s="1"/>
      </tp>
      <tp>
        <v>0.01</v>
        <stp/>
        <stp>RHO</stp>
        <stp>.DIA201009C280</stp>
        <tr r="P9" s="1"/>
      </tp>
      <tp t="s">
        <v>N/A</v>
        <stp/>
        <stp>PROB_OF_TOUCHING</stp>
        <stp>DIA</stp>
        <tr r="U2" s="1"/>
      </tp>
      <tp t="s">
        <v>28.79%</v>
        <stp/>
        <stp>IMPL_VOL</stp>
        <stp>DIA</stp>
        <tr r="C2" s="1"/>
      </tp>
      <tp>
        <v>0</v>
        <stp/>
        <stp>OPEN_INT</stp>
        <stp>DIA</stp>
        <tr r="F2" s="1"/>
      </tp>
      <tp>
        <v>2.39</v>
        <stp/>
        <stp>EXTRINSIC</stp>
        <stp>.DIA201009C279</stp>
        <tr r="R8" s="1"/>
      </tp>
      <tp>
        <v>1.45</v>
        <stp/>
        <stp>EXTRINSIC</stp>
        <stp>.DIA201009P279</stp>
        <tr r="R15" s="1"/>
      </tp>
      <tp>
        <v>2.95</v>
        <stp/>
        <stp>EXTRINSIC</stp>
        <stp>.DIA201009C278</stp>
        <tr r="R7" s="1"/>
      </tp>
      <tp>
        <v>2.0249999999999999</v>
        <stp/>
        <stp>EXTRINSIC</stp>
        <stp>.DIA201009P278</stp>
        <tr r="R14" s="1"/>
      </tp>
      <tp>
        <v>3.7</v>
        <stp/>
        <stp>EXTRINSIC</stp>
        <stp>.DIA201009C275</stp>
        <tr r="R4" s="1"/>
      </tp>
      <tp>
        <v>2.77</v>
        <stp/>
        <stp>EXTRINSIC</stp>
        <stp>.DIA201009P275</stp>
        <tr r="R11" s="1"/>
      </tp>
      <tp>
        <v>3.3</v>
        <stp/>
        <stp>EXTRINSIC</stp>
        <stp>.DIA201009C274</stp>
        <tr r="R3" s="1"/>
      </tp>
      <tp>
        <v>2.415</v>
        <stp/>
        <stp>EXTRINSIC</stp>
        <stp>.DIA201009P274</stp>
        <tr r="R10" s="1"/>
      </tp>
      <tp>
        <v>3.375</v>
        <stp/>
        <stp>EXTRINSIC</stp>
        <stp>.DIA201009C277</stp>
        <tr r="R6" s="1"/>
      </tp>
      <tp>
        <v>2.4500000000000002</v>
        <stp/>
        <stp>EXTRINSIC</stp>
        <stp>.DIA201009P277</stp>
        <tr r="R13" s="1"/>
      </tp>
      <tp>
        <v>3.95</v>
        <stp/>
        <stp>EXTRINSIC</stp>
        <stp>.DIA201009C276</stp>
        <tr r="R5" s="1"/>
      </tp>
      <tp>
        <v>2.9950000000000001</v>
        <stp/>
        <stp>EXTRINSIC</stp>
        <stp>.DIA201009P276</stp>
        <tr r="R12" s="1"/>
      </tp>
      <tp>
        <v>2.0550000000000002</v>
        <stp/>
        <stp>EXTRINSIC</stp>
        <stp>.DIA201009C280</stp>
        <tr r="R9" s="1"/>
      </tp>
      <tp>
        <v>1.1499999999999999</v>
        <stp/>
        <stp>EXTRINSIC</stp>
        <stp>.DIA201009P280</stp>
        <tr r="R16" s="1"/>
      </tp>
      <tp t="s">
        <v>57.47%</v>
        <stp/>
        <stp>PROB_OF_EXPIRING</stp>
        <stp>.DIA201009P277</stp>
        <tr r="S13" s="1"/>
      </tp>
      <tp t="s">
        <v>44.18%</v>
        <stp/>
        <stp>PROB_OF_EXPIRING</stp>
        <stp>.DIA201009C277</stp>
        <tr r="S6" s="1"/>
      </tp>
      <tp t="s">
        <v>52.03%</v>
        <stp/>
        <stp>PROB_OF_EXPIRING</stp>
        <stp>.DIA201009P276</stp>
        <tr r="S12" s="1"/>
      </tp>
      <tp t="s">
        <v>48.17%</v>
        <stp/>
        <stp>PROB_OF_EXPIRING</stp>
        <stp>.DIA201009C276</stp>
        <tr r="S5" s="1"/>
      </tp>
      <tp t="s">
        <v>46.90%</v>
        <stp/>
        <stp>PROB_OF_EXPIRING</stp>
        <stp>.DIA201009P275</stp>
        <tr r="S11" s="1"/>
      </tp>
      <tp t="s">
        <v>51.98%</v>
        <stp/>
        <stp>PROB_OF_EXPIRING</stp>
        <stp>.DIA201009C275</stp>
        <tr r="S4" s="1"/>
      </tp>
      <tp t="s">
        <v>42.09%</v>
        <stp/>
        <stp>PROB_OF_EXPIRING</stp>
        <stp>.DIA201009P274</stp>
        <tr r="S10" s="1"/>
      </tp>
      <tp t="s">
        <v>55.68%</v>
        <stp/>
        <stp>PROB_OF_EXPIRING</stp>
        <stp>.DIA201009C274</stp>
        <tr r="S3" s="1"/>
      </tp>
      <tp t="s">
        <v>69.40%</v>
        <stp/>
        <stp>PROB_OF_EXPIRING</stp>
        <stp>.DIA201009P279</stp>
        <tr r="S15" s="1"/>
      </tp>
      <tp t="s">
        <v>35.91%</v>
        <stp/>
        <stp>PROB_OF_EXPIRING</stp>
        <stp>.DIA201009C279</stp>
        <tr r="S8" s="1"/>
      </tp>
      <tp t="s">
        <v>62.84%</v>
        <stp/>
        <stp>PROB_OF_EXPIRING</stp>
        <stp>.DIA201009P278</stp>
        <tr r="S14" s="1"/>
      </tp>
      <tp t="s">
        <v>40.27%</v>
        <stp/>
        <stp>PROB_OF_EXPIRING</stp>
        <stp>.DIA201009C278</stp>
        <tr r="S7" s="1"/>
      </tp>
      <tp t="s">
        <v>74.63%</v>
        <stp/>
        <stp>PROB_OF_EXPIRING</stp>
        <stp>.DIA201009P280</stp>
        <tr r="S16" s="1"/>
      </tp>
      <tp t="s">
        <v>32.12%</v>
        <stp/>
        <stp>PROB_OF_EXPIRING</stp>
        <stp>.DIA201009C280</stp>
        <tr r="S9" s="1"/>
      </tp>
      <tp t="s">
        <v>N/A</v>
        <stp/>
        <stp>PROB_OTM</stp>
        <stp>DIA</stp>
        <tr r="T2" s="1"/>
      </tp>
      <tp t="s">
        <v>DIA 100 (Weeklys) 9 OCT 20 280 PUT</v>
        <stp/>
        <stp>DESCRIPTION</stp>
        <stp>.DIA201009P280</stp>
        <tr r="B16" s="1"/>
      </tp>
      <tp t="s">
        <v>DIA 100 (Weeklys) 9 OCT 20 280 CALL</v>
        <stp/>
        <stp>DESCRIPTION</stp>
        <stp>.DIA201009C280</stp>
        <tr r="B9" s="1"/>
      </tp>
      <tp t="s">
        <v>DIA 100 (Weeklys) 9 OCT 20 279 PUT</v>
        <stp/>
        <stp>DESCRIPTION</stp>
        <stp>.DIA201009P279</stp>
        <tr r="B15" s="1"/>
      </tp>
      <tp t="s">
        <v>DIA 100 (Weeklys) 9 OCT 20 279 CALL</v>
        <stp/>
        <stp>DESCRIPTION</stp>
        <stp>.DIA201009C279</stp>
        <tr r="B8" s="1"/>
      </tp>
      <tp t="s">
        <v>DIA 100 (Weeklys) 9 OCT 20 278 PUT</v>
        <stp/>
        <stp>DESCRIPTION</stp>
        <stp>.DIA201009P278</stp>
        <tr r="B14" s="1"/>
      </tp>
      <tp t="s">
        <v>DIA 100 (Weeklys) 9 OCT 20 278 CALL</v>
        <stp/>
        <stp>DESCRIPTION</stp>
        <stp>.DIA201009C278</stp>
        <tr r="B7" s="1"/>
      </tp>
      <tp t="s">
        <v>DIA 100 (Weeklys) 9 OCT 20 275 PUT</v>
        <stp/>
        <stp>DESCRIPTION</stp>
        <stp>.DIA201009P275</stp>
        <tr r="B11" s="1"/>
      </tp>
      <tp t="s">
        <v>DIA 100 (Weeklys) 9 OCT 20 275 CALL</v>
        <stp/>
        <stp>DESCRIPTION</stp>
        <stp>.DIA201009C275</stp>
        <tr r="B4" s="1"/>
      </tp>
      <tp t="s">
        <v>DIA 100 (Weeklys) 9 OCT 20 274 PUT</v>
        <stp/>
        <stp>DESCRIPTION</stp>
        <stp>.DIA201009P274</stp>
        <tr r="B10" s="1"/>
      </tp>
      <tp t="s">
        <v>DIA 100 (Weeklys) 9 OCT 20 274 CALL</v>
        <stp/>
        <stp>DESCRIPTION</stp>
        <stp>.DIA201009C274</stp>
        <tr r="B3" s="1"/>
      </tp>
      <tp t="s">
        <v>DIA 100 (Weeklys) 9 OCT 20 277 PUT</v>
        <stp/>
        <stp>DESCRIPTION</stp>
        <stp>.DIA201009P277</stp>
        <tr r="B13" s="1"/>
      </tp>
      <tp t="s">
        <v>DIA 100 (Weeklys) 9 OCT 20 277 CALL</v>
        <stp/>
        <stp>DESCRIPTION</stp>
        <stp>.DIA201009C277</stp>
        <tr r="B6" s="1"/>
      </tp>
      <tp t="s">
        <v>DIA 100 (Weeklys) 9 OCT 20 276 PUT</v>
        <stp/>
        <stp>DESCRIPTION</stp>
        <stp>.DIA201009P276</stp>
        <tr r="B12" s="1"/>
      </tp>
      <tp t="s">
        <v>DIA 100 (Weeklys) 9 OCT 20 276 CALL</v>
        <stp/>
        <stp>DESCRIPTION</stp>
        <stp>.DIA201009C276</stp>
        <tr r="B5" s="1"/>
      </tp>
      <tp t="s">
        <v>30.60%</v>
        <stp/>
        <stp>PROB_OTM</stp>
        <stp>.DIA201009P279</stp>
        <tr r="T15" s="1"/>
      </tp>
      <tp t="s">
        <v>64.09%</v>
        <stp/>
        <stp>PROB_OTM</stp>
        <stp>.DIA201009C279</stp>
        <tr r="T8" s="1"/>
      </tp>
      <tp t="s">
        <v>37.16%</v>
        <stp/>
        <stp>PROB_OTM</stp>
        <stp>.DIA201009P278</stp>
        <tr r="T14" s="1"/>
      </tp>
      <tp t="s">
        <v>59.73%</v>
        <stp/>
        <stp>PROB_OTM</stp>
        <stp>.DIA201009C278</stp>
        <tr r="T7" s="1"/>
      </tp>
      <tp t="s">
        <v>42.53%</v>
        <stp/>
        <stp>PROB_OTM</stp>
        <stp>.DIA201009P277</stp>
        <tr r="T13" s="1"/>
      </tp>
      <tp t="s">
        <v>55.82%</v>
        <stp/>
        <stp>PROB_OTM</stp>
        <stp>.DIA201009C277</stp>
        <tr r="T6" s="1"/>
      </tp>
      <tp t="s">
        <v>47.97%</v>
        <stp/>
        <stp>PROB_OTM</stp>
        <stp>.DIA201009P276</stp>
        <tr r="T12" s="1"/>
      </tp>
      <tp t="s">
        <v>51.83%</v>
        <stp/>
        <stp>PROB_OTM</stp>
        <stp>.DIA201009C276</stp>
        <tr r="T5" s="1"/>
      </tp>
      <tp t="s">
        <v>53.10%</v>
        <stp/>
        <stp>PROB_OTM</stp>
        <stp>.DIA201009P275</stp>
        <tr r="T11" s="1"/>
      </tp>
      <tp t="s">
        <v>48.02%</v>
        <stp/>
        <stp>PROB_OTM</stp>
        <stp>.DIA201009C275</stp>
        <tr r="T4" s="1"/>
      </tp>
      <tp t="s">
        <v>57.91%</v>
        <stp/>
        <stp>PROB_OTM</stp>
        <stp>.DIA201009P274</stp>
        <tr r="T10" s="1"/>
      </tp>
      <tp t="s">
        <v>44.32%</v>
        <stp/>
        <stp>PROB_OTM</stp>
        <stp>.DIA201009C274</stp>
        <tr r="T3" s="1"/>
      </tp>
      <tp t="s">
        <v>25.37%</v>
        <stp/>
        <stp>PROB_OTM</stp>
        <stp>.DIA201009P280</stp>
        <tr r="T16" s="1"/>
      </tp>
      <tp t="s">
        <v>67.88%</v>
        <stp/>
        <stp>PROB_OTM</stp>
        <stp>.DIA201009C280</stp>
        <tr r="T9" s="1"/>
      </tp>
      <tp>
        <v>0</v>
        <stp/>
        <stp>INTRINSIC</stp>
        <stp>.DIA201009C279</stp>
        <tr r="Q8" s="1"/>
      </tp>
      <tp>
        <v>3.15</v>
        <stp/>
        <stp>INTRINSIC</stp>
        <stp>.DIA201009P279</stp>
        <tr r="Q15" s="1"/>
      </tp>
      <tp>
        <v>0</v>
        <stp/>
        <stp>INTRINSIC</stp>
        <stp>.DIA201009C278</stp>
        <tr r="Q7" s="1"/>
      </tp>
      <tp>
        <v>2.15</v>
        <stp/>
        <stp>INTRINSIC</stp>
        <stp>.DIA201009P278</stp>
        <tr r="Q14" s="1"/>
      </tp>
      <tp>
        <v>0.85</v>
        <stp/>
        <stp>INTRINSIC</stp>
        <stp>.DIA201009C275</stp>
        <tr r="Q4" s="1"/>
      </tp>
      <tp>
        <v>0</v>
        <stp/>
        <stp>INTRINSIC</stp>
        <stp>.DIA201009P275</stp>
        <tr r="Q11" s="1"/>
      </tp>
      <tp>
        <v>1.85</v>
        <stp/>
        <stp>INTRINSIC</stp>
        <stp>.DIA201009C274</stp>
        <tr r="Q3" s="1"/>
      </tp>
      <tp>
        <v>0</v>
        <stp/>
        <stp>INTRINSIC</stp>
        <stp>.DIA201009P274</stp>
        <tr r="Q10" s="1"/>
      </tp>
      <tp>
        <v>0</v>
        <stp/>
        <stp>INTRINSIC</stp>
        <stp>.DIA201009C277</stp>
        <tr r="Q6" s="1"/>
      </tp>
      <tp>
        <v>1.1499999999999999</v>
        <stp/>
        <stp>INTRINSIC</stp>
        <stp>.DIA201009P277</stp>
        <tr r="Q13" s="1"/>
      </tp>
      <tp>
        <v>0</v>
        <stp/>
        <stp>INTRINSIC</stp>
        <stp>.DIA201009C276</stp>
        <tr r="Q5" s="1"/>
      </tp>
      <tp>
        <v>0.15</v>
        <stp/>
        <stp>INTRINSIC</stp>
        <stp>.DIA201009P276</stp>
        <tr r="Q12" s="1"/>
      </tp>
      <tp>
        <v>0</v>
        <stp/>
        <stp>INTRINSIC</stp>
        <stp>.DIA201009C280</stp>
        <tr r="Q9" s="1"/>
      </tp>
      <tp>
        <v>4.1500000000000004</v>
        <stp/>
        <stp>INTRINSIC</stp>
        <stp>.DIA201009P280</stp>
        <tr r="Q16" s="1"/>
      </tp>
      <tp t="s">
        <v>N/A</v>
        <stp/>
        <stp>PROB_OF_EXPIRING</stp>
        <stp>DIA</stp>
        <tr r="S2" s="1"/>
      </tp>
      <tp t="s">
        <v>N/A</v>
        <stp/>
        <stp>EXTRINSIC</stp>
        <stp>DIA</stp>
        <tr r="R2" s="1"/>
      </tp>
      <tp t="s">
        <v>N/A</v>
        <stp/>
        <stp>INTRINSIC</stp>
        <stp>DIA</stp>
        <tr r="Q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31BD-BDAE-4499-9AB4-DA09C653539E}">
  <dimension ref="A1:V16"/>
  <sheetViews>
    <sheetView tabSelected="1" workbookViewId="0">
      <selection activeCell="B22" sqref="B22"/>
    </sheetView>
  </sheetViews>
  <sheetFormatPr defaultRowHeight="14.25" x14ac:dyDescent="0.45"/>
  <cols>
    <col min="2" max="2" width="30.79687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5">
      <c r="A2" t="s">
        <v>22</v>
      </c>
      <c r="B2" t="str">
        <f>RTD("tos.rtd", , "DESCRIPTION", "DIA")</f>
        <v>SPDR DOW JONES IND UT SER 1 ETF</v>
      </c>
      <c r="C2" t="str">
        <f>RTD("tos.rtd", , "IMPL_VOL", "DIA")</f>
        <v>28.79%</v>
      </c>
      <c r="D2">
        <f>RTD("tos.rtd", , "LAST", "DIA")</f>
        <v>276.8</v>
      </c>
      <c r="E2">
        <f>RTD("tos.rtd", , "VOLUME", "DIA")</f>
        <v>4771602</v>
      </c>
      <c r="F2">
        <f>RTD("tos.rtd", , "OPEN_INT", "DIA")</f>
        <v>0</v>
      </c>
      <c r="G2">
        <f>RTD("tos.rtd", , "BID", "DIA")</f>
        <v>275.08999999999997</v>
      </c>
      <c r="H2">
        <f>RTD("tos.rtd", , "ASK", "DIA")</f>
        <v>275.85000000000002</v>
      </c>
      <c r="I2">
        <f>RTD("tos.rtd", , "HIGH", "DIA")</f>
        <v>278.51</v>
      </c>
      <c r="J2">
        <f>RTD("tos.rtd", , "LOW", "DIA")</f>
        <v>273.60000000000002</v>
      </c>
      <c r="K2">
        <f>RTD("tos.rtd", , "OPEN", "DIA")</f>
        <v>274.17</v>
      </c>
      <c r="L2">
        <f>RTD("tos.rtd", , "DELTA", "DIA")</f>
        <v>1</v>
      </c>
      <c r="M2">
        <f>RTD("tos.rtd", , "GAMMA", "DIA")</f>
        <v>0</v>
      </c>
      <c r="N2">
        <f>RTD("tos.rtd", , "THETA", "DIA")</f>
        <v>0</v>
      </c>
      <c r="O2">
        <f>RTD("tos.rtd", , "VEGA", "DIA")</f>
        <v>0</v>
      </c>
      <c r="P2">
        <f>RTD("tos.rtd", , "RHO", "DIA")</f>
        <v>0</v>
      </c>
      <c r="Q2" t="str">
        <f>RTD("tos.rtd", , "INTRINSIC", "DIA")</f>
        <v>N/A</v>
      </c>
      <c r="R2" t="str">
        <f>RTD("tos.rtd", , "EXTRINSIC", "DIA")</f>
        <v>N/A</v>
      </c>
      <c r="S2" t="str">
        <f>RTD("tos.rtd", , "PROB_OF_EXPIRING", "DIA")</f>
        <v>N/A</v>
      </c>
      <c r="T2" t="str">
        <f>RTD("tos.rtd", , "PROB_OTM", "DIA")</f>
        <v>N/A</v>
      </c>
      <c r="U2" t="str">
        <f>RTD("tos.rtd", , "PROB_OF_TOUCHING", "DIA")</f>
        <v>N/A</v>
      </c>
      <c r="V2" t="str">
        <f>RTD("tos.rtd", , "STRIKE", "DIA")</f>
        <v>N/A</v>
      </c>
    </row>
    <row r="3" spans="1:22" x14ac:dyDescent="0.45">
      <c r="A3" t="s">
        <v>23</v>
      </c>
      <c r="B3" t="str">
        <f>RTD("tos.rtd", , "DESCRIPTION", ".DIA201009C274")</f>
        <v>DIA 100 (Weeklys) 9 OCT 20 274 CALL</v>
      </c>
      <c r="C3" t="str">
        <f>RTD("tos.rtd", , "IMPL_VOL", ".DIA201009C274")</f>
        <v>30.11%</v>
      </c>
      <c r="D3">
        <f>RTD("tos.rtd", , "LAST", ".DIA201009C274")</f>
        <v>5.89</v>
      </c>
      <c r="E3">
        <f>RTD("tos.rtd", , "VOLUME", ".DIA201009C274")</f>
        <v>39</v>
      </c>
      <c r="F3">
        <f>RTD("tos.rtd", , "OPEN_INT", ".DIA201009C274")</f>
        <v>105</v>
      </c>
      <c r="G3">
        <f>RTD("tos.rtd", , "BID", ".DIA201009C274")</f>
        <v>4.95</v>
      </c>
      <c r="H3">
        <f>RTD("tos.rtd", , "ASK", ".DIA201009C274")</f>
        <v>5.35</v>
      </c>
      <c r="I3">
        <f>RTD("tos.rtd", , "HIGH", ".DIA201009C274")</f>
        <v>5.89</v>
      </c>
      <c r="J3">
        <f>RTD("tos.rtd", , "LOW", ".DIA201009C274")</f>
        <v>4.18</v>
      </c>
      <c r="K3">
        <f>RTD("tos.rtd", , "OPEN", ".DIA201009C274")</f>
        <v>4.18</v>
      </c>
      <c r="L3">
        <f>RTD("tos.rtd", , "DELTA", ".DIA201009C274")</f>
        <v>0.56999999999999995</v>
      </c>
      <c r="M3">
        <f>RTD("tos.rtd", , "GAMMA", ".DIA201009C274")</f>
        <v>0.04</v>
      </c>
      <c r="N3">
        <f>RTD("tos.rtd", , "THETA", ".DIA201009C274")</f>
        <v>-0.35</v>
      </c>
      <c r="O3">
        <f>RTD("tos.rtd", , "VEGA", ".DIA201009C274")</f>
        <v>0.14000000000000001</v>
      </c>
      <c r="P3">
        <f>RTD("tos.rtd", , "RHO", ".DIA201009C274")</f>
        <v>0.02</v>
      </c>
      <c r="Q3">
        <f>RTD("tos.rtd", , "INTRINSIC", ".DIA201009C274")</f>
        <v>1.85</v>
      </c>
      <c r="R3">
        <f>RTD("tos.rtd", , "EXTRINSIC", ".DIA201009C274")</f>
        <v>3.3</v>
      </c>
      <c r="S3" t="str">
        <f>RTD("tos.rtd", , "PROB_OF_EXPIRING", ".DIA201009C274")</f>
        <v>55.68%</v>
      </c>
      <c r="T3" t="str">
        <f>RTD("tos.rtd", , "PROB_OTM", ".DIA201009C274")</f>
        <v>44.32%</v>
      </c>
      <c r="U3" t="str">
        <f>RTD("tos.rtd", , "PROB_OF_TOUCHING", ".DIA201009C274")</f>
        <v>86.63%</v>
      </c>
      <c r="V3">
        <f>RTD("tos.rtd", , "STRIKE", ".DIA201009C274")</f>
        <v>274</v>
      </c>
    </row>
    <row r="4" spans="1:22" x14ac:dyDescent="0.45">
      <c r="A4" t="s">
        <v>24</v>
      </c>
      <c r="B4" t="str">
        <f>RTD("tos.rtd", , "DESCRIPTION", ".DIA201009C275")</f>
        <v>DIA 100 (Weeklys) 9 OCT 20 275 CALL</v>
      </c>
      <c r="C4" t="str">
        <f>RTD("tos.rtd", , "IMPL_VOL", ".DIA201009C275")</f>
        <v>29.68%</v>
      </c>
      <c r="D4">
        <f>RTD("tos.rtd", , "LAST", ".DIA201009C275")</f>
        <v>4.2</v>
      </c>
      <c r="E4">
        <f>RTD("tos.rtd", , "VOLUME", ".DIA201009C275")</f>
        <v>214</v>
      </c>
      <c r="F4">
        <f>RTD("tos.rtd", , "OPEN_INT", ".DIA201009C275")</f>
        <v>313</v>
      </c>
      <c r="G4">
        <f>RTD("tos.rtd", , "BID", ".DIA201009C275")</f>
        <v>4.3499999999999996</v>
      </c>
      <c r="H4">
        <f>RTD("tos.rtd", , "ASK", ".DIA201009C275")</f>
        <v>4.75</v>
      </c>
      <c r="I4">
        <f>RTD("tos.rtd", , "HIGH", ".DIA201009C275")</f>
        <v>5.7</v>
      </c>
      <c r="J4">
        <f>RTD("tos.rtd", , "LOW", ".DIA201009C275")</f>
        <v>3.65</v>
      </c>
      <c r="K4">
        <f>RTD("tos.rtd", , "OPEN", ".DIA201009C275")</f>
        <v>3.75</v>
      </c>
      <c r="L4">
        <f>RTD("tos.rtd", , "DELTA", ".DIA201009C275")</f>
        <v>0.54</v>
      </c>
      <c r="M4">
        <f>RTD("tos.rtd", , "GAMMA", ".DIA201009C275")</f>
        <v>0.04</v>
      </c>
      <c r="N4">
        <f>RTD("tos.rtd", , "THETA", ".DIA201009C275")</f>
        <v>-0.35</v>
      </c>
      <c r="O4">
        <f>RTD("tos.rtd", , "VEGA", ".DIA201009C275")</f>
        <v>0.14000000000000001</v>
      </c>
      <c r="P4">
        <f>RTD("tos.rtd", , "RHO", ".DIA201009C275")</f>
        <v>0.02</v>
      </c>
      <c r="Q4">
        <f>RTD("tos.rtd", , "INTRINSIC", ".DIA201009C275")</f>
        <v>0.85</v>
      </c>
      <c r="R4">
        <f>RTD("tos.rtd", , "EXTRINSIC", ".DIA201009C275")</f>
        <v>3.7</v>
      </c>
      <c r="S4" t="str">
        <f>RTD("tos.rtd", , "PROB_OF_EXPIRING", ".DIA201009C275")</f>
        <v>51.98%</v>
      </c>
      <c r="T4" t="str">
        <f>RTD("tos.rtd", , "PROB_OTM", ".DIA201009C275")</f>
        <v>48.02%</v>
      </c>
      <c r="U4" t="str">
        <f>RTD("tos.rtd", , "PROB_OF_TOUCHING", ".DIA201009C275")</f>
        <v>93.77%</v>
      </c>
      <c r="V4">
        <f>RTD("tos.rtd", , "STRIKE", ".DIA201009C275")</f>
        <v>275</v>
      </c>
    </row>
    <row r="5" spans="1:22" x14ac:dyDescent="0.45">
      <c r="A5" t="s">
        <v>25</v>
      </c>
      <c r="B5" t="str">
        <f>RTD("tos.rtd", , "DESCRIPTION", ".DIA201009C276")</f>
        <v>DIA 100 (Weeklys) 9 OCT 20 276 CALL</v>
      </c>
      <c r="C5" t="str">
        <f>RTD("tos.rtd", , "IMPL_VOL", ".DIA201009C276")</f>
        <v>28.98%</v>
      </c>
      <c r="D5">
        <f>RTD("tos.rtd", , "LAST", ".DIA201009C276")</f>
        <v>4.1900000000000004</v>
      </c>
      <c r="E5">
        <f>RTD("tos.rtd", , "VOLUME", ".DIA201009C276")</f>
        <v>336</v>
      </c>
      <c r="F5">
        <f>RTD("tos.rtd", , "OPEN_INT", ".DIA201009C276")</f>
        <v>326</v>
      </c>
      <c r="G5">
        <f>RTD("tos.rtd", , "BID", ".DIA201009C276")</f>
        <v>3.75</v>
      </c>
      <c r="H5">
        <f>RTD("tos.rtd", , "ASK", ".DIA201009C276")</f>
        <v>4.1500000000000004</v>
      </c>
      <c r="I5">
        <f>RTD("tos.rtd", , "HIGH", ".DIA201009C276")</f>
        <v>5.1100000000000003</v>
      </c>
      <c r="J5">
        <f>RTD("tos.rtd", , "LOW", ".DIA201009C276")</f>
        <v>2.2799999999999998</v>
      </c>
      <c r="K5">
        <f>RTD("tos.rtd", , "OPEN", ".DIA201009C276")</f>
        <v>2.63</v>
      </c>
      <c r="L5">
        <f>RTD("tos.rtd", , "DELTA", ".DIA201009C276")</f>
        <v>0.5</v>
      </c>
      <c r="M5">
        <f>RTD("tos.rtd", , "GAMMA", ".DIA201009C276")</f>
        <v>0.04</v>
      </c>
      <c r="N5">
        <f>RTD("tos.rtd", , "THETA", ".DIA201009C276")</f>
        <v>-0.35</v>
      </c>
      <c r="O5">
        <f>RTD("tos.rtd", , "VEGA", ".DIA201009C276")</f>
        <v>0.14000000000000001</v>
      </c>
      <c r="P5">
        <f>RTD("tos.rtd", , "RHO", ".DIA201009C276")</f>
        <v>0.02</v>
      </c>
      <c r="Q5">
        <f>RTD("tos.rtd", , "INTRINSIC", ".DIA201009C276")</f>
        <v>0</v>
      </c>
      <c r="R5">
        <f>RTD("tos.rtd", , "EXTRINSIC", ".DIA201009C276")</f>
        <v>3.95</v>
      </c>
      <c r="S5" t="str">
        <f>RTD("tos.rtd", , "PROB_OF_EXPIRING", ".DIA201009C276")</f>
        <v>48.17%</v>
      </c>
      <c r="T5" t="str">
        <f>RTD("tos.rtd", , "PROB_OTM", ".DIA201009C276")</f>
        <v>51.83%</v>
      </c>
      <c r="U5" t="str">
        <f>RTD("tos.rtd", , "PROB_OF_TOUCHING", ".DIA201009C276")</f>
        <v>98.79%</v>
      </c>
      <c r="V5">
        <f>RTD("tos.rtd", , "STRIKE", ".DIA201009C276")</f>
        <v>276</v>
      </c>
    </row>
    <row r="6" spans="1:22" x14ac:dyDescent="0.45">
      <c r="A6" t="s">
        <v>26</v>
      </c>
      <c r="B6" t="str">
        <f>RTD("tos.rtd", , "DESCRIPTION", ".DIA201009C277")</f>
        <v>DIA 100 (Weeklys) 9 OCT 20 277 CALL</v>
      </c>
      <c r="C6" t="str">
        <f>RTD("tos.rtd", , "IMPL_VOL", ".DIA201009C277")</f>
        <v>28.17%</v>
      </c>
      <c r="D6">
        <f>RTD("tos.rtd", , "LAST", ".DIA201009C277")</f>
        <v>3.3</v>
      </c>
      <c r="E6">
        <f>RTD("tos.rtd", , "VOLUME", ".DIA201009C277")</f>
        <v>469</v>
      </c>
      <c r="F6">
        <f>RTD("tos.rtd", , "OPEN_INT", ".DIA201009C277")</f>
        <v>723</v>
      </c>
      <c r="G6">
        <f>RTD("tos.rtd", , "BID", ".DIA201009C277")</f>
        <v>3.2</v>
      </c>
      <c r="H6">
        <f>RTD("tos.rtd", , "ASK", ".DIA201009C277")</f>
        <v>3.55</v>
      </c>
      <c r="I6">
        <f>RTD("tos.rtd", , "HIGH", ".DIA201009C277")</f>
        <v>4.5</v>
      </c>
      <c r="J6">
        <f>RTD("tos.rtd", , "LOW", ".DIA201009C277")</f>
        <v>2.29</v>
      </c>
      <c r="K6">
        <f>RTD("tos.rtd", , "OPEN", ".DIA201009C277")</f>
        <v>2.29</v>
      </c>
      <c r="L6">
        <f>RTD("tos.rtd", , "DELTA", ".DIA201009C277")</f>
        <v>0.46</v>
      </c>
      <c r="M6">
        <f>RTD("tos.rtd", , "GAMMA", ".DIA201009C277")</f>
        <v>0.04</v>
      </c>
      <c r="N6">
        <f>RTD("tos.rtd", , "THETA", ".DIA201009C277")</f>
        <v>-0.33</v>
      </c>
      <c r="O6">
        <f>RTD("tos.rtd", , "VEGA", ".DIA201009C277")</f>
        <v>0.14000000000000001</v>
      </c>
      <c r="P6">
        <f>RTD("tos.rtd", , "RHO", ".DIA201009C277")</f>
        <v>0.02</v>
      </c>
      <c r="Q6">
        <f>RTD("tos.rtd", , "INTRINSIC", ".DIA201009C277")</f>
        <v>0</v>
      </c>
      <c r="R6">
        <f>RTD("tos.rtd", , "EXTRINSIC", ".DIA201009C277")</f>
        <v>3.375</v>
      </c>
      <c r="S6" t="str">
        <f>RTD("tos.rtd", , "PROB_OF_EXPIRING", ".DIA201009C277")</f>
        <v>44.18%</v>
      </c>
      <c r="T6" t="str">
        <f>RTD("tos.rtd", , "PROB_OTM", ".DIA201009C277")</f>
        <v>55.82%</v>
      </c>
      <c r="U6" t="str">
        <f>RTD("tos.rtd", , "PROB_OF_TOUCHING", ".DIA201009C277")</f>
        <v>90.50%</v>
      </c>
      <c r="V6">
        <f>RTD("tos.rtd", , "STRIKE", ".DIA201009C277")</f>
        <v>277</v>
      </c>
    </row>
    <row r="7" spans="1:22" x14ac:dyDescent="0.45">
      <c r="A7" t="s">
        <v>27</v>
      </c>
      <c r="B7" t="str">
        <f>RTD("tos.rtd", , "DESCRIPTION", ".DIA201009C278")</f>
        <v>DIA 100 (Weeklys) 9 OCT 20 278 CALL</v>
      </c>
      <c r="C7" t="str">
        <f>RTD("tos.rtd", , "IMPL_VOL", ".DIA201009C278")</f>
        <v>28.16%</v>
      </c>
      <c r="D7">
        <f>RTD("tos.rtd", , "LAST", ".DIA201009C278")</f>
        <v>3.01</v>
      </c>
      <c r="E7">
        <f>RTD("tos.rtd", , "VOLUME", ".DIA201009C278")</f>
        <v>617</v>
      </c>
      <c r="F7">
        <f>RTD("tos.rtd", , "OPEN_INT", ".DIA201009C278")</f>
        <v>227</v>
      </c>
      <c r="G7">
        <f>RTD("tos.rtd", , "BID", ".DIA201009C278")</f>
        <v>2.8</v>
      </c>
      <c r="H7">
        <f>RTD("tos.rtd", , "ASK", ".DIA201009C278")</f>
        <v>3.1</v>
      </c>
      <c r="I7">
        <f>RTD("tos.rtd", , "HIGH", ".DIA201009C278")</f>
        <v>3.87</v>
      </c>
      <c r="J7">
        <f>RTD("tos.rtd", , "LOW", ".DIA201009C278")</f>
        <v>2.2200000000000002</v>
      </c>
      <c r="K7">
        <f>RTD("tos.rtd", , "OPEN", ".DIA201009C278")</f>
        <v>2.38</v>
      </c>
      <c r="L7">
        <f>RTD("tos.rtd", , "DELTA", ".DIA201009C278")</f>
        <v>0.42</v>
      </c>
      <c r="M7">
        <f>RTD("tos.rtd", , "GAMMA", ".DIA201009C278")</f>
        <v>0.04</v>
      </c>
      <c r="N7">
        <f>RTD("tos.rtd", , "THETA", ".DIA201009C278")</f>
        <v>-0.33</v>
      </c>
      <c r="O7">
        <f>RTD("tos.rtd", , "VEGA", ".DIA201009C278")</f>
        <v>0.14000000000000001</v>
      </c>
      <c r="P7">
        <f>RTD("tos.rtd", , "RHO", ".DIA201009C278")</f>
        <v>0.02</v>
      </c>
      <c r="Q7">
        <f>RTD("tos.rtd", , "INTRINSIC", ".DIA201009C278")</f>
        <v>0</v>
      </c>
      <c r="R7">
        <f>RTD("tos.rtd", , "EXTRINSIC", ".DIA201009C278")</f>
        <v>2.95</v>
      </c>
      <c r="S7" t="str">
        <f>RTD("tos.rtd", , "PROB_OF_EXPIRING", ".DIA201009C278")</f>
        <v>40.27%</v>
      </c>
      <c r="T7" t="str">
        <f>RTD("tos.rtd", , "PROB_OTM", ".DIA201009C278")</f>
        <v>59.73%</v>
      </c>
      <c r="U7" t="str">
        <f>RTD("tos.rtd", , "PROB_OF_TOUCHING", ".DIA201009C278")</f>
        <v>82.41%</v>
      </c>
      <c r="V7">
        <f>RTD("tos.rtd", , "STRIKE", ".DIA201009C278")</f>
        <v>278</v>
      </c>
    </row>
    <row r="8" spans="1:22" x14ac:dyDescent="0.45">
      <c r="A8" t="s">
        <v>28</v>
      </c>
      <c r="B8" t="str">
        <f>RTD("tos.rtd", , "DESCRIPTION", ".DIA201009C279")</f>
        <v>DIA 100 (Weeklys) 9 OCT 20 279 CALL</v>
      </c>
      <c r="C8" t="str">
        <f>RTD("tos.rtd", , "IMPL_VOL", ".DIA201009C279")</f>
        <v>26.84%</v>
      </c>
      <c r="D8">
        <f>RTD("tos.rtd", , "LAST", ".DIA201009C279")</f>
        <v>2.4</v>
      </c>
      <c r="E8">
        <f>RTD("tos.rtd", , "VOLUME", ".DIA201009C279")</f>
        <v>510</v>
      </c>
      <c r="F8">
        <f>RTD("tos.rtd", , "OPEN_INT", ".DIA201009C279")</f>
        <v>459</v>
      </c>
      <c r="G8">
        <f>RTD("tos.rtd", , "BID", ".DIA201009C279")</f>
        <v>2.27</v>
      </c>
      <c r="H8">
        <f>RTD("tos.rtd", , "ASK", ".DIA201009C279")</f>
        <v>2.5099999999999998</v>
      </c>
      <c r="I8">
        <f>RTD("tos.rtd", , "HIGH", ".DIA201009C279")</f>
        <v>3.4</v>
      </c>
      <c r="J8">
        <f>RTD("tos.rtd", , "LOW", ".DIA201009C279")</f>
        <v>1.86</v>
      </c>
      <c r="K8">
        <f>RTD("tos.rtd", , "OPEN", ".DIA201009C279")</f>
        <v>2.02</v>
      </c>
      <c r="L8">
        <f>RTD("tos.rtd", , "DELTA", ".DIA201009C279")</f>
        <v>0.37</v>
      </c>
      <c r="M8">
        <f>RTD("tos.rtd", , "GAMMA", ".DIA201009C279")</f>
        <v>0.04</v>
      </c>
      <c r="N8">
        <f>RTD("tos.rtd", , "THETA", ".DIA201009C279")</f>
        <v>-0.3</v>
      </c>
      <c r="O8">
        <f>RTD("tos.rtd", , "VEGA", ".DIA201009C279")</f>
        <v>0.13</v>
      </c>
      <c r="P8">
        <f>RTD("tos.rtd", , "RHO", ".DIA201009C279")</f>
        <v>0.02</v>
      </c>
      <c r="Q8">
        <f>RTD("tos.rtd", , "INTRINSIC", ".DIA201009C279")</f>
        <v>0</v>
      </c>
      <c r="R8">
        <f>RTD("tos.rtd", , "EXTRINSIC", ".DIA201009C279")</f>
        <v>2.39</v>
      </c>
      <c r="S8" t="str">
        <f>RTD("tos.rtd", , "PROB_OF_EXPIRING", ".DIA201009C279")</f>
        <v>35.91%</v>
      </c>
      <c r="T8" t="str">
        <f>RTD("tos.rtd", , "PROB_OTM", ".DIA201009C279")</f>
        <v>64.09%</v>
      </c>
      <c r="U8" t="str">
        <f>RTD("tos.rtd", , "PROB_OF_TOUCHING", ".DIA201009C279")</f>
        <v>73.38%</v>
      </c>
      <c r="V8">
        <f>RTD("tos.rtd", , "STRIKE", ".DIA201009C279")</f>
        <v>279</v>
      </c>
    </row>
    <row r="9" spans="1:22" x14ac:dyDescent="0.45">
      <c r="A9" t="s">
        <v>29</v>
      </c>
      <c r="B9" t="str">
        <f>RTD("tos.rtd", , "DESCRIPTION", ".DIA201009C280")</f>
        <v>DIA 100 (Weeklys) 9 OCT 20 280 CALL</v>
      </c>
      <c r="C9" t="str">
        <f>RTD("tos.rtd", , "IMPL_VOL", ".DIA201009C280")</f>
        <v>26.88%</v>
      </c>
      <c r="D9">
        <f>RTD("tos.rtd", , "LAST", ".DIA201009C280")</f>
        <v>2.1</v>
      </c>
      <c r="E9">
        <f>RTD("tos.rtd", , "VOLUME", ".DIA201009C280")</f>
        <v>1552</v>
      </c>
      <c r="F9">
        <f>RTD("tos.rtd", , "OPEN_INT", ".DIA201009C280")</f>
        <v>1529</v>
      </c>
      <c r="G9">
        <f>RTD("tos.rtd", , "BID", ".DIA201009C280")</f>
        <v>1.96</v>
      </c>
      <c r="H9">
        <f>RTD("tos.rtd", , "ASK", ".DIA201009C280")</f>
        <v>2.15</v>
      </c>
      <c r="I9">
        <f>RTD("tos.rtd", , "HIGH", ".DIA201009C280")</f>
        <v>2.91</v>
      </c>
      <c r="J9">
        <f>RTD("tos.rtd", , "LOW", ".DIA201009C280")</f>
        <v>1.47</v>
      </c>
      <c r="K9">
        <f>RTD("tos.rtd", , "OPEN", ".DIA201009C280")</f>
        <v>1.5</v>
      </c>
      <c r="L9">
        <f>RTD("tos.rtd", , "DELTA", ".DIA201009C280")</f>
        <v>0.33</v>
      </c>
      <c r="M9">
        <f>RTD("tos.rtd", , "GAMMA", ".DIA201009C280")</f>
        <v>0.04</v>
      </c>
      <c r="N9">
        <f>RTD("tos.rtd", , "THETA", ".DIA201009C280")</f>
        <v>-0.28999999999999998</v>
      </c>
      <c r="O9">
        <f>RTD("tos.rtd", , "VEGA", ".DIA201009C280")</f>
        <v>0.13</v>
      </c>
      <c r="P9">
        <f>RTD("tos.rtd", , "RHO", ".DIA201009C280")</f>
        <v>0.01</v>
      </c>
      <c r="Q9">
        <f>RTD("tos.rtd", , "INTRINSIC", ".DIA201009C280")</f>
        <v>0</v>
      </c>
      <c r="R9">
        <f>RTD("tos.rtd", , "EXTRINSIC", ".DIA201009C280")</f>
        <v>2.0550000000000002</v>
      </c>
      <c r="S9" t="str">
        <f>RTD("tos.rtd", , "PROB_OF_EXPIRING", ".DIA201009C280")</f>
        <v>32.12%</v>
      </c>
      <c r="T9" t="str">
        <f>RTD("tos.rtd", , "PROB_OTM", ".DIA201009C280")</f>
        <v>67.88%</v>
      </c>
      <c r="U9" t="str">
        <f>RTD("tos.rtd", , "PROB_OF_TOUCHING", ".DIA201009C280")</f>
        <v>65.58%</v>
      </c>
      <c r="V9">
        <f>RTD("tos.rtd", , "STRIKE", ".DIA201009C280")</f>
        <v>280</v>
      </c>
    </row>
    <row r="10" spans="1:22" x14ac:dyDescent="0.45">
      <c r="A10" t="s">
        <v>30</v>
      </c>
      <c r="B10" t="str">
        <f>RTD("tos.rtd", , "DESCRIPTION", ".DIA201009P274")</f>
        <v>DIA 100 (Weeklys) 9 OCT 20 274 PUT</v>
      </c>
      <c r="C10" t="str">
        <f>RTD("tos.rtd", , "IMPL_VOL", ".DIA201009P274")</f>
        <v>22.78%</v>
      </c>
      <c r="D10">
        <f>RTD("tos.rtd", , "LAST", ".DIA201009P274")</f>
        <v>2.56</v>
      </c>
      <c r="E10">
        <f>RTD("tos.rtd", , "VOLUME", ".DIA201009P274")</f>
        <v>450</v>
      </c>
      <c r="F10">
        <f>RTD("tos.rtd", , "OPEN_INT", ".DIA201009P274")</f>
        <v>177</v>
      </c>
      <c r="G10">
        <f>RTD("tos.rtd", , "BID", ".DIA201009P274")</f>
        <v>2.2999999999999998</v>
      </c>
      <c r="H10">
        <f>RTD("tos.rtd", , "ASK", ".DIA201009P274")</f>
        <v>2.5299999999999998</v>
      </c>
      <c r="I10">
        <f>RTD("tos.rtd", , "HIGH", ".DIA201009P274")</f>
        <v>3.98</v>
      </c>
      <c r="J10">
        <f>RTD("tos.rtd", , "LOW", ".DIA201009P274")</f>
        <v>1.99</v>
      </c>
      <c r="K10">
        <f>RTD("tos.rtd", , "OPEN", ".DIA201009P274")</f>
        <v>3.92</v>
      </c>
      <c r="L10">
        <f>RTD("tos.rtd", , "DELTA", ".DIA201009P274")</f>
        <v>-0.41</v>
      </c>
      <c r="M10">
        <f>RTD("tos.rtd", , "GAMMA", ".DIA201009P274")</f>
        <v>0.05</v>
      </c>
      <c r="N10">
        <f>RTD("tos.rtd", , "THETA", ".DIA201009P274")</f>
        <v>-0.28000000000000003</v>
      </c>
      <c r="O10">
        <f>RTD("tos.rtd", , "VEGA", ".DIA201009P274")</f>
        <v>0.14000000000000001</v>
      </c>
      <c r="P10">
        <f>RTD("tos.rtd", , "RHO", ".DIA201009P274")</f>
        <v>-0.02</v>
      </c>
      <c r="Q10">
        <f>RTD("tos.rtd", , "INTRINSIC", ".DIA201009P274")</f>
        <v>0</v>
      </c>
      <c r="R10">
        <f>RTD("tos.rtd", , "EXTRINSIC", ".DIA201009P274")</f>
        <v>2.415</v>
      </c>
      <c r="S10" t="str">
        <f>RTD("tos.rtd", , "PROB_OF_EXPIRING", ".DIA201009P274")</f>
        <v>42.09%</v>
      </c>
      <c r="T10" t="str">
        <f>RTD("tos.rtd", , "PROB_OTM", ".DIA201009P274")</f>
        <v>57.91%</v>
      </c>
      <c r="U10" t="str">
        <f>RTD("tos.rtd", , "PROB_OF_TOUCHING", ".DIA201009P274")</f>
        <v>82.35%</v>
      </c>
      <c r="V10">
        <f>RTD("tos.rtd", , "STRIKE", ".DIA201009P274")</f>
        <v>274</v>
      </c>
    </row>
    <row r="11" spans="1:22" x14ac:dyDescent="0.45">
      <c r="A11" t="s">
        <v>31</v>
      </c>
      <c r="B11" t="str">
        <f>RTD("tos.rtd", , "DESCRIPTION", ".DIA201009P275")</f>
        <v>DIA 100 (Weeklys) 9 OCT 20 275 PUT</v>
      </c>
      <c r="C11" t="str">
        <f>RTD("tos.rtd", , "IMPL_VOL", ".DIA201009P275")</f>
        <v>22.14%</v>
      </c>
      <c r="D11">
        <f>RTD("tos.rtd", , "LAST", ".DIA201009P275")</f>
        <v>2.75</v>
      </c>
      <c r="E11">
        <f>RTD("tos.rtd", , "VOLUME", ".DIA201009P275")</f>
        <v>1049</v>
      </c>
      <c r="F11">
        <f>RTD("tos.rtd", , "OPEN_INT", ".DIA201009P275")</f>
        <v>429</v>
      </c>
      <c r="G11">
        <f>RTD("tos.rtd", , "BID", ".DIA201009P275")</f>
        <v>2.65</v>
      </c>
      <c r="H11">
        <f>RTD("tos.rtd", , "ASK", ".DIA201009P275")</f>
        <v>2.89</v>
      </c>
      <c r="I11">
        <f>RTD("tos.rtd", , "HIGH", ".DIA201009P275")</f>
        <v>4.5999999999999996</v>
      </c>
      <c r="J11">
        <f>RTD("tos.rtd", , "LOW", ".DIA201009P275")</f>
        <v>2.33</v>
      </c>
      <c r="K11">
        <f>RTD("tos.rtd", , "OPEN", ".DIA201009P275")</f>
        <v>4.58</v>
      </c>
      <c r="L11">
        <f>RTD("tos.rtd", , "DELTA", ".DIA201009P275")</f>
        <v>-0.46</v>
      </c>
      <c r="M11">
        <f>RTD("tos.rtd", , "GAMMA", ".DIA201009P275")</f>
        <v>0.05</v>
      </c>
      <c r="N11">
        <f>RTD("tos.rtd", , "THETA", ".DIA201009P275")</f>
        <v>-0.28000000000000003</v>
      </c>
      <c r="O11">
        <f>RTD("tos.rtd", , "VEGA", ".DIA201009P275")</f>
        <v>0.14000000000000001</v>
      </c>
      <c r="P11">
        <f>RTD("tos.rtd", , "RHO", ".DIA201009P275")</f>
        <v>-0.02</v>
      </c>
      <c r="Q11">
        <f>RTD("tos.rtd", , "INTRINSIC", ".DIA201009P275")</f>
        <v>0</v>
      </c>
      <c r="R11">
        <f>RTD("tos.rtd", , "EXTRINSIC", ".DIA201009P275")</f>
        <v>2.77</v>
      </c>
      <c r="S11" t="str">
        <f>RTD("tos.rtd", , "PROB_OF_EXPIRING", ".DIA201009P275")</f>
        <v>46.90%</v>
      </c>
      <c r="T11" t="str">
        <f>RTD("tos.rtd", , "PROB_OTM", ".DIA201009P275")</f>
        <v>53.10%</v>
      </c>
      <c r="U11" t="str">
        <f>RTD("tos.rtd", , "PROB_OF_TOUCHING", ".DIA201009P275")</f>
        <v>91.64%</v>
      </c>
      <c r="V11">
        <f>RTD("tos.rtd", , "STRIKE", ".DIA201009P275")</f>
        <v>275</v>
      </c>
    </row>
    <row r="12" spans="1:22" x14ac:dyDescent="0.45">
      <c r="A12" t="s">
        <v>32</v>
      </c>
      <c r="B12" t="str">
        <f>RTD("tos.rtd", , "DESCRIPTION", ".DIA201009P276")</f>
        <v>DIA 100 (Weeklys) 9 OCT 20 276 PUT</v>
      </c>
      <c r="C12" t="str">
        <f>RTD("tos.rtd", , "IMPL_VOL", ".DIA201009P276")</f>
        <v>21.29%</v>
      </c>
      <c r="D12">
        <f>RTD("tos.rtd", , "LAST", ".DIA201009P276")</f>
        <v>3.3</v>
      </c>
      <c r="E12">
        <f>RTD("tos.rtd", , "VOLUME", ".DIA201009P276")</f>
        <v>1263</v>
      </c>
      <c r="F12">
        <f>RTD("tos.rtd", , "OPEN_INT", ".DIA201009P276")</f>
        <v>375</v>
      </c>
      <c r="G12">
        <f>RTD("tos.rtd", , "BID", ".DIA201009P276")</f>
        <v>2.94</v>
      </c>
      <c r="H12">
        <f>RTD("tos.rtd", , "ASK", ".DIA201009P276")</f>
        <v>3.35</v>
      </c>
      <c r="I12">
        <f>RTD("tos.rtd", , "HIGH", ".DIA201009P276")</f>
        <v>5.1100000000000003</v>
      </c>
      <c r="J12">
        <f>RTD("tos.rtd", , "LOW", ".DIA201009P276")</f>
        <v>2.64</v>
      </c>
      <c r="K12">
        <f>RTD("tos.rtd", , "OPEN", ".DIA201009P276")</f>
        <v>5.1100000000000003</v>
      </c>
      <c r="L12">
        <f>RTD("tos.rtd", , "DELTA", ".DIA201009P276")</f>
        <v>-0.51</v>
      </c>
      <c r="M12">
        <f>RTD("tos.rtd", , "GAMMA", ".DIA201009P276")</f>
        <v>0.05</v>
      </c>
      <c r="N12">
        <f>RTD("tos.rtd", , "THETA", ".DIA201009P276")</f>
        <v>-0.27</v>
      </c>
      <c r="O12">
        <f>RTD("tos.rtd", , "VEGA", ".DIA201009P276")</f>
        <v>0.14000000000000001</v>
      </c>
      <c r="P12">
        <f>RTD("tos.rtd", , "RHO", ".DIA201009P276")</f>
        <v>-0.02</v>
      </c>
      <c r="Q12">
        <f>RTD("tos.rtd", , "INTRINSIC", ".DIA201009P276")</f>
        <v>0.15</v>
      </c>
      <c r="R12">
        <f>RTD("tos.rtd", , "EXTRINSIC", ".DIA201009P276")</f>
        <v>2.9950000000000001</v>
      </c>
      <c r="S12" t="str">
        <f>RTD("tos.rtd", , "PROB_OF_EXPIRING", ".DIA201009P276")</f>
        <v>52.03%</v>
      </c>
      <c r="T12" t="str">
        <f>RTD("tos.rtd", , "PROB_OTM", ".DIA201009P276")</f>
        <v>47.97%</v>
      </c>
      <c r="U12" t="str">
        <f>RTD("tos.rtd", , "PROB_OF_TOUCHING", ".DIA201009P276")</f>
        <v>98.35%</v>
      </c>
      <c r="V12">
        <f>RTD("tos.rtd", , "STRIKE", ".DIA201009P276")</f>
        <v>276</v>
      </c>
    </row>
    <row r="13" spans="1:22" x14ac:dyDescent="0.45">
      <c r="A13" t="s">
        <v>33</v>
      </c>
      <c r="B13" t="str">
        <f>RTD("tos.rtd", , "DESCRIPTION", ".DIA201009P277")</f>
        <v>DIA 100 (Weeklys) 9 OCT 20 277 PUT</v>
      </c>
      <c r="C13" t="str">
        <f>RTD("tos.rtd", , "IMPL_VOL", ".DIA201009P277")</f>
        <v>20.63%</v>
      </c>
      <c r="D13">
        <f>RTD("tos.rtd", , "LAST", ".DIA201009P277")</f>
        <v>3.6</v>
      </c>
      <c r="E13">
        <f>RTD("tos.rtd", , "VOLUME", ".DIA201009P277")</f>
        <v>496</v>
      </c>
      <c r="F13">
        <f>RTD("tos.rtd", , "OPEN_INT", ".DIA201009P277")</f>
        <v>255</v>
      </c>
      <c r="G13">
        <f>RTD("tos.rtd", , "BID", ".DIA201009P277")</f>
        <v>3.45</v>
      </c>
      <c r="H13">
        <f>RTD("tos.rtd", , "ASK", ".DIA201009P277")</f>
        <v>3.75</v>
      </c>
      <c r="I13">
        <f>RTD("tos.rtd", , "HIGH", ".DIA201009P277")</f>
        <v>5.4</v>
      </c>
      <c r="J13">
        <f>RTD("tos.rtd", , "LOW", ".DIA201009P277")</f>
        <v>3</v>
      </c>
      <c r="K13">
        <f>RTD("tos.rtd", , "OPEN", ".DIA201009P277")</f>
        <v>5.4</v>
      </c>
      <c r="L13">
        <f>RTD("tos.rtd", , "DELTA", ".DIA201009P277")</f>
        <v>-0.56000000000000005</v>
      </c>
      <c r="M13">
        <f>RTD("tos.rtd", , "GAMMA", ".DIA201009P277")</f>
        <v>0.05</v>
      </c>
      <c r="N13">
        <f>RTD("tos.rtd", , "THETA", ".DIA201009P277")</f>
        <v>-0.26</v>
      </c>
      <c r="O13">
        <f>RTD("tos.rtd", , "VEGA", ".DIA201009P277")</f>
        <v>0.14000000000000001</v>
      </c>
      <c r="P13">
        <f>RTD("tos.rtd", , "RHO", ".DIA201009P277")</f>
        <v>-0.03</v>
      </c>
      <c r="Q13">
        <f>RTD("tos.rtd", , "INTRINSIC", ".DIA201009P277")</f>
        <v>1.1499999999999999</v>
      </c>
      <c r="R13">
        <f>RTD("tos.rtd", , "EXTRINSIC", ".DIA201009P277")</f>
        <v>2.4500000000000002</v>
      </c>
      <c r="S13" t="str">
        <f>RTD("tos.rtd", , "PROB_OF_EXPIRING", ".DIA201009P277")</f>
        <v>57.47%</v>
      </c>
      <c r="T13" t="str">
        <f>RTD("tos.rtd", , "PROB_OTM", ".DIA201009P277")</f>
        <v>42.53%</v>
      </c>
      <c r="U13" t="str">
        <f>RTD("tos.rtd", , "PROB_OF_TOUCHING", ".DIA201009P277")</f>
        <v>87.07%</v>
      </c>
      <c r="V13">
        <f>RTD("tos.rtd", , "STRIKE", ".DIA201009P277")</f>
        <v>277</v>
      </c>
    </row>
    <row r="14" spans="1:22" x14ac:dyDescent="0.45">
      <c r="A14" t="s">
        <v>34</v>
      </c>
      <c r="B14" t="str">
        <f>RTD("tos.rtd", , "DESCRIPTION", ".DIA201009P278")</f>
        <v>DIA 100 (Weeklys) 9 OCT 20 278 PUT</v>
      </c>
      <c r="C14" t="str">
        <f>RTD("tos.rtd", , "IMPL_VOL", ".DIA201009P278")</f>
        <v>20.44%</v>
      </c>
      <c r="D14">
        <f>RTD("tos.rtd", , "LAST", ".DIA201009P278")</f>
        <v>4.3499999999999996</v>
      </c>
      <c r="E14">
        <f>RTD("tos.rtd", , "VOLUME", ".DIA201009P278")</f>
        <v>759</v>
      </c>
      <c r="F14">
        <f>RTD("tos.rtd", , "OPEN_INT", ".DIA201009P278")</f>
        <v>349</v>
      </c>
      <c r="G14">
        <f>RTD("tos.rtd", , "BID", ".DIA201009P278")</f>
        <v>4</v>
      </c>
      <c r="H14">
        <f>RTD("tos.rtd", , "ASK", ".DIA201009P278")</f>
        <v>4.3499999999999996</v>
      </c>
      <c r="I14">
        <f>RTD("tos.rtd", , "HIGH", ".DIA201009P278")</f>
        <v>5.82</v>
      </c>
      <c r="J14">
        <f>RTD("tos.rtd", , "LOW", ".DIA201009P278")</f>
        <v>3.5</v>
      </c>
      <c r="K14">
        <f>RTD("tos.rtd", , "OPEN", ".DIA201009P278")</f>
        <v>5.3</v>
      </c>
      <c r="L14">
        <f>RTD("tos.rtd", , "DELTA", ".DIA201009P278")</f>
        <v>-0.62</v>
      </c>
      <c r="M14">
        <f>RTD("tos.rtd", , "GAMMA", ".DIA201009P278")</f>
        <v>0.05</v>
      </c>
      <c r="N14">
        <f>RTD("tos.rtd", , "THETA", ".DIA201009P278")</f>
        <v>-0.25</v>
      </c>
      <c r="O14">
        <f>RTD("tos.rtd", , "VEGA", ".DIA201009P278")</f>
        <v>0.13</v>
      </c>
      <c r="P14">
        <f>RTD("tos.rtd", , "RHO", ".DIA201009P278")</f>
        <v>-0.03</v>
      </c>
      <c r="Q14">
        <f>RTD("tos.rtd", , "INTRINSIC", ".DIA201009P278")</f>
        <v>2.15</v>
      </c>
      <c r="R14">
        <f>RTD("tos.rtd", , "EXTRINSIC", ".DIA201009P278")</f>
        <v>2.0249999999999999</v>
      </c>
      <c r="S14" t="str">
        <f>RTD("tos.rtd", , "PROB_OF_EXPIRING", ".DIA201009P278")</f>
        <v>62.84%</v>
      </c>
      <c r="T14" t="str">
        <f>RTD("tos.rtd", , "PROB_OTM", ".DIA201009P278")</f>
        <v>37.16%</v>
      </c>
      <c r="U14" t="str">
        <f>RTD("tos.rtd", , "PROB_OF_TOUCHING", ".DIA201009P278")</f>
        <v>75.98%</v>
      </c>
      <c r="V14">
        <f>RTD("tos.rtd", , "STRIKE", ".DIA201009P278")</f>
        <v>278</v>
      </c>
    </row>
    <row r="15" spans="1:22" x14ac:dyDescent="0.45">
      <c r="A15" t="s">
        <v>35</v>
      </c>
      <c r="B15" t="str">
        <f>RTD("tos.rtd", , "DESCRIPTION", ".DIA201009P279")</f>
        <v>DIA 100 (Weeklys) 9 OCT 20 279 PUT</v>
      </c>
      <c r="C15" t="str">
        <f>RTD("tos.rtd", , "IMPL_VOL", ".DIA201009P279")</f>
        <v>18.63%</v>
      </c>
      <c r="D15">
        <f>RTD("tos.rtd", , "LAST", ".DIA201009P279")</f>
        <v>4.5999999999999996</v>
      </c>
      <c r="E15">
        <f>RTD("tos.rtd", , "VOLUME", ".DIA201009P279")</f>
        <v>268</v>
      </c>
      <c r="F15">
        <f>RTD("tos.rtd", , "OPEN_INT", ".DIA201009P279")</f>
        <v>263</v>
      </c>
      <c r="G15">
        <f>RTD("tos.rtd", , "BID", ".DIA201009P279")</f>
        <v>4.45</v>
      </c>
      <c r="H15">
        <f>RTD("tos.rtd", , "ASK", ".DIA201009P279")</f>
        <v>4.75</v>
      </c>
      <c r="I15">
        <f>RTD("tos.rtd", , "HIGH", ".DIA201009P279")</f>
        <v>6.43</v>
      </c>
      <c r="J15">
        <f>RTD("tos.rtd", , "LOW", ".DIA201009P279")</f>
        <v>4</v>
      </c>
      <c r="K15">
        <f>RTD("tos.rtd", , "OPEN", ".DIA201009P279")</f>
        <v>6.4</v>
      </c>
      <c r="L15">
        <f>RTD("tos.rtd", , "DELTA", ".DIA201009P279")</f>
        <v>-0.69</v>
      </c>
      <c r="M15">
        <f>RTD("tos.rtd", , "GAMMA", ".DIA201009P279")</f>
        <v>0.05</v>
      </c>
      <c r="N15">
        <f>RTD("tos.rtd", , "THETA", ".DIA201009P279")</f>
        <v>-0.22</v>
      </c>
      <c r="O15">
        <f>RTD("tos.rtd", , "VEGA", ".DIA201009P279")</f>
        <v>0.13</v>
      </c>
      <c r="P15">
        <f>RTD("tos.rtd", , "RHO", ".DIA201009P279")</f>
        <v>-0.03</v>
      </c>
      <c r="Q15">
        <f>RTD("tos.rtd", , "INTRINSIC", ".DIA201009P279")</f>
        <v>3.15</v>
      </c>
      <c r="R15">
        <f>RTD("tos.rtd", , "EXTRINSIC", ".DIA201009P279")</f>
        <v>1.45</v>
      </c>
      <c r="S15" t="str">
        <f>RTD("tos.rtd", , "PROB_OF_EXPIRING", ".DIA201009P279")</f>
        <v>69.40%</v>
      </c>
      <c r="T15" t="str">
        <f>RTD("tos.rtd", , "PROB_OTM", ".DIA201009P279")</f>
        <v>30.60%</v>
      </c>
      <c r="U15" t="str">
        <f>RTD("tos.rtd", , "PROB_OF_TOUCHING", ".DIA201009P279")</f>
        <v>62.48%</v>
      </c>
      <c r="V15">
        <f>RTD("tos.rtd", , "STRIKE", ".DIA201009P279")</f>
        <v>279</v>
      </c>
    </row>
    <row r="16" spans="1:22" x14ac:dyDescent="0.45">
      <c r="A16" t="s">
        <v>36</v>
      </c>
      <c r="B16" t="str">
        <f>RTD("tos.rtd", , "DESCRIPTION", ".DIA201009P280")</f>
        <v>DIA 100 (Weeklys) 9 OCT 20 280 PUT</v>
      </c>
      <c r="C16" t="str">
        <f>RTD("tos.rtd", , "IMPL_VOL", ".DIA201009P280")</f>
        <v>18.46%</v>
      </c>
      <c r="D16">
        <f>RTD("tos.rtd", , "LAST", ".DIA201009P280")</f>
        <v>5.05</v>
      </c>
      <c r="E16">
        <f>RTD("tos.rtd", , "VOLUME", ".DIA201009P280")</f>
        <v>438</v>
      </c>
      <c r="F16">
        <f>RTD("tos.rtd", , "OPEN_INT", ".DIA201009P280")</f>
        <v>391</v>
      </c>
      <c r="G16">
        <f>RTD("tos.rtd", , "BID", ".DIA201009P280")</f>
        <v>5.0999999999999996</v>
      </c>
      <c r="H16">
        <f>RTD("tos.rtd", , "ASK", ".DIA201009P280")</f>
        <v>5.5</v>
      </c>
      <c r="I16">
        <f>RTD("tos.rtd", , "HIGH", ".DIA201009P280")</f>
        <v>6.87</v>
      </c>
      <c r="J16">
        <f>RTD("tos.rtd", , "LOW", ".DIA201009P280")</f>
        <v>4.4800000000000004</v>
      </c>
      <c r="K16">
        <f>RTD("tos.rtd", , "OPEN", ".DIA201009P280")</f>
        <v>6.87</v>
      </c>
      <c r="L16">
        <f>RTD("tos.rtd", , "DELTA", ".DIA201009P280")</f>
        <v>-0.74</v>
      </c>
      <c r="M16">
        <f>RTD("tos.rtd", , "GAMMA", ".DIA201009P280")</f>
        <v>0.05</v>
      </c>
      <c r="N16">
        <f>RTD("tos.rtd", , "THETA", ".DIA201009P280")</f>
        <v>-0.2</v>
      </c>
      <c r="O16">
        <f>RTD("tos.rtd", , "VEGA", ".DIA201009P280")</f>
        <v>0.11</v>
      </c>
      <c r="P16">
        <f>RTD("tos.rtd", , "RHO", ".DIA201009P280")</f>
        <v>-0.03</v>
      </c>
      <c r="Q16">
        <f>RTD("tos.rtd", , "INTRINSIC", ".DIA201009P280")</f>
        <v>4.1500000000000004</v>
      </c>
      <c r="R16">
        <f>RTD("tos.rtd", , "EXTRINSIC", ".DIA201009P280")</f>
        <v>1.1499999999999999</v>
      </c>
      <c r="S16" t="str">
        <f>RTD("tos.rtd", , "PROB_OF_EXPIRING", ".DIA201009P280")</f>
        <v>74.63%</v>
      </c>
      <c r="T16" t="str">
        <f>RTD("tos.rtd", , "PROB_OTM", ".DIA201009P280")</f>
        <v>25.37%</v>
      </c>
      <c r="U16" t="str">
        <f>RTD("tos.rtd", , "PROB_OF_TOUCHING", ".DIA201009P280")</f>
        <v>51.74%</v>
      </c>
      <c r="V16">
        <f>RTD("tos.rtd", , "STRIKE", ".DIA201009P280")</f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Pavan</cp:lastModifiedBy>
  <dcterms:created xsi:type="dcterms:W3CDTF">2020-10-04T18:21:06Z</dcterms:created>
  <dcterms:modified xsi:type="dcterms:W3CDTF">2020-10-04T18:35:59Z</dcterms:modified>
</cp:coreProperties>
</file>