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lient\C$\Users\Duncan\Documents\GR_Dashboard\"/>
    </mc:Choice>
  </mc:AlternateContent>
  <bookViews>
    <workbookView xWindow="-105" yWindow="-105" windowWidth="19425" windowHeight="10425" tabRatio="853" activeTab="5"/>
  </bookViews>
  <sheets>
    <sheet name="GDP key" sheetId="1" r:id="rId1"/>
    <sheet name="Policy rate " sheetId="2" r:id="rId2"/>
    <sheet name="FX rates" sheetId="3" r:id="rId3"/>
    <sheet name="Transform-GDP" sheetId="6" r:id="rId4"/>
    <sheet name="Transform-Policy" sheetId="7" r:id="rId5"/>
    <sheet name="Transform-FX" sheetId="8" r:id="rId6"/>
  </sheets>
  <definedNames>
    <definedName name="_xlnm.Print_Area" localSheetId="2">'FX rates'!#REF!</definedName>
    <definedName name="_xlnm.Print_Area" localSheetId="0">'GDP key'!$A$5:$M$37</definedName>
    <definedName name="_xlnm.Print_Area" localSheetId="1">'Policy rate '!$A$4:$R$33</definedName>
    <definedName name="Rates_Quarter">#REF!</definedName>
    <definedName name="Rates_Rule1">#REF!</definedName>
    <definedName name="Rates_Rule2">#REF!</definedName>
    <definedName name="Rates_Rule3">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1" i="8" l="1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V3" i="8"/>
  <c r="P3" i="8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L16" i="8"/>
  <c r="K16" i="8"/>
  <c r="J16" i="8"/>
  <c r="I16" i="8"/>
  <c r="L15" i="8"/>
  <c r="K15" i="8"/>
  <c r="J15" i="8"/>
  <c r="I15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L10" i="8"/>
  <c r="K10" i="8"/>
  <c r="J10" i="8"/>
  <c r="I10" i="8"/>
  <c r="L9" i="8"/>
  <c r="K9" i="8"/>
  <c r="J9" i="8"/>
  <c r="I9" i="8"/>
  <c r="L8" i="8"/>
  <c r="K8" i="8"/>
  <c r="J8" i="8"/>
  <c r="I8" i="8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16" i="7"/>
  <c r="K16" i="7"/>
  <c r="J16" i="7"/>
  <c r="I16" i="7"/>
  <c r="H16" i="7"/>
  <c r="G16" i="7"/>
  <c r="F16" i="7"/>
  <c r="E16" i="7"/>
  <c r="L15" i="7"/>
  <c r="K15" i="7"/>
  <c r="J15" i="7"/>
  <c r="I15" i="7"/>
  <c r="H15" i="7"/>
  <c r="G15" i="7"/>
  <c r="F15" i="7"/>
  <c r="E15" i="7"/>
  <c r="L14" i="7"/>
  <c r="K14" i="7"/>
  <c r="J14" i="7"/>
  <c r="I14" i="7"/>
  <c r="H14" i="7"/>
  <c r="G14" i="7"/>
  <c r="F14" i="7"/>
  <c r="E14" i="7"/>
  <c r="L13" i="7"/>
  <c r="K13" i="7"/>
  <c r="J13" i="7"/>
  <c r="I13" i="7"/>
  <c r="H13" i="7"/>
  <c r="G13" i="7"/>
  <c r="F13" i="7"/>
  <c r="E13" i="7"/>
  <c r="L12" i="7"/>
  <c r="K12" i="7"/>
  <c r="J12" i="7"/>
  <c r="I12" i="7"/>
  <c r="H12" i="7"/>
  <c r="G12" i="7"/>
  <c r="F12" i="7"/>
  <c r="E12" i="7"/>
  <c r="L11" i="7"/>
  <c r="K11" i="7"/>
  <c r="J11" i="7"/>
  <c r="I11" i="7"/>
  <c r="H11" i="7"/>
  <c r="G11" i="7"/>
  <c r="F11" i="7"/>
  <c r="E11" i="7"/>
  <c r="L10" i="7"/>
  <c r="K10" i="7"/>
  <c r="J10" i="7"/>
  <c r="I10" i="7"/>
  <c r="H10" i="7"/>
  <c r="G10" i="7"/>
  <c r="F10" i="7"/>
  <c r="E10" i="7"/>
  <c r="L9" i="7"/>
  <c r="K9" i="7"/>
  <c r="J9" i="7"/>
  <c r="I9" i="7"/>
  <c r="H9" i="7"/>
  <c r="G9" i="7"/>
  <c r="F9" i="7"/>
  <c r="E9" i="7"/>
  <c r="L8" i="7"/>
  <c r="K8" i="7"/>
  <c r="J8" i="7"/>
  <c r="I8" i="7"/>
  <c r="H8" i="7"/>
  <c r="G8" i="7"/>
  <c r="F8" i="7"/>
  <c r="E8" i="7"/>
  <c r="L7" i="7"/>
  <c r="K7" i="7"/>
  <c r="J7" i="7"/>
  <c r="I7" i="7"/>
  <c r="H7" i="7"/>
  <c r="G7" i="7"/>
  <c r="F7" i="7"/>
  <c r="E7" i="7"/>
  <c r="L6" i="7"/>
  <c r="K6" i="7"/>
  <c r="J6" i="7"/>
  <c r="I6" i="7"/>
  <c r="H6" i="7"/>
  <c r="G6" i="7"/>
  <c r="F6" i="7"/>
  <c r="E6" i="7"/>
  <c r="L5" i="7"/>
  <c r="K5" i="7"/>
  <c r="J5" i="7"/>
  <c r="I5" i="7"/>
  <c r="H5" i="7"/>
  <c r="G5" i="7"/>
  <c r="F5" i="7"/>
  <c r="E5" i="7"/>
  <c r="L4" i="7"/>
  <c r="K4" i="7"/>
  <c r="J4" i="7"/>
  <c r="I4" i="7"/>
  <c r="H4" i="7"/>
  <c r="G4" i="7"/>
  <c r="F4" i="7"/>
  <c r="E4" i="7"/>
  <c r="L3" i="7"/>
  <c r="K3" i="7"/>
  <c r="J3" i="7"/>
  <c r="I3" i="7"/>
  <c r="H3" i="7"/>
  <c r="G3" i="7"/>
  <c r="F3" i="7"/>
  <c r="AC3" i="8" l="1"/>
  <c r="AQ11" i="8" s="1"/>
  <c r="U3" i="8"/>
  <c r="AI11" i="8" s="1"/>
  <c r="S3" i="8"/>
  <c r="AG5" i="8" s="1"/>
  <c r="X3" i="8"/>
  <c r="AL10" i="8" s="1"/>
  <c r="AB3" i="8"/>
  <c r="AP10" i="8" s="1"/>
  <c r="Z3" i="8"/>
  <c r="AN7" i="8" s="1"/>
  <c r="T3" i="8"/>
  <c r="AH11" i="8" s="1"/>
  <c r="Y3" i="8"/>
  <c r="AM10" i="8" s="1"/>
  <c r="Q3" i="8"/>
  <c r="AE4" i="8" s="1"/>
  <c r="R3" i="8"/>
  <c r="AF4" i="8" s="1"/>
  <c r="W3" i="8"/>
  <c r="AK4" i="8" s="1"/>
  <c r="AA3" i="8"/>
  <c r="AO11" i="8" s="1"/>
  <c r="AP4" i="8"/>
  <c r="AN10" i="8"/>
  <c r="AK7" i="8"/>
  <c r="AK9" i="8"/>
  <c r="AQ4" i="8"/>
  <c r="AI6" i="8"/>
  <c r="AQ6" i="8"/>
  <c r="AQ8" i="8"/>
  <c r="AQ10" i="8"/>
  <c r="AN9" i="8"/>
  <c r="AF11" i="8"/>
  <c r="AP5" i="8"/>
  <c r="AP9" i="8"/>
  <c r="AI5" i="8"/>
  <c r="AQ5" i="8"/>
  <c r="AI7" i="8"/>
  <c r="AQ7" i="8"/>
  <c r="AI9" i="8"/>
  <c r="AQ9" i="8"/>
  <c r="AE5" i="8"/>
  <c r="AE6" i="8"/>
  <c r="AE7" i="8"/>
  <c r="AE8" i="8"/>
  <c r="AE9" i="8"/>
  <c r="AE10" i="8"/>
  <c r="AE11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M9" i="8" l="1"/>
  <c r="AM6" i="8"/>
  <c r="AH9" i="8"/>
  <c r="AF7" i="8"/>
  <c r="AI8" i="8"/>
  <c r="AH8" i="8"/>
  <c r="AM8" i="8"/>
  <c r="AL4" i="8"/>
  <c r="AL8" i="8"/>
  <c r="AK6" i="8"/>
  <c r="AM11" i="8"/>
  <c r="AM5" i="8"/>
  <c r="AL7" i="8"/>
  <c r="AO10" i="8"/>
  <c r="AO6" i="8"/>
  <c r="AL9" i="8"/>
  <c r="AO8" i="8"/>
  <c r="AO9" i="8"/>
  <c r="AL5" i="8"/>
  <c r="AO4" i="8"/>
  <c r="AL11" i="8"/>
  <c r="AM4" i="8"/>
  <c r="AL6" i="8"/>
  <c r="AM7" i="8"/>
  <c r="AO5" i="8"/>
  <c r="AO7" i="8"/>
  <c r="AH7" i="8"/>
  <c r="AK8" i="8"/>
  <c r="AK11" i="8"/>
  <c r="AG9" i="8"/>
  <c r="AG10" i="8"/>
  <c r="AG6" i="8"/>
  <c r="AH5" i="8"/>
  <c r="AH4" i="8"/>
  <c r="AH10" i="8"/>
  <c r="AH6" i="8"/>
  <c r="AN5" i="8"/>
  <c r="AF9" i="8"/>
  <c r="AF5" i="8"/>
  <c r="AI10" i="8"/>
  <c r="AP6" i="8"/>
  <c r="AN8" i="8"/>
  <c r="AP7" i="8"/>
  <c r="AI4" i="8"/>
  <c r="AF8" i="8"/>
  <c r="AK10" i="8"/>
  <c r="AK5" i="8"/>
  <c r="AG11" i="8"/>
  <c r="AG8" i="8"/>
  <c r="AG4" i="8"/>
  <c r="AG7" i="8"/>
  <c r="AN11" i="8"/>
  <c r="AN6" i="8"/>
  <c r="AF10" i="8"/>
  <c r="AN4" i="8"/>
  <c r="AF6" i="8"/>
  <c r="AP11" i="8"/>
  <c r="AP8" i="8"/>
  <c r="H16" i="8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E3" i="7"/>
  <c r="D3" i="6" l="1"/>
  <c r="G16" i="6" l="1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K37" i="3" l="1"/>
  <c r="K36" i="3"/>
  <c r="K35" i="3"/>
  <c r="K34" i="3"/>
  <c r="K33" i="3"/>
  <c r="K32" i="3"/>
  <c r="K31" i="3"/>
  <c r="K30" i="3"/>
  <c r="K29" i="3"/>
  <c r="K28" i="3"/>
  <c r="I14" i="2" l="1"/>
  <c r="J12" i="2"/>
  <c r="L37" i="3" l="1"/>
  <c r="L36" i="3"/>
  <c r="L35" i="3"/>
  <c r="L34" i="3"/>
  <c r="L33" i="3"/>
  <c r="L32" i="3"/>
  <c r="L31" i="3"/>
  <c r="L30" i="3"/>
  <c r="L29" i="3"/>
  <c r="L28" i="3"/>
  <c r="I13" i="2" l="1"/>
  <c r="K13" i="2" s="1"/>
  <c r="J19" i="2" l="1"/>
  <c r="L19" i="2" s="1"/>
  <c r="S24" i="1"/>
  <c r="R24" i="1"/>
  <c r="S23" i="1"/>
  <c r="R23" i="1"/>
  <c r="S22" i="1"/>
  <c r="R22" i="1"/>
  <c r="S21" i="1"/>
  <c r="R21" i="1"/>
  <c r="S20" i="1"/>
  <c r="R20" i="1"/>
  <c r="S18" i="1"/>
  <c r="R18" i="1"/>
  <c r="S17" i="1"/>
  <c r="R17" i="1"/>
  <c r="S16" i="1"/>
  <c r="R16" i="1"/>
  <c r="S15" i="1"/>
  <c r="R15" i="1"/>
  <c r="S14" i="1"/>
  <c r="R14" i="1"/>
  <c r="S13" i="1"/>
  <c r="R13" i="1"/>
  <c r="S11" i="1"/>
  <c r="R11" i="1"/>
  <c r="S10" i="1"/>
  <c r="R10" i="1"/>
  <c r="S9" i="1"/>
  <c r="R9" i="1"/>
</calcChain>
</file>

<file path=xl/sharedStrings.xml><?xml version="1.0" encoding="utf-8"?>
<sst xmlns="http://schemas.openxmlformats.org/spreadsheetml/2006/main" count="309" uniqueCount="118">
  <si>
    <t>DBS forecasts</t>
  </si>
  <si>
    <t>2015</t>
  </si>
  <si>
    <t>2016</t>
  </si>
  <si>
    <t>Asia as %</t>
  </si>
  <si>
    <t xml:space="preserve">    GDP growth, % YoY</t>
  </si>
  <si>
    <t>GDP Potential</t>
  </si>
  <si>
    <t>of potential</t>
  </si>
  <si>
    <t>Japan</t>
  </si>
  <si>
    <t>Eurozone</t>
  </si>
  <si>
    <t>Indonesia</t>
  </si>
  <si>
    <t>Malaysia</t>
  </si>
  <si>
    <t>Philippines</t>
  </si>
  <si>
    <t>Singapore</t>
  </si>
  <si>
    <t>Thailand</t>
  </si>
  <si>
    <t>Vietnam</t>
  </si>
  <si>
    <t>China</t>
  </si>
  <si>
    <t>Hong Kong</t>
  </si>
  <si>
    <t>Taiwan</t>
  </si>
  <si>
    <t>Source: CEIC and DBS Research</t>
  </si>
  <si>
    <t>Policy interest rates, eop</t>
  </si>
  <si>
    <t>4Q17</t>
  </si>
  <si>
    <t>1Q18</t>
  </si>
  <si>
    <t>2Q18</t>
  </si>
  <si>
    <t>3Q18</t>
  </si>
  <si>
    <t>India</t>
  </si>
  <si>
    <t>4Q18</t>
  </si>
  <si>
    <t>1Q19</t>
  </si>
  <si>
    <t>2Q19</t>
  </si>
  <si>
    <t>3Q19</t>
  </si>
  <si>
    <t>4Q19</t>
  </si>
  <si>
    <t>South Korea</t>
  </si>
  <si>
    <t>United States</t>
  </si>
  <si>
    <t xml:space="preserve">      CPI inflation, % YoY, ave</t>
  </si>
  <si>
    <t>n.a.</t>
  </si>
  <si>
    <t>China*</t>
  </si>
  <si>
    <t>Singapore**</t>
  </si>
  <si>
    <t>Vietnam***</t>
  </si>
  <si>
    <t>Exchange rates, eop</t>
  </si>
  <si>
    <t>Q2 19</t>
  </si>
  <si>
    <t>Q3 19</t>
  </si>
  <si>
    <t>Q4 19</t>
  </si>
  <si>
    <t>Australia, Eurozone and United Kingdom are direct quotes</t>
  </si>
  <si>
    <t>S Korea</t>
  </si>
  <si>
    <t>Rates</t>
  </si>
  <si>
    <t>FX</t>
  </si>
  <si>
    <t>TR</t>
  </si>
  <si>
    <t>CPI inflation, % YoY, ave</t>
  </si>
  <si>
    <t>GDP growth, % YoY</t>
  </si>
  <si>
    <t>Philippines**</t>
  </si>
  <si>
    <t>United States***</t>
  </si>
  <si>
    <t>Q1 20</t>
  </si>
  <si>
    <t>Q2 20</t>
  </si>
  <si>
    <t>Q3 20</t>
  </si>
  <si>
    <t>Q4 20</t>
  </si>
  <si>
    <t>2020f</t>
  </si>
  <si>
    <t>4Q20</t>
  </si>
  <si>
    <t>USD/CNY</t>
  </si>
  <si>
    <t>USD/HKD</t>
  </si>
  <si>
    <t>USD/INR</t>
  </si>
  <si>
    <t>USD/IDR</t>
  </si>
  <si>
    <t>USD/MYR</t>
  </si>
  <si>
    <t>USD/PHP</t>
  </si>
  <si>
    <t>USD/SGD</t>
  </si>
  <si>
    <t>USD/KRW</t>
  </si>
  <si>
    <t>USD/THB</t>
  </si>
  <si>
    <t>USD/VND</t>
  </si>
  <si>
    <t>AUD/USD</t>
  </si>
  <si>
    <t>EUR/USD</t>
  </si>
  <si>
    <t>USD/JPY</t>
  </si>
  <si>
    <t>GBP/USD</t>
  </si>
  <si>
    <t>CURRENT</t>
  </si>
  <si>
    <t>Q1 19</t>
  </si>
  <si>
    <t>India (FY basis)*</t>
  </si>
  <si>
    <t>2021f</t>
  </si>
  <si>
    <t>1Q21</t>
  </si>
  <si>
    <t>2Q21</t>
  </si>
  <si>
    <t>3Q21</t>
  </si>
  <si>
    <t>4Q21</t>
  </si>
  <si>
    <t>Q1 21</t>
  </si>
  <si>
    <t>Q2 21</t>
  </si>
  <si>
    <t>Q3 21</t>
  </si>
  <si>
    <t>Q4 21</t>
  </si>
  <si>
    <t>* 1-yr Loan Prime Rate; ** 3M SOR ; *** prime rate</t>
  </si>
  <si>
    <t>* refers to fiscal years i.e. 2020 represents FY21 - year ending March 2021       ** new CPI series   *** eop for CPI inflation</t>
  </si>
  <si>
    <t xml:space="preserve">RR notes: </t>
  </si>
  <si>
    <t>FY19</t>
  </si>
  <si>
    <t>FY20</t>
  </si>
  <si>
    <t>FY21</t>
  </si>
  <si>
    <t>FY22</t>
  </si>
  <si>
    <t>GDP</t>
  </si>
  <si>
    <t>Policy</t>
  </si>
  <si>
    <t>USD</t>
  </si>
  <si>
    <t>EUR</t>
  </si>
  <si>
    <t>JPY</t>
  </si>
  <si>
    <t>CNY</t>
  </si>
  <si>
    <t>HKD</t>
  </si>
  <si>
    <t>SGD</t>
  </si>
  <si>
    <t>TWD</t>
  </si>
  <si>
    <t>KRW</t>
  </si>
  <si>
    <t>THB</t>
  </si>
  <si>
    <t>MYR</t>
  </si>
  <si>
    <t>PHP</t>
  </si>
  <si>
    <t>VND</t>
  </si>
  <si>
    <t>INR</t>
  </si>
  <si>
    <t>IDR</t>
  </si>
  <si>
    <t>USD/USD</t>
  </si>
  <si>
    <t>USD/TWD</t>
  </si>
  <si>
    <t>Country</t>
  </si>
  <si>
    <t>Quarter</t>
  </si>
  <si>
    <t>2022f</t>
  </si>
  <si>
    <t>1Q22</t>
  </si>
  <si>
    <t>2Q22</t>
  </si>
  <si>
    <t>3Q22</t>
  </si>
  <si>
    <t>4Q22</t>
  </si>
  <si>
    <t>Q1 22</t>
  </si>
  <si>
    <t>Q2 22</t>
  </si>
  <si>
    <t>Q3 22</t>
  </si>
  <si>
    <t>Q4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</si>
</sst>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d\-mmm;@"/>
    <numFmt numFmtId="167" formatCode="mmm\ d"/>
  </numFmts>
  <fonts count="43"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8"/>
      <name val="Frutiger"/>
    </font>
    <font>
      <sz val="8"/>
      <name val="Frutiger"/>
    </font>
    <font>
      <b/>
      <sz val="9"/>
      <name val="Frutiger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Frutiger"/>
    </font>
    <font>
      <b/>
      <sz val="12"/>
      <color rgb="FFFF0000"/>
      <name val="Calibri"/>
      <family val="2"/>
      <scheme val="minor"/>
    </font>
    <font>
      <b/>
      <sz val="9"/>
      <name val="Frutiger"/>
    </font>
    <font>
      <sz val="9"/>
      <name val="Frutiger"/>
    </font>
    <font>
      <b/>
      <sz val="8.5"/>
      <name val="Frutiger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Arial"/>
      <family val="2"/>
    </font>
    <font>
      <sz val="8"/>
      <name val="Calibri"/>
      <family val="2"/>
    </font>
    <font>
      <sz val="7"/>
      <name val="Arial"/>
      <family val="2"/>
    </font>
    <font>
      <sz val="8"/>
      <name val="Frutige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i/>
      <sz val="10"/>
      <name val="Calibri"/>
      <family val="2"/>
    </font>
    <font>
      <i/>
      <sz val="8"/>
      <name val="Arial"/>
      <family val="2"/>
    </font>
    <font>
      <i/>
      <sz val="9"/>
      <name val="Calibri"/>
      <family val="2"/>
    </font>
    <font>
      <i/>
      <sz val="7"/>
      <name val="Arial"/>
      <family val="2"/>
    </font>
    <font>
      <b/>
      <sz val="10"/>
      <color theme="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/>
    <xf numFmtId="14" fontId="2" fillId="0" borderId="0" xfId="0" applyNumberFormat="1" applyFont="1"/>
    <xf numFmtId="166" fontId="2" fillId="0" borderId="1" xfId="0" applyNumberFormat="1" applyFont="1" applyBorder="1" applyAlignment="1">
      <alignment horizontal="right" indent="1"/>
    </xf>
    <xf numFmtId="1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2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 applyAlignment="1">
      <alignment horizontal="right" indent="1"/>
    </xf>
    <xf numFmtId="0" fontId="6" fillId="0" borderId="0" xfId="0" applyFont="1" applyAlignment="1">
      <alignment horizontal="centerContinuous"/>
    </xf>
    <xf numFmtId="0" fontId="7" fillId="0" borderId="0" xfId="0" applyFont="1"/>
    <xf numFmtId="2" fontId="4" fillId="0" borderId="0" xfId="0" applyNumberFormat="1" applyFont="1" applyAlignment="1">
      <alignment horizontal="right" vertical="center" indent="1"/>
    </xf>
    <xf numFmtId="164" fontId="4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9" fillId="0" borderId="0" xfId="0" applyNumberFormat="1" applyFont="1"/>
    <xf numFmtId="14" fontId="9" fillId="0" borderId="1" xfId="0" applyNumberFormat="1" applyFont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9" fillId="0" borderId="1" xfId="0" applyFont="1" applyBorder="1" applyAlignment="1">
      <alignment horizontal="right" indent="1"/>
    </xf>
    <xf numFmtId="0" fontId="13" fillId="0" borderId="0" xfId="0" applyFont="1"/>
    <xf numFmtId="2" fontId="11" fillId="0" borderId="0" xfId="0" applyNumberFormat="1" applyFont="1" applyAlignment="1">
      <alignment horizontal="right" inden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11" fillId="0" borderId="0" xfId="0" applyNumberFormat="1" applyFont="1" applyAlignment="1">
      <alignment horizontal="center"/>
    </xf>
    <xf numFmtId="0" fontId="18" fillId="0" borderId="0" xfId="0" applyFont="1"/>
    <xf numFmtId="2" fontId="12" fillId="0" borderId="0" xfId="0" applyNumberFormat="1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0" fontId="12" fillId="0" borderId="0" xfId="0" applyFont="1" applyAlignment="1">
      <alignment horizontal="center" vertical="center"/>
    </xf>
    <xf numFmtId="0" fontId="8" fillId="2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2" fontId="23" fillId="0" borderId="0" xfId="0" quotePrefix="1" applyNumberFormat="1" applyFont="1" applyAlignment="1">
      <alignment horizontal="right"/>
    </xf>
    <xf numFmtId="2" fontId="23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centerContinuous"/>
    </xf>
    <xf numFmtId="0" fontId="25" fillId="0" borderId="0" xfId="0" applyFont="1"/>
    <xf numFmtId="0" fontId="27" fillId="0" borderId="0" xfId="0" applyFont="1"/>
    <xf numFmtId="2" fontId="27" fillId="0" borderId="0" xfId="0" applyNumberFormat="1" applyFont="1" applyAlignment="1">
      <alignment horizontal="right"/>
    </xf>
    <xf numFmtId="0" fontId="26" fillId="0" borderId="0" xfId="0" applyFont="1" applyAlignment="1">
      <alignment horizontal="left"/>
    </xf>
    <xf numFmtId="0" fontId="28" fillId="0" borderId="0" xfId="0" applyFont="1"/>
    <xf numFmtId="2" fontId="28" fillId="0" borderId="0" xfId="0" applyNumberFormat="1" applyFont="1"/>
    <xf numFmtId="14" fontId="24" fillId="0" borderId="0" xfId="0" applyNumberFormat="1" applyFont="1"/>
    <xf numFmtId="0" fontId="24" fillId="0" borderId="1" xfId="0" applyFont="1" applyBorder="1" applyAlignment="1">
      <alignment horizontal="right" indent="1"/>
    </xf>
    <xf numFmtId="0" fontId="24" fillId="0" borderId="0" xfId="0" applyFont="1" applyAlignment="1">
      <alignment horizontal="right" indent="1"/>
    </xf>
    <xf numFmtId="0" fontId="29" fillId="0" borderId="0" xfId="0" applyFont="1"/>
    <xf numFmtId="0" fontId="30" fillId="0" borderId="0" xfId="0" applyFont="1" applyAlignment="1">
      <alignment horizontal="right" indent="1"/>
    </xf>
    <xf numFmtId="0" fontId="21" fillId="0" borderId="0" xfId="0" applyFont="1" applyAlignment="1">
      <alignment horizontal="center"/>
    </xf>
    <xf numFmtId="2" fontId="22" fillId="0" borderId="0" xfId="0" applyNumberFormat="1" applyFont="1"/>
    <xf numFmtId="0" fontId="30" fillId="0" borderId="0" xfId="0" applyFont="1"/>
    <xf numFmtId="164" fontId="26" fillId="0" borderId="0" xfId="0" applyNumberFormat="1" applyFont="1" applyAlignment="1">
      <alignment horizontal="right" indent="1"/>
    </xf>
    <xf numFmtId="164" fontId="31" fillId="0" borderId="0" xfId="0" applyNumberFormat="1" applyFont="1" applyAlignment="1">
      <alignment horizontal="center"/>
    </xf>
    <xf numFmtId="2" fontId="31" fillId="0" borderId="0" xfId="0" applyNumberFormat="1" applyFont="1"/>
    <xf numFmtId="0" fontId="31" fillId="0" borderId="0" xfId="0" applyFont="1"/>
    <xf numFmtId="0" fontId="26" fillId="0" borderId="0" xfId="0" applyFont="1" applyAlignment="1">
      <alignment horizontal="right" vertical="center" indent="1"/>
    </xf>
    <xf numFmtId="0" fontId="32" fillId="0" borderId="0" xfId="0" applyFont="1"/>
    <xf numFmtId="164" fontId="26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/>
    </xf>
    <xf numFmtId="167" fontId="2" fillId="0" borderId="1" xfId="0" applyNumberFormat="1" applyFont="1" applyBorder="1" applyAlignment="1">
      <alignment horizontal="right" indent="1"/>
    </xf>
    <xf numFmtId="164" fontId="26" fillId="0" borderId="0" xfId="0" applyNumberFormat="1" applyFont="1" applyFill="1" applyAlignment="1">
      <alignment horizontal="right" indent="1"/>
    </xf>
    <xf numFmtId="0" fontId="30" fillId="0" borderId="0" xfId="0" applyFont="1" applyFill="1"/>
    <xf numFmtId="164" fontId="31" fillId="0" borderId="0" xfId="0" applyNumberFormat="1" applyFont="1" applyFill="1" applyAlignment="1">
      <alignment horizontal="center"/>
    </xf>
    <xf numFmtId="2" fontId="31" fillId="0" borderId="0" xfId="0" applyNumberFormat="1" applyFont="1" applyFill="1"/>
    <xf numFmtId="0" fontId="31" fillId="0" borderId="0" xfId="0" applyFont="1" applyFill="1"/>
    <xf numFmtId="164" fontId="37" fillId="0" borderId="0" xfId="0" applyNumberFormat="1" applyFont="1" applyAlignment="1">
      <alignment horizontal="right" indent="1"/>
    </xf>
    <xf numFmtId="164" fontId="38" fillId="0" borderId="0" xfId="0" applyNumberFormat="1" applyFont="1" applyAlignment="1">
      <alignment horizontal="center"/>
    </xf>
    <xf numFmtId="2" fontId="38" fillId="0" borderId="0" xfId="0" applyNumberFormat="1" applyFont="1"/>
    <xf numFmtId="0" fontId="38" fillId="0" borderId="0" xfId="0" applyFont="1"/>
    <xf numFmtId="0" fontId="39" fillId="0" borderId="0" xfId="0" applyFont="1"/>
    <xf numFmtId="0" fontId="26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164" fontId="26" fillId="0" borderId="0" xfId="0" applyNumberFormat="1" applyFont="1" applyFill="1" applyAlignment="1">
      <alignment horizontal="center"/>
    </xf>
    <xf numFmtId="0" fontId="7" fillId="0" borderId="0" xfId="0" applyFont="1" applyBorder="1"/>
    <xf numFmtId="2" fontId="11" fillId="0" borderId="0" xfId="0" applyNumberFormat="1" applyFont="1" applyBorder="1" applyAlignment="1">
      <alignment horizontal="center"/>
    </xf>
    <xf numFmtId="0" fontId="15" fillId="0" borderId="0" xfId="0" applyFont="1" applyBorder="1"/>
    <xf numFmtId="14" fontId="9" fillId="0" borderId="0" xfId="0" applyNumberFormat="1" applyFont="1" applyBorder="1"/>
    <xf numFmtId="0" fontId="9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right"/>
    </xf>
    <xf numFmtId="0" fontId="13" fillId="0" borderId="0" xfId="0" applyFont="1" applyBorder="1"/>
    <xf numFmtId="2" fontId="11" fillId="0" borderId="0" xfId="0" applyNumberFormat="1" applyFont="1" applyBorder="1" applyAlignment="1">
      <alignment horizontal="right" indent="1"/>
    </xf>
    <xf numFmtId="0" fontId="14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right" vertical="center" indent="1"/>
    </xf>
    <xf numFmtId="2" fontId="15" fillId="0" borderId="0" xfId="0" applyNumberFormat="1" applyFont="1" applyBorder="1" applyAlignment="1">
      <alignment horizontal="right"/>
    </xf>
    <xf numFmtId="0" fontId="17" fillId="0" borderId="0" xfId="0" applyFont="1" applyBorder="1"/>
    <xf numFmtId="0" fontId="40" fillId="0" borderId="0" xfId="0" applyFont="1"/>
    <xf numFmtId="164" fontId="40" fillId="0" borderId="0" xfId="0" applyNumberFormat="1" applyFont="1" applyAlignment="1">
      <alignment horizontal="center"/>
    </xf>
    <xf numFmtId="2" fontId="40" fillId="0" borderId="0" xfId="0" applyNumberFormat="1" applyFont="1"/>
    <xf numFmtId="0" fontId="41" fillId="0" borderId="0" xfId="0" applyFont="1"/>
    <xf numFmtId="0" fontId="42" fillId="0" borderId="0" xfId="0" applyFont="1" applyAlignment="1">
      <alignment horizontal="center" vertical="center"/>
    </xf>
    <xf numFmtId="0" fontId="42" fillId="0" borderId="0" xfId="0" applyFont="1"/>
    <xf numFmtId="0" fontId="0" fillId="3" borderId="0" xfId="0" applyFill="1"/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0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64" fontId="26" fillId="5" borderId="0" xfId="0" applyNumberFormat="1" applyFont="1" applyFill="1" applyAlignment="1">
      <alignment horizontal="center"/>
    </xf>
    <xf numFmtId="164" fontId="37" fillId="5" borderId="0" xfId="0" applyNumberFormat="1" applyFont="1" applyFill="1" applyAlignment="1">
      <alignment horizontal="center"/>
    </xf>
    <xf numFmtId="0" fontId="26" fillId="5" borderId="0" xfId="0" applyFont="1" applyFill="1" applyAlignment="1">
      <alignment horizontal="center" vertical="center"/>
    </xf>
    <xf numFmtId="164" fontId="26" fillId="5" borderId="0" xfId="0" applyNumberFormat="1" applyFont="1" applyFill="1" applyAlignment="1">
      <alignment horizontal="center" vertical="center"/>
    </xf>
    <xf numFmtId="2" fontId="11" fillId="5" borderId="0" xfId="0" applyNumberFormat="1" applyFont="1" applyFill="1" applyBorder="1" applyAlignment="1">
      <alignment horizontal="right" vertical="center" indent="1"/>
    </xf>
    <xf numFmtId="2" fontId="15" fillId="5" borderId="0" xfId="0" applyNumberFormat="1" applyFont="1" applyFill="1" applyBorder="1"/>
    <xf numFmtId="2" fontId="11" fillId="5" borderId="0" xfId="0" applyNumberFormat="1" applyFont="1" applyFill="1" applyBorder="1" applyAlignment="1">
      <alignment horizontal="right" indent="1"/>
    </xf>
    <xf numFmtId="2" fontId="4" fillId="5" borderId="0" xfId="0" applyNumberFormat="1" applyFont="1" applyFill="1" applyBorder="1" applyAlignment="1">
      <alignment horizontal="right" indent="1"/>
    </xf>
    <xf numFmtId="2" fontId="15" fillId="5" borderId="0" xfId="0" applyNumberFormat="1" applyFont="1" applyFill="1" applyBorder="1" applyAlignment="1">
      <alignment horizontal="right"/>
    </xf>
    <xf numFmtId="0" fontId="15" fillId="5" borderId="0" xfId="0" applyFont="1" applyFill="1" applyBorder="1"/>
    <xf numFmtId="2" fontId="4" fillId="5" borderId="0" xfId="0" applyNumberFormat="1" applyFont="1" applyFill="1" applyAlignment="1">
      <alignment horizontal="right" vertical="center" indent="1"/>
    </xf>
    <xf numFmtId="2" fontId="7" fillId="5" borderId="0" xfId="0" applyNumberFormat="1" applyFont="1" applyFill="1"/>
    <xf numFmtId="165" fontId="7" fillId="5" borderId="0" xfId="0" applyNumberFormat="1" applyFont="1" applyFill="1"/>
    <xf numFmtId="164" fontId="4" fillId="5" borderId="0" xfId="0" applyNumberFormat="1" applyFont="1" applyFill="1" applyAlignment="1">
      <alignment horizontal="right" indent="1"/>
    </xf>
    <xf numFmtId="1" fontId="4" fillId="5" borderId="0" xfId="0" applyNumberFormat="1" applyFont="1" applyFill="1" applyAlignment="1">
      <alignment horizontal="right" indent="1"/>
    </xf>
    <xf numFmtId="2" fontId="4" fillId="5" borderId="0" xfId="0" applyNumberFormat="1" applyFont="1" applyFill="1" applyAlignment="1">
      <alignment horizontal="right" indent="1"/>
    </xf>
    <xf numFmtId="2" fontId="7" fillId="5" borderId="0" xfId="0" applyNumberFormat="1" applyFont="1" applyFill="1" applyAlignment="1">
      <alignment horizontal="right"/>
    </xf>
    <xf numFmtId="0" fontId="7" fillId="5" borderId="0" xfId="0" applyFont="1" applyFill="1"/>
    <xf numFmtId="0" fontId="0" fillId="0" borderId="0" xfId="0" applyAlignment="1">
      <alignment horizontal="center"/>
    </xf>
    <xf numFmtId="10" fontId="0" fillId="6" borderId="0" xfId="2" applyNumberFormat="1" applyFont="1" applyFill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BS">
      <a:dk1>
        <a:srgbClr val="BE050A"/>
      </a:dk1>
      <a:lt1>
        <a:srgbClr val="FAD0A9"/>
      </a:lt1>
      <a:dk2>
        <a:srgbClr val="E59B9D"/>
      </a:dk2>
      <a:lt2>
        <a:srgbClr val="B2B2B2"/>
      </a:lt2>
      <a:accent1>
        <a:srgbClr val="FF0000"/>
      </a:accent1>
      <a:accent2>
        <a:srgbClr val="808080"/>
      </a:accent2>
      <a:accent3>
        <a:srgbClr val="00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T41"/>
  <sheetViews>
    <sheetView showGridLines="0" topLeftCell="A4" zoomScaleNormal="100" workbookViewId="0">
      <selection activeCell="O9" sqref="O9:P24"/>
    </sheetView>
  </sheetViews>
  <sheetFormatPr defaultColWidth="9.42578125" defaultRowHeight="12"/>
  <cols>
    <col min="1" max="1" width="17.5703125" style="51" customWidth="1"/>
    <col min="2" max="2" width="8.42578125" style="50" hidden="1" customWidth="1"/>
    <col min="3" max="4" width="9.5703125" style="50" hidden="1" customWidth="1"/>
    <col min="5" max="8" width="9.5703125" style="50" customWidth="1"/>
    <col min="9" max="9" width="2.5703125" style="50" customWidth="1"/>
    <col min="10" max="10" width="8.42578125" style="50" hidden="1" customWidth="1"/>
    <col min="11" max="12" width="9.5703125" style="50" hidden="1" customWidth="1"/>
    <col min="13" max="15" width="9.5703125" style="50" customWidth="1"/>
    <col min="16" max="16" width="9.42578125" style="51"/>
    <col min="17" max="17" width="11.42578125" style="51" hidden="1" customWidth="1"/>
    <col min="18" max="19" width="11.42578125" style="68" hidden="1" customWidth="1"/>
    <col min="20" max="20" width="11.42578125" style="51" hidden="1" customWidth="1"/>
    <col min="21" max="23" width="0" style="51" hidden="1" customWidth="1"/>
    <col min="24" max="16384" width="9.42578125" style="51"/>
  </cols>
  <sheetData>
    <row r="3" spans="1:19">
      <c r="A3" s="49" t="s">
        <v>0</v>
      </c>
      <c r="R3" s="52" t="s">
        <v>1</v>
      </c>
      <c r="S3" s="52" t="s">
        <v>2</v>
      </c>
    </row>
    <row r="4" spans="1:19">
      <c r="R4" s="53" t="s">
        <v>3</v>
      </c>
      <c r="S4" s="53" t="s">
        <v>3</v>
      </c>
    </row>
    <row r="5" spans="1:19" s="57" customFormat="1" ht="12.75">
      <c r="A5" s="54"/>
      <c r="B5" s="55" t="s">
        <v>4</v>
      </c>
      <c r="C5" s="55" t="s">
        <v>47</v>
      </c>
      <c r="D5" s="142" t="s">
        <v>47</v>
      </c>
      <c r="E5" s="143"/>
      <c r="F5" s="143"/>
      <c r="G5" s="143"/>
      <c r="H5" s="143"/>
      <c r="I5" s="56"/>
      <c r="J5" s="55" t="s">
        <v>32</v>
      </c>
      <c r="K5" s="55" t="s">
        <v>46</v>
      </c>
      <c r="L5" s="142" t="s">
        <v>46</v>
      </c>
      <c r="M5" s="143"/>
      <c r="N5" s="143"/>
      <c r="O5" s="143"/>
      <c r="Q5" s="57" t="s">
        <v>5</v>
      </c>
      <c r="R5" s="58" t="s">
        <v>6</v>
      </c>
      <c r="S5" s="58" t="s">
        <v>6</v>
      </c>
    </row>
    <row r="6" spans="1:19" s="60" customFormat="1" ht="3" customHeight="1">
      <c r="A6" s="54"/>
      <c r="B6" s="59"/>
      <c r="C6" s="59"/>
      <c r="D6" s="59"/>
      <c r="E6" s="91"/>
      <c r="F6" s="91"/>
      <c r="G6" s="91"/>
      <c r="H6" s="91"/>
      <c r="I6" s="59"/>
      <c r="J6" s="59"/>
      <c r="K6" s="59"/>
      <c r="L6" s="59"/>
      <c r="M6" s="59"/>
      <c r="N6" s="59"/>
      <c r="O6" s="59"/>
      <c r="R6" s="61"/>
      <c r="S6" s="61"/>
    </row>
    <row r="7" spans="1:19" s="60" customFormat="1" ht="12.75">
      <c r="A7" s="62"/>
      <c r="B7" s="63">
        <v>2015</v>
      </c>
      <c r="C7" s="63">
        <v>2016</v>
      </c>
      <c r="D7" s="63">
        <v>2017</v>
      </c>
      <c r="E7" s="92">
        <v>2019</v>
      </c>
      <c r="F7" s="92" t="s">
        <v>54</v>
      </c>
      <c r="G7" s="92" t="s">
        <v>73</v>
      </c>
      <c r="H7" s="92" t="s">
        <v>109</v>
      </c>
      <c r="I7" s="64"/>
      <c r="J7" s="63">
        <v>2015</v>
      </c>
      <c r="K7" s="63">
        <v>2016</v>
      </c>
      <c r="L7" s="63">
        <v>2017</v>
      </c>
      <c r="M7" s="63">
        <v>2019</v>
      </c>
      <c r="N7" s="63" t="s">
        <v>54</v>
      </c>
      <c r="O7" s="63" t="s">
        <v>73</v>
      </c>
      <c r="P7" s="63" t="s">
        <v>109</v>
      </c>
      <c r="R7" s="61"/>
      <c r="S7" s="61"/>
    </row>
    <row r="8" spans="1:19" ht="3.75" customHeight="1">
      <c r="A8" s="65"/>
      <c r="B8" s="66"/>
      <c r="C8" s="66"/>
      <c r="D8" s="66"/>
      <c r="E8" s="93"/>
      <c r="F8" s="93"/>
      <c r="G8" s="93"/>
      <c r="I8" s="66"/>
      <c r="J8" s="66"/>
      <c r="K8" s="66"/>
      <c r="L8" s="66"/>
      <c r="M8" s="66"/>
      <c r="N8" s="66"/>
      <c r="O8" s="66"/>
      <c r="P8" s="67"/>
    </row>
    <row r="9" spans="1:19" s="73" customFormat="1" ht="12.6" customHeight="1">
      <c r="A9" s="69" t="s">
        <v>15</v>
      </c>
      <c r="B9" s="70">
        <v>6.9</v>
      </c>
      <c r="C9" s="70">
        <v>6.7</v>
      </c>
      <c r="D9" s="70">
        <v>6.9</v>
      </c>
      <c r="E9" s="122">
        <v>6.1</v>
      </c>
      <c r="F9" s="122">
        <v>2</v>
      </c>
      <c r="G9" s="122">
        <v>7</v>
      </c>
      <c r="H9" s="122">
        <v>5.5</v>
      </c>
      <c r="I9" s="122"/>
      <c r="J9" s="122"/>
      <c r="K9" s="122"/>
      <c r="L9" s="122"/>
      <c r="M9" s="122">
        <v>2.9</v>
      </c>
      <c r="N9" s="122">
        <v>2.2999999999999998</v>
      </c>
      <c r="O9" s="122">
        <v>2.5</v>
      </c>
      <c r="P9" s="122">
        <v>2.5</v>
      </c>
      <c r="Q9" s="71">
        <v>2.5</v>
      </c>
      <c r="R9" s="72">
        <f>D24/Q9</f>
        <v>0.91999999999999993</v>
      </c>
      <c r="S9" s="72">
        <f>E24/Q9</f>
        <v>0.91999999999999993</v>
      </c>
    </row>
    <row r="10" spans="1:19" s="73" customFormat="1" ht="12.6" customHeight="1">
      <c r="A10" s="69" t="s">
        <v>16</v>
      </c>
      <c r="B10" s="70">
        <v>2.4</v>
      </c>
      <c r="C10" s="70">
        <v>2</v>
      </c>
      <c r="D10" s="70">
        <v>3.8</v>
      </c>
      <c r="E10" s="122">
        <v>-1.2</v>
      </c>
      <c r="F10" s="122">
        <v>-7</v>
      </c>
      <c r="G10" s="122">
        <v>4</v>
      </c>
      <c r="H10" s="122">
        <v>2.2999999999999998</v>
      </c>
      <c r="I10" s="122"/>
      <c r="J10" s="122"/>
      <c r="K10" s="122"/>
      <c r="L10" s="122"/>
      <c r="M10" s="122">
        <v>2.9</v>
      </c>
      <c r="N10" s="122">
        <v>0.7</v>
      </c>
      <c r="O10" s="122">
        <v>2</v>
      </c>
      <c r="P10" s="122">
        <v>2.5</v>
      </c>
      <c r="Q10" s="71">
        <v>1</v>
      </c>
      <c r="R10" s="72">
        <f t="shared" ref="R10:R18" si="0">D10/Q10</f>
        <v>3.8</v>
      </c>
      <c r="S10" s="72">
        <f>E10/Q10</f>
        <v>-1.2</v>
      </c>
    </row>
    <row r="11" spans="1:19" s="73" customFormat="1" ht="12.6" customHeight="1">
      <c r="A11" s="69" t="s">
        <v>24</v>
      </c>
      <c r="B11" s="70">
        <v>7.5</v>
      </c>
      <c r="C11" s="70">
        <v>8</v>
      </c>
      <c r="D11" s="70">
        <v>6.9</v>
      </c>
      <c r="E11" s="122">
        <v>4.9000000000000004</v>
      </c>
      <c r="F11" s="122">
        <v>-7.4</v>
      </c>
      <c r="G11" s="122">
        <v>7.6</v>
      </c>
      <c r="H11" s="122">
        <v>4.3</v>
      </c>
      <c r="I11" s="122"/>
      <c r="J11" s="122"/>
      <c r="K11" s="122"/>
      <c r="L11" s="122"/>
      <c r="M11" s="122">
        <v>3.7</v>
      </c>
      <c r="N11" s="122">
        <v>6.7</v>
      </c>
      <c r="O11" s="122">
        <v>4.2</v>
      </c>
      <c r="P11" s="122">
        <v>4</v>
      </c>
      <c r="Q11" s="71">
        <v>1.8</v>
      </c>
      <c r="R11" s="72">
        <f t="shared" si="0"/>
        <v>3.8333333333333335</v>
      </c>
      <c r="S11" s="72">
        <f>E11/Q11</f>
        <v>2.7222222222222223</v>
      </c>
    </row>
    <row r="12" spans="1:19" s="89" customFormat="1" ht="12.6" customHeight="1">
      <c r="A12" s="90" t="s">
        <v>72</v>
      </c>
      <c r="B12" s="86"/>
      <c r="C12" s="86"/>
      <c r="D12" s="86">
        <v>8.1999999999999993</v>
      </c>
      <c r="E12" s="123">
        <v>4.2</v>
      </c>
      <c r="F12" s="123">
        <v>-8</v>
      </c>
      <c r="G12" s="123">
        <v>7.7</v>
      </c>
      <c r="H12" s="123">
        <v>4.5</v>
      </c>
      <c r="I12" s="123"/>
      <c r="J12" s="123"/>
      <c r="K12" s="123"/>
      <c r="L12" s="123"/>
      <c r="M12" s="123">
        <v>4.8</v>
      </c>
      <c r="N12" s="123">
        <v>6.3</v>
      </c>
      <c r="O12" s="123">
        <v>4.3</v>
      </c>
      <c r="P12" s="123">
        <v>4</v>
      </c>
      <c r="Q12" s="87"/>
      <c r="R12" s="88"/>
      <c r="S12" s="88"/>
    </row>
    <row r="13" spans="1:19" s="73" customFormat="1" ht="12.6" customHeight="1">
      <c r="A13" s="69" t="s">
        <v>9</v>
      </c>
      <c r="B13" s="70">
        <v>4.9000000000000004</v>
      </c>
      <c r="C13" s="70">
        <v>5</v>
      </c>
      <c r="D13" s="70">
        <v>5.0999999999999996</v>
      </c>
      <c r="E13" s="122">
        <v>5</v>
      </c>
      <c r="F13" s="122">
        <v>-2</v>
      </c>
      <c r="G13" s="122">
        <v>4</v>
      </c>
      <c r="H13" s="122">
        <v>4.5</v>
      </c>
      <c r="I13" s="122"/>
      <c r="J13" s="122"/>
      <c r="K13" s="122"/>
      <c r="L13" s="122"/>
      <c r="M13" s="122">
        <v>2.8</v>
      </c>
      <c r="N13" s="122">
        <v>2</v>
      </c>
      <c r="O13" s="122">
        <v>2.2000000000000002</v>
      </c>
      <c r="P13" s="122">
        <v>2.8</v>
      </c>
      <c r="Q13" s="71">
        <v>6.5</v>
      </c>
      <c r="R13" s="72">
        <f t="shared" si="0"/>
        <v>0.7846153846153846</v>
      </c>
      <c r="S13" s="72">
        <f t="shared" ref="S13:S18" si="1">E13/Q13</f>
        <v>0.76923076923076927</v>
      </c>
    </row>
    <row r="14" spans="1:19" s="73" customFormat="1" ht="12.6" customHeight="1">
      <c r="A14" s="69" t="s">
        <v>10</v>
      </c>
      <c r="B14" s="70">
        <v>5</v>
      </c>
      <c r="C14" s="74">
        <v>4.2</v>
      </c>
      <c r="D14" s="74">
        <v>5.9</v>
      </c>
      <c r="E14" s="122">
        <v>4.3</v>
      </c>
      <c r="F14" s="122">
        <v>-6.8</v>
      </c>
      <c r="G14" s="122">
        <v>6</v>
      </c>
      <c r="H14" s="122">
        <v>4.8</v>
      </c>
      <c r="I14" s="122"/>
      <c r="J14" s="122"/>
      <c r="K14" s="122"/>
      <c r="L14" s="122"/>
      <c r="M14" s="122">
        <v>0.7</v>
      </c>
      <c r="N14" s="122">
        <v>-1.1000000000000001</v>
      </c>
      <c r="O14" s="122">
        <v>1.4</v>
      </c>
      <c r="P14" s="122">
        <v>2</v>
      </c>
      <c r="Q14" s="71">
        <v>5.5</v>
      </c>
      <c r="R14" s="72">
        <f t="shared" si="0"/>
        <v>1.0727272727272728</v>
      </c>
      <c r="S14" s="72">
        <f t="shared" si="1"/>
        <v>0.78181818181818175</v>
      </c>
    </row>
    <row r="15" spans="1:19" s="73" customFormat="1" ht="12.6" customHeight="1">
      <c r="A15" s="69" t="s">
        <v>48</v>
      </c>
      <c r="B15" s="70">
        <v>5.9</v>
      </c>
      <c r="C15" s="70">
        <v>6.9</v>
      </c>
      <c r="D15" s="70">
        <v>6.7</v>
      </c>
      <c r="E15" s="122">
        <v>5.9</v>
      </c>
      <c r="F15" s="122">
        <v>-9.5</v>
      </c>
      <c r="G15" s="122">
        <v>7</v>
      </c>
      <c r="H15" s="122">
        <v>6</v>
      </c>
      <c r="I15" s="122"/>
      <c r="J15" s="122"/>
      <c r="K15" s="122"/>
      <c r="L15" s="122"/>
      <c r="M15" s="122">
        <v>2.5</v>
      </c>
      <c r="N15" s="122">
        <v>2.4</v>
      </c>
      <c r="O15" s="122">
        <v>3</v>
      </c>
      <c r="P15" s="122">
        <v>2.8</v>
      </c>
      <c r="Q15" s="71">
        <v>5</v>
      </c>
      <c r="R15" s="72">
        <f t="shared" si="0"/>
        <v>1.34</v>
      </c>
      <c r="S15" s="72">
        <f t="shared" si="1"/>
        <v>1.1800000000000002</v>
      </c>
    </row>
    <row r="16" spans="1:19" s="85" customFormat="1" ht="12.6" customHeight="1">
      <c r="A16" s="82" t="s">
        <v>12</v>
      </c>
      <c r="B16" s="81">
        <v>2</v>
      </c>
      <c r="C16" s="81">
        <v>2</v>
      </c>
      <c r="D16" s="81">
        <v>3.9</v>
      </c>
      <c r="E16" s="122">
        <v>0.7</v>
      </c>
      <c r="F16" s="122">
        <v>-6</v>
      </c>
      <c r="G16" s="122">
        <v>5.5</v>
      </c>
      <c r="H16" s="122">
        <v>3.2</v>
      </c>
      <c r="I16" s="122"/>
      <c r="J16" s="122"/>
      <c r="K16" s="122"/>
      <c r="L16" s="122"/>
      <c r="M16" s="122">
        <v>0.6</v>
      </c>
      <c r="N16" s="122">
        <v>-0.2</v>
      </c>
      <c r="O16" s="122">
        <v>0.9</v>
      </c>
      <c r="P16" s="122">
        <v>1.5</v>
      </c>
      <c r="Q16" s="83">
        <v>4</v>
      </c>
      <c r="R16" s="84">
        <f t="shared" si="0"/>
        <v>0.97499999999999998</v>
      </c>
      <c r="S16" s="84">
        <f t="shared" si="1"/>
        <v>0.17499999999999999</v>
      </c>
    </row>
    <row r="17" spans="1:19" s="73" customFormat="1" ht="12.6" customHeight="1">
      <c r="A17" s="69" t="s">
        <v>30</v>
      </c>
      <c r="B17" s="70">
        <v>2.8</v>
      </c>
      <c r="C17" s="70">
        <v>2.9</v>
      </c>
      <c r="D17" s="70">
        <v>3.1</v>
      </c>
      <c r="E17" s="122">
        <v>2</v>
      </c>
      <c r="F17" s="122">
        <v>-1.1000000000000001</v>
      </c>
      <c r="G17" s="122">
        <v>2.9</v>
      </c>
      <c r="H17" s="122">
        <v>2.8</v>
      </c>
      <c r="I17" s="122"/>
      <c r="J17" s="122"/>
      <c r="K17" s="122"/>
      <c r="L17" s="122"/>
      <c r="M17" s="122">
        <v>0.4</v>
      </c>
      <c r="N17" s="122">
        <v>0.2</v>
      </c>
      <c r="O17" s="122">
        <v>0.5</v>
      </c>
      <c r="P17" s="122">
        <v>1</v>
      </c>
      <c r="Q17" s="71">
        <v>6</v>
      </c>
      <c r="R17" s="72">
        <f t="shared" si="0"/>
        <v>0.51666666666666672</v>
      </c>
      <c r="S17" s="72">
        <f t="shared" si="1"/>
        <v>0.33333333333333331</v>
      </c>
    </row>
    <row r="18" spans="1:19" s="73" customFormat="1" ht="12.6" customHeight="1">
      <c r="A18" s="69" t="s">
        <v>17</v>
      </c>
      <c r="B18" s="70">
        <v>0.8</v>
      </c>
      <c r="C18" s="70">
        <v>1.4</v>
      </c>
      <c r="D18" s="70">
        <v>3.1</v>
      </c>
      <c r="E18" s="122">
        <v>3</v>
      </c>
      <c r="F18" s="122">
        <v>1.8</v>
      </c>
      <c r="G18" s="122">
        <v>4.2</v>
      </c>
      <c r="H18" s="122">
        <v>2.8</v>
      </c>
      <c r="I18" s="122"/>
      <c r="J18" s="122"/>
      <c r="K18" s="122"/>
      <c r="L18" s="122"/>
      <c r="M18" s="122">
        <v>0.6</v>
      </c>
      <c r="N18" s="122">
        <v>0.1</v>
      </c>
      <c r="O18" s="122">
        <v>0.5</v>
      </c>
      <c r="P18" s="122">
        <v>1</v>
      </c>
      <c r="Q18" s="71">
        <v>7.5</v>
      </c>
      <c r="R18" s="72">
        <f t="shared" si="0"/>
        <v>0.41333333333333333</v>
      </c>
      <c r="S18" s="72">
        <f t="shared" si="1"/>
        <v>0.4</v>
      </c>
    </row>
    <row r="19" spans="1:19" s="73" customFormat="1" ht="12.6" customHeight="1">
      <c r="A19" s="69" t="s">
        <v>13</v>
      </c>
      <c r="B19" s="70">
        <v>2.9</v>
      </c>
      <c r="C19" s="70">
        <v>3.2</v>
      </c>
      <c r="D19" s="70">
        <v>3.3</v>
      </c>
      <c r="E19" s="122">
        <v>2.4</v>
      </c>
      <c r="F19" s="122">
        <v>-6.3</v>
      </c>
      <c r="G19" s="122">
        <v>3.5</v>
      </c>
      <c r="H19" s="122">
        <v>2.2000000000000002</v>
      </c>
      <c r="I19" s="122"/>
      <c r="J19" s="122"/>
      <c r="K19" s="122"/>
      <c r="L19" s="122"/>
      <c r="M19" s="122">
        <v>0.7</v>
      </c>
      <c r="N19" s="122">
        <v>-1</v>
      </c>
      <c r="O19" s="122">
        <v>1</v>
      </c>
      <c r="P19" s="122">
        <v>1.3</v>
      </c>
      <c r="Q19" s="71"/>
      <c r="R19" s="72"/>
      <c r="S19" s="72"/>
    </row>
    <row r="20" spans="1:19" s="73" customFormat="1" ht="12.6" customHeight="1">
      <c r="A20" s="69" t="s">
        <v>14</v>
      </c>
      <c r="B20" s="74">
        <v>6.7</v>
      </c>
      <c r="C20" s="74">
        <v>6.2</v>
      </c>
      <c r="D20" s="74">
        <v>6.8</v>
      </c>
      <c r="E20" s="124">
        <v>7</v>
      </c>
      <c r="F20" s="125">
        <v>2.7</v>
      </c>
      <c r="G20" s="124">
        <v>6.7</v>
      </c>
      <c r="H20" s="122">
        <v>6.8</v>
      </c>
      <c r="I20" s="122"/>
      <c r="J20" s="122"/>
      <c r="K20" s="122"/>
      <c r="L20" s="122"/>
      <c r="M20" s="122">
        <v>2.8</v>
      </c>
      <c r="N20" s="122">
        <v>3.7</v>
      </c>
      <c r="O20" s="122">
        <v>3.3</v>
      </c>
      <c r="P20" s="122">
        <v>3.6</v>
      </c>
      <c r="Q20" s="71">
        <v>7.5</v>
      </c>
      <c r="R20" s="72">
        <f>D20/Q20</f>
        <v>0.90666666666666662</v>
      </c>
      <c r="S20" s="72">
        <f>E20/Q20</f>
        <v>0.93333333333333335</v>
      </c>
    </row>
    <row r="21" spans="1:19" s="73" customFormat="1" ht="3.75" customHeight="1">
      <c r="A21" s="69"/>
      <c r="B21" s="70"/>
      <c r="C21" s="70"/>
      <c r="D21" s="70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71">
        <v>4</v>
      </c>
      <c r="R21" s="72">
        <f>D21/Q21</f>
        <v>0</v>
      </c>
      <c r="S21" s="72">
        <f>E21/Q21</f>
        <v>0</v>
      </c>
    </row>
    <row r="22" spans="1:19" s="73" customFormat="1" ht="12.6" customHeight="1">
      <c r="A22" s="69" t="s">
        <v>8</v>
      </c>
      <c r="B22" s="70">
        <v>1.9</v>
      </c>
      <c r="C22" s="70">
        <v>1.8</v>
      </c>
      <c r="D22" s="70">
        <v>2.5</v>
      </c>
      <c r="E22" s="122">
        <v>0.9</v>
      </c>
      <c r="F22" s="122">
        <v>-8</v>
      </c>
      <c r="G22" s="122">
        <v>4</v>
      </c>
      <c r="H22" s="122">
        <v>3.5</v>
      </c>
      <c r="I22" s="122"/>
      <c r="J22" s="122"/>
      <c r="K22" s="122"/>
      <c r="L22" s="122"/>
      <c r="M22" s="122">
        <v>1.2</v>
      </c>
      <c r="N22" s="122">
        <v>0.3</v>
      </c>
      <c r="O22" s="122">
        <v>1</v>
      </c>
      <c r="P22" s="122">
        <v>1.2</v>
      </c>
      <c r="Q22" s="71">
        <v>4.2</v>
      </c>
      <c r="R22" s="72">
        <f>D22/Q22</f>
        <v>0.59523809523809523</v>
      </c>
      <c r="S22" s="72">
        <f>E22/Q22</f>
        <v>0.21428571428571427</v>
      </c>
    </row>
    <row r="23" spans="1:19" s="73" customFormat="1" ht="12.6" customHeight="1">
      <c r="A23" s="69" t="s">
        <v>7</v>
      </c>
      <c r="B23" s="70">
        <v>1.1000000000000001</v>
      </c>
      <c r="C23" s="70">
        <v>0.9</v>
      </c>
      <c r="D23" s="70">
        <v>1.9</v>
      </c>
      <c r="E23" s="122">
        <v>0.7</v>
      </c>
      <c r="F23" s="122">
        <v>-5</v>
      </c>
      <c r="G23" s="122">
        <v>2.8</v>
      </c>
      <c r="H23" s="122">
        <v>1.5</v>
      </c>
      <c r="I23" s="122"/>
      <c r="J23" s="122"/>
      <c r="K23" s="122"/>
      <c r="L23" s="122"/>
      <c r="M23" s="122">
        <v>0.5</v>
      </c>
      <c r="N23" s="122">
        <v>-0.1</v>
      </c>
      <c r="O23" s="122">
        <v>0</v>
      </c>
      <c r="P23" s="122">
        <v>0.5</v>
      </c>
      <c r="Q23" s="71">
        <v>4.2</v>
      </c>
      <c r="R23" s="72">
        <f>D23/Q23</f>
        <v>0.45238095238095233</v>
      </c>
      <c r="S23" s="72">
        <f>E23/Q23</f>
        <v>0.16666666666666666</v>
      </c>
    </row>
    <row r="24" spans="1:19" s="73" customFormat="1" ht="12.6" customHeight="1">
      <c r="A24" s="69" t="s">
        <v>49</v>
      </c>
      <c r="B24" s="70">
        <v>2.6</v>
      </c>
      <c r="C24" s="70">
        <v>1.5</v>
      </c>
      <c r="D24" s="70">
        <v>2.2999999999999998</v>
      </c>
      <c r="E24" s="122">
        <v>2.2999999999999998</v>
      </c>
      <c r="F24" s="122">
        <v>-3.5</v>
      </c>
      <c r="G24" s="122">
        <v>5</v>
      </c>
      <c r="H24" s="122">
        <v>2.2000000000000002</v>
      </c>
      <c r="I24" s="122"/>
      <c r="J24" s="122"/>
      <c r="K24" s="122"/>
      <c r="L24" s="122"/>
      <c r="M24" s="122">
        <v>2.2999999999999998</v>
      </c>
      <c r="N24" s="122">
        <v>1.3</v>
      </c>
      <c r="O24" s="122">
        <v>1.7</v>
      </c>
      <c r="P24" s="122">
        <v>2.2000000000000002</v>
      </c>
      <c r="Q24" s="71">
        <v>8</v>
      </c>
      <c r="R24" s="72" t="e">
        <f>#REF!/Q24</f>
        <v>#REF!</v>
      </c>
      <c r="S24" s="72" t="e">
        <f>#REF!/Q24</f>
        <v>#REF!</v>
      </c>
    </row>
    <row r="25" spans="1:19" s="73" customFormat="1" ht="12.6" customHeight="1">
      <c r="A25" s="75" t="s">
        <v>83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1"/>
      <c r="Q25" s="71"/>
      <c r="R25" s="72"/>
      <c r="S25" s="72"/>
    </row>
    <row r="26" spans="1:19" s="73" customFormat="1" ht="12.75" customHeight="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1"/>
      <c r="Q26" s="71"/>
      <c r="R26" s="72"/>
      <c r="S26" s="72"/>
    </row>
    <row r="27" spans="1:19" s="73" customFormat="1" ht="12.75" customHeight="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1"/>
      <c r="Q27" s="71"/>
      <c r="R27" s="72"/>
      <c r="S27" s="72"/>
    </row>
    <row r="28" spans="1:19" s="107" customFormat="1" ht="12.75" customHeight="1">
      <c r="A28" s="107" t="s">
        <v>84</v>
      </c>
      <c r="B28" s="108"/>
      <c r="C28" s="108"/>
      <c r="D28" s="108"/>
      <c r="E28" s="108" t="s">
        <v>85</v>
      </c>
      <c r="F28" s="108" t="s">
        <v>86</v>
      </c>
      <c r="G28" s="108" t="s">
        <v>87</v>
      </c>
      <c r="H28" s="108" t="s">
        <v>88</v>
      </c>
      <c r="I28" s="108"/>
      <c r="J28" s="108"/>
      <c r="K28" s="108"/>
      <c r="L28" s="108"/>
      <c r="M28" s="108" t="s">
        <v>85</v>
      </c>
      <c r="N28" s="108" t="s">
        <v>86</v>
      </c>
      <c r="O28" s="108" t="s">
        <v>87</v>
      </c>
      <c r="P28" s="108" t="s">
        <v>88</v>
      </c>
      <c r="Q28" s="108"/>
      <c r="R28" s="109"/>
      <c r="S28" s="109"/>
    </row>
    <row r="29" spans="1:19" s="73" customFormat="1" ht="12.75" customHeight="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1"/>
      <c r="Q29" s="71"/>
      <c r="R29" s="72"/>
      <c r="S29" s="72"/>
    </row>
    <row r="30" spans="1:19" s="73" customFormat="1" ht="12.75" customHeight="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1"/>
      <c r="Q30" s="71"/>
      <c r="R30" s="72"/>
      <c r="S30" s="72"/>
    </row>
    <row r="31" spans="1:19" s="73" customFormat="1" ht="12.75" customHeight="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1"/>
      <c r="Q31" s="71"/>
      <c r="R31" s="72"/>
      <c r="S31" s="72"/>
    </row>
    <row r="32" spans="1:19" s="73" customFormat="1" ht="12.75" customHeight="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1"/>
      <c r="Q32" s="71"/>
      <c r="R32" s="72"/>
      <c r="S32" s="72"/>
    </row>
    <row r="33" spans="1:19" s="73" customFormat="1" ht="12.75" customHeight="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1"/>
      <c r="Q33" s="71"/>
      <c r="R33" s="72"/>
      <c r="S33" s="72"/>
    </row>
    <row r="34" spans="1:19" s="73" customFormat="1" ht="12.75" customHeight="1">
      <c r="A34" s="78" t="s">
        <v>18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1"/>
      <c r="Q34" s="71"/>
      <c r="R34" s="72"/>
      <c r="S34" s="72"/>
    </row>
    <row r="35" spans="1:19">
      <c r="P35" s="50"/>
      <c r="Q35" s="79"/>
    </row>
    <row r="36" spans="1:19">
      <c r="P36" s="50"/>
      <c r="Q36" s="79"/>
    </row>
    <row r="37" spans="1:19">
      <c r="P37" s="50"/>
      <c r="Q37" s="79"/>
    </row>
    <row r="38" spans="1:19" ht="12.75">
      <c r="A38" s="54"/>
      <c r="B38" s="55"/>
      <c r="C38" s="55"/>
      <c r="D38" s="142"/>
      <c r="E38" s="143"/>
      <c r="F38" s="143"/>
      <c r="G38" s="143"/>
      <c r="H38" s="143"/>
      <c r="I38" s="56"/>
      <c r="J38" s="55"/>
      <c r="K38" s="55"/>
      <c r="L38" s="142"/>
      <c r="M38" s="143"/>
      <c r="N38" s="143"/>
      <c r="O38" s="143"/>
      <c r="R38" s="51"/>
      <c r="S38" s="51"/>
    </row>
    <row r="39" spans="1:19" ht="12.75">
      <c r="A39" s="62"/>
      <c r="B39" s="63"/>
      <c r="C39" s="63"/>
      <c r="D39" s="63"/>
      <c r="E39" s="92"/>
      <c r="F39" s="92"/>
      <c r="G39" s="92"/>
      <c r="H39" s="92"/>
      <c r="I39" s="64"/>
      <c r="J39" s="63"/>
      <c r="K39" s="63"/>
      <c r="L39" s="63"/>
      <c r="M39" s="63"/>
      <c r="N39" s="63"/>
      <c r="O39" s="63"/>
      <c r="R39" s="51"/>
      <c r="S39" s="51"/>
    </row>
    <row r="40" spans="1:19" ht="12.75">
      <c r="A40" s="69"/>
      <c r="B40" s="70"/>
      <c r="C40" s="70"/>
      <c r="D40" s="70"/>
      <c r="E40" s="76"/>
      <c r="F40" s="76"/>
      <c r="G40" s="76"/>
      <c r="H40" s="76"/>
      <c r="I40" s="70"/>
      <c r="J40" s="70"/>
      <c r="K40" s="70"/>
      <c r="L40" s="70"/>
      <c r="M40" s="70"/>
      <c r="N40" s="70"/>
      <c r="O40" s="70"/>
      <c r="R40" s="51"/>
      <c r="S40" s="51"/>
    </row>
    <row r="41" spans="1:19" ht="12.75">
      <c r="A41" s="69"/>
      <c r="B41" s="70"/>
      <c r="C41" s="70"/>
      <c r="D41" s="70"/>
      <c r="E41" s="76"/>
      <c r="F41" s="76"/>
      <c r="G41" s="76"/>
      <c r="H41" s="76"/>
      <c r="I41" s="70"/>
      <c r="J41" s="70"/>
      <c r="K41" s="70"/>
      <c r="L41" s="70"/>
      <c r="M41" s="70"/>
      <c r="N41" s="70"/>
      <c r="O41" s="70"/>
      <c r="R41" s="51"/>
      <c r="S41" s="51"/>
    </row>
  </sheetData>
  <mergeCells count="4">
    <mergeCell ref="D5:H5"/>
    <mergeCell ref="L5:O5"/>
    <mergeCell ref="D38:H38"/>
    <mergeCell ref="L38:O38"/>
  </mergeCells>
  <pageMargins left="0.62" right="0.44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V43"/>
  <sheetViews>
    <sheetView showGridLines="0" zoomScaleNormal="100" workbookViewId="0">
      <selection activeCell="P28" sqref="P28"/>
    </sheetView>
  </sheetViews>
  <sheetFormatPr defaultColWidth="9.42578125" defaultRowHeight="12"/>
  <cols>
    <col min="1" max="1" width="13.140625" style="44" customWidth="1"/>
    <col min="2" max="2" width="3.85546875" style="44" hidden="1" customWidth="1"/>
    <col min="3" max="3" width="2.5703125" style="44" hidden="1" customWidth="1"/>
    <col min="4" max="4" width="2.85546875" style="44" hidden="1" customWidth="1"/>
    <col min="5" max="7" width="9.5703125" style="44" hidden="1" customWidth="1"/>
    <col min="8" max="8" width="2.5703125" style="44" hidden="1" customWidth="1"/>
    <col min="9" max="10" width="9.5703125" style="44" hidden="1" customWidth="1"/>
    <col min="11" max="11" width="1.85546875" style="44" hidden="1" customWidth="1"/>
    <col min="12" max="12" width="1.42578125" style="44" hidden="1" customWidth="1"/>
    <col min="13" max="13" width="1.140625" style="44" customWidth="1"/>
    <col min="14" max="17" width="9.5703125" style="44" customWidth="1"/>
    <col min="18" max="18" width="2.5703125" style="44" customWidth="1"/>
    <col min="19" max="16384" width="9.42578125" style="44"/>
  </cols>
  <sheetData>
    <row r="6" spans="1:22" s="29" customFormat="1" ht="12.75">
      <c r="A6" s="27"/>
      <c r="B6" s="27"/>
      <c r="C6" s="28"/>
      <c r="E6"/>
      <c r="F6"/>
      <c r="G6"/>
      <c r="H6"/>
      <c r="I6" s="144" t="s">
        <v>19</v>
      </c>
      <c r="J6" s="144"/>
      <c r="K6" s="144"/>
      <c r="L6" s="144"/>
      <c r="M6" s="144"/>
      <c r="N6" s="144"/>
      <c r="O6" s="144"/>
      <c r="P6" s="144"/>
      <c r="Q6" s="144"/>
      <c r="R6" s="145"/>
      <c r="S6" s="145"/>
      <c r="T6" s="145"/>
      <c r="U6" s="145"/>
      <c r="V6" s="145"/>
    </row>
    <row r="7" spans="1:22" s="31" customFormat="1" ht="3" customHeight="1">
      <c r="A7" s="27"/>
      <c r="B7" s="30"/>
      <c r="C7" s="30"/>
      <c r="D7"/>
      <c r="E7"/>
      <c r="F7"/>
      <c r="G7"/>
      <c r="H7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s="31" customFormat="1" ht="12.75">
      <c r="A8" s="98"/>
      <c r="B8" s="33" t="s">
        <v>20</v>
      </c>
      <c r="C8" s="99"/>
      <c r="D8" s="35" t="s">
        <v>21</v>
      </c>
      <c r="E8" s="35" t="s">
        <v>22</v>
      </c>
      <c r="F8" s="35" t="s">
        <v>23</v>
      </c>
      <c r="G8" s="35" t="s">
        <v>25</v>
      </c>
      <c r="H8" s="99"/>
      <c r="I8" s="35" t="s">
        <v>26</v>
      </c>
      <c r="J8" s="35" t="s">
        <v>27</v>
      </c>
      <c r="K8" s="35" t="s">
        <v>28</v>
      </c>
      <c r="L8" s="35" t="s">
        <v>29</v>
      </c>
      <c r="M8" s="99"/>
      <c r="N8" s="7" t="s">
        <v>74</v>
      </c>
      <c r="O8" s="7" t="s">
        <v>75</v>
      </c>
      <c r="P8" s="7" t="s">
        <v>76</v>
      </c>
      <c r="Q8" s="7" t="s">
        <v>77</v>
      </c>
      <c r="R8" s="100"/>
      <c r="S8" s="7" t="s">
        <v>110</v>
      </c>
      <c r="T8" s="7" t="s">
        <v>111</v>
      </c>
      <c r="U8" s="7" t="s">
        <v>112</v>
      </c>
      <c r="V8" s="7" t="s">
        <v>113</v>
      </c>
    </row>
    <row r="9" spans="1:22" s="38" customFormat="1" ht="3" customHeight="1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97"/>
      <c r="T9" s="97"/>
      <c r="U9" s="97"/>
      <c r="V9" s="97"/>
    </row>
    <row r="10" spans="1:22" s="38" customFormat="1" ht="12.6" customHeight="1">
      <c r="A10" s="101" t="s">
        <v>34</v>
      </c>
      <c r="B10" s="104">
        <v>4.3499999999999996</v>
      </c>
      <c r="C10" s="104"/>
      <c r="D10" s="104">
        <v>4.3499999999999996</v>
      </c>
      <c r="E10" s="104">
        <v>4.3499999999999996</v>
      </c>
      <c r="F10" s="104">
        <v>4.3499999999999996</v>
      </c>
      <c r="G10" s="104">
        <v>4.3499999999999996</v>
      </c>
      <c r="H10" s="104"/>
      <c r="I10" s="104">
        <v>4.3499999999999996</v>
      </c>
      <c r="J10" s="104">
        <v>4.3499999999999996</v>
      </c>
      <c r="K10" s="104">
        <v>4.3499999999999996</v>
      </c>
      <c r="L10" s="104">
        <v>4.3499999999999996</v>
      </c>
      <c r="M10" s="104"/>
      <c r="N10" s="126">
        <v>3.85</v>
      </c>
      <c r="O10" s="126">
        <v>3.85</v>
      </c>
      <c r="P10" s="126">
        <v>3.85</v>
      </c>
      <c r="Q10" s="126">
        <v>3.85</v>
      </c>
      <c r="R10" s="127"/>
      <c r="S10" s="128">
        <v>3.85</v>
      </c>
      <c r="T10" s="128">
        <v>3.85</v>
      </c>
      <c r="U10" s="128">
        <v>3.85</v>
      </c>
      <c r="V10" s="128">
        <v>4.05</v>
      </c>
    </row>
    <row r="11" spans="1:22" s="38" customFormat="1" ht="12.6" customHeight="1">
      <c r="A11" s="101" t="s">
        <v>24</v>
      </c>
      <c r="B11" s="102">
        <v>6</v>
      </c>
      <c r="C11" s="102"/>
      <c r="D11" s="102">
        <v>6</v>
      </c>
      <c r="E11" s="102">
        <v>6.25</v>
      </c>
      <c r="F11" s="102">
        <v>6.5</v>
      </c>
      <c r="G11" s="102">
        <v>6.5</v>
      </c>
      <c r="H11" s="102"/>
      <c r="I11" s="102">
        <v>6.25</v>
      </c>
      <c r="J11" s="102">
        <v>5.75</v>
      </c>
      <c r="K11" s="102">
        <v>5.4</v>
      </c>
      <c r="L11" s="102">
        <v>4.9000000000000004</v>
      </c>
      <c r="M11" s="102"/>
      <c r="N11" s="128">
        <v>4</v>
      </c>
      <c r="O11" s="128">
        <v>4</v>
      </c>
      <c r="P11" s="128">
        <v>4</v>
      </c>
      <c r="Q11" s="128">
        <v>4</v>
      </c>
      <c r="R11" s="127"/>
      <c r="S11" s="128">
        <v>4</v>
      </c>
      <c r="T11" s="128">
        <v>4</v>
      </c>
      <c r="U11" s="128">
        <v>4</v>
      </c>
      <c r="V11" s="128">
        <v>4</v>
      </c>
    </row>
    <row r="12" spans="1:22" s="38" customFormat="1" ht="12.6" customHeight="1">
      <c r="A12" s="101" t="s">
        <v>9</v>
      </c>
      <c r="B12" s="102">
        <v>4.25</v>
      </c>
      <c r="C12" s="102"/>
      <c r="D12" s="102">
        <v>4.25</v>
      </c>
      <c r="E12" s="102">
        <v>4.75</v>
      </c>
      <c r="F12" s="102">
        <v>5.75</v>
      </c>
      <c r="G12" s="102">
        <v>6</v>
      </c>
      <c r="H12" s="102"/>
      <c r="I12" s="102">
        <v>6</v>
      </c>
      <c r="J12" s="102">
        <f>I12</f>
        <v>6</v>
      </c>
      <c r="K12" s="102">
        <v>5.25</v>
      </c>
      <c r="L12" s="102">
        <v>5</v>
      </c>
      <c r="M12" s="102"/>
      <c r="N12" s="129">
        <v>3.75</v>
      </c>
      <c r="O12" s="129">
        <v>3.75</v>
      </c>
      <c r="P12" s="129">
        <v>3.75</v>
      </c>
      <c r="Q12" s="129">
        <v>3.75</v>
      </c>
      <c r="R12" s="127"/>
      <c r="S12" s="129">
        <v>3.75</v>
      </c>
      <c r="T12" s="129">
        <v>3.75</v>
      </c>
      <c r="U12" s="129">
        <v>3.75</v>
      </c>
      <c r="V12" s="129">
        <v>3.75</v>
      </c>
    </row>
    <row r="13" spans="1:22" s="38" customFormat="1" ht="12.6" customHeight="1">
      <c r="A13" s="101" t="s">
        <v>10</v>
      </c>
      <c r="B13" s="102">
        <v>3</v>
      </c>
      <c r="C13" s="102"/>
      <c r="D13" s="102">
        <v>3.25</v>
      </c>
      <c r="E13" s="102">
        <v>3.25</v>
      </c>
      <c r="F13" s="102">
        <v>3.25</v>
      </c>
      <c r="G13" s="102">
        <v>3.25</v>
      </c>
      <c r="H13" s="102"/>
      <c r="I13" s="102">
        <f>G13</f>
        <v>3.25</v>
      </c>
      <c r="J13" s="102">
        <v>3</v>
      </c>
      <c r="K13" s="102">
        <f t="shared" ref="K13" si="0">J13</f>
        <v>3</v>
      </c>
      <c r="L13" s="102">
        <v>3</v>
      </c>
      <c r="M13" s="102"/>
      <c r="N13" s="128">
        <v>1.75</v>
      </c>
      <c r="O13" s="128">
        <v>1.75</v>
      </c>
      <c r="P13" s="128">
        <v>2</v>
      </c>
      <c r="Q13" s="128">
        <v>2</v>
      </c>
      <c r="R13" s="128"/>
      <c r="S13" s="128">
        <v>2.25</v>
      </c>
      <c r="T13" s="128">
        <v>2.5</v>
      </c>
      <c r="U13" s="128">
        <v>2.5</v>
      </c>
      <c r="V13" s="128">
        <v>2.5</v>
      </c>
    </row>
    <row r="14" spans="1:22" s="38" customFormat="1" ht="12.6" customHeight="1">
      <c r="A14" s="101" t="s">
        <v>11</v>
      </c>
      <c r="B14" s="102">
        <v>3</v>
      </c>
      <c r="C14" s="102"/>
      <c r="D14" s="102">
        <v>3</v>
      </c>
      <c r="E14" s="102">
        <v>3.5</v>
      </c>
      <c r="F14" s="102">
        <v>4.5</v>
      </c>
      <c r="G14" s="102">
        <v>4.75</v>
      </c>
      <c r="H14" s="102"/>
      <c r="I14" s="102">
        <f>G14</f>
        <v>4.75</v>
      </c>
      <c r="J14" s="102">
        <v>4.5</v>
      </c>
      <c r="K14" s="102">
        <v>4.25</v>
      </c>
      <c r="L14" s="102">
        <v>4</v>
      </c>
      <c r="M14" s="102"/>
      <c r="N14" s="128">
        <v>2</v>
      </c>
      <c r="O14" s="128">
        <v>2</v>
      </c>
      <c r="P14" s="128">
        <v>2</v>
      </c>
      <c r="Q14" s="128">
        <v>2</v>
      </c>
      <c r="R14" s="128"/>
      <c r="S14" s="128">
        <v>2</v>
      </c>
      <c r="T14" s="128">
        <v>2</v>
      </c>
      <c r="U14" s="128">
        <v>2</v>
      </c>
      <c r="V14" s="128">
        <v>2</v>
      </c>
    </row>
    <row r="15" spans="1:22" s="38" customFormat="1" ht="12.6" customHeight="1">
      <c r="A15" s="101" t="s">
        <v>35</v>
      </c>
      <c r="B15" s="102">
        <v>1.4</v>
      </c>
      <c r="C15" s="102"/>
      <c r="D15" s="102">
        <v>1.44733</v>
      </c>
      <c r="E15" s="102">
        <v>1.52153</v>
      </c>
      <c r="F15" s="102">
        <v>1.64141</v>
      </c>
      <c r="G15" s="102">
        <v>1.85</v>
      </c>
      <c r="H15" s="102"/>
      <c r="I15" s="102">
        <v>1.9500000000000002</v>
      </c>
      <c r="J15" s="102">
        <v>1.9500000000000002</v>
      </c>
      <c r="K15" s="102">
        <v>1.8</v>
      </c>
      <c r="L15" s="102">
        <v>1.6</v>
      </c>
      <c r="M15" s="102"/>
      <c r="N15" s="128">
        <v>0.12</v>
      </c>
      <c r="O15" s="128">
        <v>0.12</v>
      </c>
      <c r="P15" s="128">
        <v>0.12</v>
      </c>
      <c r="Q15" s="128">
        <v>0.12</v>
      </c>
      <c r="R15" s="130"/>
      <c r="S15" s="128">
        <v>0.12</v>
      </c>
      <c r="T15" s="128">
        <v>0.12</v>
      </c>
      <c r="U15" s="128">
        <v>0.12</v>
      </c>
      <c r="V15" s="128">
        <v>0.12</v>
      </c>
    </row>
    <row r="16" spans="1:22" s="38" customFormat="1" ht="12.6" customHeight="1">
      <c r="A16" s="101" t="s">
        <v>30</v>
      </c>
      <c r="B16" s="102">
        <v>1.5</v>
      </c>
      <c r="C16" s="102"/>
      <c r="D16" s="102">
        <v>1.5</v>
      </c>
      <c r="E16" s="102">
        <v>1.5</v>
      </c>
      <c r="F16" s="102">
        <v>1.5</v>
      </c>
      <c r="G16" s="102">
        <v>1.75</v>
      </c>
      <c r="H16" s="102"/>
      <c r="I16" s="102">
        <v>1.75</v>
      </c>
      <c r="J16" s="102">
        <v>1.75</v>
      </c>
      <c r="K16" s="102">
        <v>1.5</v>
      </c>
      <c r="L16" s="102">
        <v>1.25</v>
      </c>
      <c r="M16" s="102"/>
      <c r="N16" s="128">
        <v>0.5</v>
      </c>
      <c r="O16" s="128">
        <v>0.5</v>
      </c>
      <c r="P16" s="128">
        <v>0.5</v>
      </c>
      <c r="Q16" s="128">
        <v>0.5</v>
      </c>
      <c r="R16" s="130"/>
      <c r="S16" s="128">
        <v>0.5</v>
      </c>
      <c r="T16" s="128">
        <v>0.5</v>
      </c>
      <c r="U16" s="128">
        <v>0.75</v>
      </c>
      <c r="V16" s="128">
        <v>0.75</v>
      </c>
    </row>
    <row r="17" spans="1:22" s="38" customFormat="1" ht="12.6" customHeight="1">
      <c r="A17" s="101" t="s">
        <v>17</v>
      </c>
      <c r="B17" s="102">
        <v>1.375</v>
      </c>
      <c r="C17" s="102"/>
      <c r="D17" s="102">
        <v>1.375</v>
      </c>
      <c r="E17" s="102">
        <v>1.375</v>
      </c>
      <c r="F17" s="102">
        <v>1.375</v>
      </c>
      <c r="G17" s="102">
        <v>1.375</v>
      </c>
      <c r="H17" s="102"/>
      <c r="I17" s="102">
        <v>1.375</v>
      </c>
      <c r="J17" s="102">
        <v>1.375</v>
      </c>
      <c r="K17" s="102">
        <v>1.375</v>
      </c>
      <c r="L17" s="102">
        <v>1.375</v>
      </c>
      <c r="M17" s="102"/>
      <c r="N17" s="128">
        <v>1.125</v>
      </c>
      <c r="O17" s="128">
        <v>1.125</v>
      </c>
      <c r="P17" s="128">
        <v>1.125</v>
      </c>
      <c r="Q17" s="128">
        <v>1.125</v>
      </c>
      <c r="R17" s="130"/>
      <c r="S17" s="128">
        <v>1.125</v>
      </c>
      <c r="T17" s="128">
        <v>1.125</v>
      </c>
      <c r="U17" s="128">
        <v>1.125</v>
      </c>
      <c r="V17" s="128">
        <v>1.25</v>
      </c>
    </row>
    <row r="18" spans="1:22" s="38" customFormat="1" ht="12.6" customHeight="1">
      <c r="A18" s="101" t="s">
        <v>13</v>
      </c>
      <c r="B18" s="102">
        <v>1.5</v>
      </c>
      <c r="C18" s="102"/>
      <c r="D18" s="102">
        <v>1.5</v>
      </c>
      <c r="E18" s="102">
        <v>1.5</v>
      </c>
      <c r="F18" s="102">
        <v>1.5</v>
      </c>
      <c r="G18" s="102">
        <v>1.5</v>
      </c>
      <c r="H18" s="102"/>
      <c r="I18" s="102">
        <v>1.75</v>
      </c>
      <c r="J18" s="102">
        <v>1.75</v>
      </c>
      <c r="K18" s="102">
        <v>1.5</v>
      </c>
      <c r="L18" s="102">
        <v>1.25</v>
      </c>
      <c r="M18" s="102"/>
      <c r="N18" s="128">
        <v>0.5</v>
      </c>
      <c r="O18" s="128">
        <v>0.5</v>
      </c>
      <c r="P18" s="128">
        <v>0.5</v>
      </c>
      <c r="Q18" s="128">
        <v>0.5</v>
      </c>
      <c r="R18" s="130"/>
      <c r="S18" s="128">
        <v>0.5</v>
      </c>
      <c r="T18" s="128">
        <v>0.5</v>
      </c>
      <c r="U18" s="128">
        <v>0.5</v>
      </c>
      <c r="V18" s="128">
        <v>0.5</v>
      </c>
    </row>
    <row r="19" spans="1:22" s="38" customFormat="1" ht="12.6" customHeight="1">
      <c r="A19" s="101" t="s">
        <v>36</v>
      </c>
      <c r="B19" s="102">
        <v>6.25</v>
      </c>
      <c r="C19" s="102"/>
      <c r="D19" s="102">
        <v>6.25</v>
      </c>
      <c r="E19" s="102">
        <v>6.25</v>
      </c>
      <c r="F19" s="102">
        <v>6.25</v>
      </c>
      <c r="G19" s="102">
        <v>6.25</v>
      </c>
      <c r="H19" s="102"/>
      <c r="I19" s="102">
        <v>6.25</v>
      </c>
      <c r="J19" s="102">
        <f>I19</f>
        <v>6.25</v>
      </c>
      <c r="K19" s="102">
        <v>6</v>
      </c>
      <c r="L19" s="102">
        <f t="shared" ref="L19" si="1">K19</f>
        <v>6</v>
      </c>
      <c r="M19" s="102"/>
      <c r="N19" s="128">
        <v>4</v>
      </c>
      <c r="O19" s="128">
        <v>4.5</v>
      </c>
      <c r="P19" s="128">
        <v>5</v>
      </c>
      <c r="Q19" s="128">
        <v>5</v>
      </c>
      <c r="R19" s="128"/>
      <c r="S19" s="128">
        <v>5</v>
      </c>
      <c r="T19" s="128">
        <v>5</v>
      </c>
      <c r="U19" s="128">
        <v>5</v>
      </c>
      <c r="V19" s="128">
        <v>5</v>
      </c>
    </row>
    <row r="20" spans="1:22" s="38" customFormat="1" ht="6" customHeight="1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5"/>
      <c r="S20" s="102"/>
      <c r="T20" s="102"/>
      <c r="U20" s="102"/>
      <c r="V20" s="102"/>
    </row>
    <row r="21" spans="1:22" s="38" customFormat="1" ht="12.6" customHeight="1">
      <c r="A21" s="101" t="s">
        <v>8</v>
      </c>
      <c r="B21" s="102">
        <v>0</v>
      </c>
      <c r="C21" s="102"/>
      <c r="D21" s="102">
        <v>0</v>
      </c>
      <c r="E21" s="102">
        <v>0</v>
      </c>
      <c r="F21" s="102">
        <v>0</v>
      </c>
      <c r="G21" s="102">
        <v>0</v>
      </c>
      <c r="H21" s="102"/>
      <c r="I21" s="102">
        <v>0</v>
      </c>
      <c r="J21" s="102">
        <v>0</v>
      </c>
      <c r="K21" s="102">
        <v>0</v>
      </c>
      <c r="L21" s="102">
        <v>0</v>
      </c>
      <c r="M21" s="102"/>
      <c r="N21" s="128">
        <v>0</v>
      </c>
      <c r="O21" s="128">
        <v>0</v>
      </c>
      <c r="P21" s="128">
        <v>0</v>
      </c>
      <c r="Q21" s="128">
        <v>0</v>
      </c>
      <c r="R21" s="130"/>
      <c r="S21" s="128">
        <v>0</v>
      </c>
      <c r="T21" s="128">
        <v>0</v>
      </c>
      <c r="U21" s="128">
        <v>0</v>
      </c>
      <c r="V21" s="128">
        <v>0</v>
      </c>
    </row>
    <row r="22" spans="1:22" s="38" customFormat="1" ht="12.6" customHeight="1">
      <c r="A22" s="101" t="s">
        <v>7</v>
      </c>
      <c r="B22" s="102">
        <v>-0.1</v>
      </c>
      <c r="C22" s="102"/>
      <c r="D22" s="102">
        <v>-0.1</v>
      </c>
      <c r="E22" s="102">
        <v>-0.1</v>
      </c>
      <c r="F22" s="102">
        <v>-0.1</v>
      </c>
      <c r="G22" s="102">
        <v>-0.1</v>
      </c>
      <c r="H22" s="102"/>
      <c r="I22" s="102">
        <v>-0.1</v>
      </c>
      <c r="J22" s="102">
        <v>-0.1</v>
      </c>
      <c r="K22" s="102">
        <v>-0.1</v>
      </c>
      <c r="L22" s="102">
        <v>-0.1</v>
      </c>
      <c r="M22" s="102"/>
      <c r="N22" s="128">
        <v>-0.1</v>
      </c>
      <c r="O22" s="128">
        <v>-0.1</v>
      </c>
      <c r="P22" s="128">
        <v>-0.1</v>
      </c>
      <c r="Q22" s="128">
        <v>-0.1</v>
      </c>
      <c r="R22" s="128"/>
      <c r="S22" s="128">
        <v>-0.1</v>
      </c>
      <c r="T22" s="128">
        <v>-0.1</v>
      </c>
      <c r="U22" s="128">
        <v>-0.1</v>
      </c>
      <c r="V22" s="128">
        <v>-0.1</v>
      </c>
    </row>
    <row r="23" spans="1:22" s="38" customFormat="1" ht="12.6" customHeight="1">
      <c r="A23" s="101" t="s">
        <v>31</v>
      </c>
      <c r="B23" s="102">
        <v>1.5</v>
      </c>
      <c r="C23" s="102"/>
      <c r="D23" s="102">
        <v>1.75</v>
      </c>
      <c r="E23" s="102">
        <v>2</v>
      </c>
      <c r="F23" s="102">
        <v>2.25</v>
      </c>
      <c r="G23" s="102">
        <v>2.5</v>
      </c>
      <c r="H23" s="102"/>
      <c r="I23" s="102">
        <v>2.5</v>
      </c>
      <c r="J23" s="102">
        <v>2.5</v>
      </c>
      <c r="K23" s="102">
        <v>2</v>
      </c>
      <c r="L23" s="102">
        <v>1.75</v>
      </c>
      <c r="M23" s="102"/>
      <c r="N23" s="128">
        <v>0.25</v>
      </c>
      <c r="O23" s="128">
        <v>0.25</v>
      </c>
      <c r="P23" s="128">
        <v>0.25</v>
      </c>
      <c r="Q23" s="128">
        <v>0.25</v>
      </c>
      <c r="R23" s="131"/>
      <c r="S23" s="128">
        <v>0.25</v>
      </c>
      <c r="T23" s="128">
        <v>0.25</v>
      </c>
      <c r="U23" s="128">
        <v>0.25</v>
      </c>
      <c r="V23" s="128">
        <v>0.25</v>
      </c>
    </row>
    <row r="24" spans="1:22" s="38" customFormat="1" ht="12.6" customHeight="1">
      <c r="A24" s="95" t="s">
        <v>82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7"/>
      <c r="T24" s="97"/>
      <c r="U24" s="97"/>
      <c r="V24" s="97"/>
    </row>
    <row r="25" spans="1:22" s="38" customFormat="1" ht="15" customHeight="1">
      <c r="A25" s="42"/>
      <c r="B25" s="31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22" s="38" customFormat="1" ht="15" customHeight="1">
      <c r="A26" s="39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22" s="38" customFormat="1" ht="15" customHeight="1">
      <c r="A27" s="39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22" s="38" customFormat="1" ht="15" customHeight="1">
      <c r="A28" s="39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22" s="38" customFormat="1" ht="15" customHeight="1">
      <c r="A29" s="39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22" s="38" customFormat="1" ht="12.7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2" spans="1:22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4" spans="1:17" ht="12.75">
      <c r="A34" s="39" t="s">
        <v>16</v>
      </c>
      <c r="B34" s="46" t="s">
        <v>33</v>
      </c>
      <c r="C34" s="46"/>
      <c r="D34" s="46" t="s">
        <v>33</v>
      </c>
      <c r="E34" s="46" t="s">
        <v>33</v>
      </c>
      <c r="F34" s="46" t="s">
        <v>33</v>
      </c>
      <c r="G34" s="46" t="s">
        <v>33</v>
      </c>
      <c r="H34" s="46"/>
      <c r="I34" s="46" t="s">
        <v>33</v>
      </c>
      <c r="J34" s="46" t="s">
        <v>33</v>
      </c>
      <c r="K34" s="46" t="s">
        <v>33</v>
      </c>
      <c r="L34" s="46" t="s">
        <v>33</v>
      </c>
      <c r="M34" s="46"/>
      <c r="N34" s="46"/>
      <c r="O34" s="46"/>
      <c r="P34" s="46"/>
      <c r="Q34" s="46"/>
    </row>
    <row r="39" spans="1:17" ht="12.75">
      <c r="A39" s="27"/>
      <c r="B39" s="27"/>
      <c r="C39" s="28"/>
      <c r="D39" s="29"/>
      <c r="E39"/>
      <c r="F39"/>
      <c r="G39"/>
      <c r="H39"/>
      <c r="I39" s="144"/>
      <c r="J39" s="144"/>
      <c r="K39" s="144"/>
      <c r="L39" s="144"/>
      <c r="M39" s="144"/>
      <c r="N39" s="144"/>
      <c r="O39" s="144"/>
      <c r="P39" s="144"/>
      <c r="Q39" s="144"/>
    </row>
    <row r="40" spans="1:17" ht="12.75">
      <c r="A40" s="32"/>
      <c r="B40" s="33"/>
      <c r="C40" s="34"/>
      <c r="D40" s="35"/>
      <c r="E40" s="35"/>
      <c r="F40" s="35"/>
      <c r="G40" s="35"/>
      <c r="H40" s="34"/>
      <c r="I40" s="35"/>
      <c r="J40" s="35"/>
      <c r="K40" s="35"/>
      <c r="L40" s="35"/>
      <c r="M40" s="34"/>
      <c r="N40" s="7"/>
      <c r="O40" s="7"/>
      <c r="P40" s="7"/>
      <c r="Q40" s="7"/>
    </row>
    <row r="41" spans="1:17" ht="12.75">
      <c r="A41" s="9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2.75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ht="12.75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</row>
  </sheetData>
  <mergeCells count="2">
    <mergeCell ref="I39:Q39"/>
    <mergeCell ref="I6:V7"/>
  </mergeCells>
  <pageMargins left="0.57999999999999996" right="0" top="1" bottom="1" header="0.5" footer="0.5"/>
  <pageSetup paperSize="9" orientation="landscape" verticalDpi="4" r:id="rId1"/>
  <headerFooter alignWithMargins="0"/>
  <ignoredErrors>
    <ignoredError sqref="J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0"/>
  <sheetViews>
    <sheetView showGridLines="0" topLeftCell="A3" zoomScale="115" zoomScaleNormal="115" workbookViewId="0">
      <selection activeCell="N10" sqref="N10:Q24"/>
    </sheetView>
  </sheetViews>
  <sheetFormatPr defaultColWidth="9.42578125" defaultRowHeight="12"/>
  <cols>
    <col min="1" max="1" width="13.140625" style="18" customWidth="1"/>
    <col min="2" max="2" width="9.5703125" style="18" hidden="1" customWidth="1"/>
    <col min="3" max="3" width="0.42578125" style="18" hidden="1" customWidth="1"/>
    <col min="4" max="6" width="9.5703125" style="18" hidden="1" customWidth="1"/>
    <col min="7" max="7" width="0.42578125" style="18" hidden="1" customWidth="1"/>
    <col min="8" max="8" width="2.85546875" style="18" customWidth="1"/>
    <col min="9" max="12" width="9.5703125" style="18" customWidth="1"/>
    <col min="13" max="13" width="2.5703125" style="18" customWidth="1"/>
    <col min="14" max="17" width="9" style="18" customWidth="1"/>
    <col min="18" max="20" width="9.5703125" style="18" customWidth="1"/>
    <col min="21" max="21" width="2.5703125" style="18" customWidth="1"/>
    <col min="22" max="22" width="9.42578125" style="18"/>
    <col min="23" max="23" width="9.42578125" style="47"/>
    <col min="24" max="24" width="9.42578125" style="18"/>
    <col min="25" max="25" width="17.5703125" style="18" customWidth="1"/>
    <col min="26" max="26" width="9.5703125" style="18" hidden="1" customWidth="1"/>
    <col min="27" max="27" width="0.42578125" style="18" customWidth="1"/>
    <col min="28" max="31" width="9.5703125" style="18" customWidth="1"/>
    <col min="32" max="32" width="3.5703125" style="18" customWidth="1"/>
    <col min="33" max="36" width="9.5703125" style="18" customWidth="1"/>
    <col min="37" max="37" width="2.5703125" style="18" customWidth="1"/>
    <col min="38" max="16384" width="9.42578125" style="18"/>
  </cols>
  <sheetData>
    <row r="1" spans="1:23">
      <c r="W1" s="18"/>
    </row>
    <row r="2" spans="1:23" ht="15.75">
      <c r="D2" s="48"/>
      <c r="W2" s="18"/>
    </row>
    <row r="3" spans="1:23">
      <c r="W3" s="18"/>
    </row>
    <row r="4" spans="1:23">
      <c r="W4" s="18"/>
    </row>
    <row r="5" spans="1:23">
      <c r="W5" s="18"/>
    </row>
    <row r="6" spans="1:23" s="1" customFormat="1" ht="12.75">
      <c r="C6" s="2"/>
      <c r="D6" s="144" t="s">
        <v>37</v>
      </c>
      <c r="E6" s="146"/>
      <c r="F6" s="146"/>
      <c r="G6" s="146"/>
      <c r="H6" s="146"/>
      <c r="I6" s="146"/>
      <c r="J6" s="146"/>
      <c r="K6" s="146"/>
      <c r="L6" s="146"/>
      <c r="M6" s="145"/>
      <c r="N6" s="145"/>
      <c r="O6" s="145"/>
      <c r="P6" s="145"/>
      <c r="Q6" s="145"/>
    </row>
    <row r="7" spans="1:23" s="3" customFormat="1" ht="3" customHeight="1">
      <c r="A7" s="1"/>
    </row>
    <row r="8" spans="1:23" s="3" customFormat="1" ht="12.75">
      <c r="A8" s="4"/>
      <c r="B8" s="5">
        <v>43075</v>
      </c>
      <c r="C8" s="6"/>
      <c r="D8" s="80" t="s">
        <v>71</v>
      </c>
      <c r="E8" s="7" t="s">
        <v>38</v>
      </c>
      <c r="F8" s="7" t="s">
        <v>39</v>
      </c>
      <c r="G8" s="7" t="s">
        <v>40</v>
      </c>
      <c r="H8" s="6"/>
      <c r="I8" s="7" t="s">
        <v>78</v>
      </c>
      <c r="J8" s="7" t="s">
        <v>79</v>
      </c>
      <c r="K8" s="7" t="s">
        <v>80</v>
      </c>
      <c r="L8" s="7" t="s">
        <v>81</v>
      </c>
      <c r="M8" s="8"/>
      <c r="N8" s="7" t="s">
        <v>114</v>
      </c>
      <c r="O8" s="7" t="s">
        <v>115</v>
      </c>
      <c r="P8" s="7" t="s">
        <v>116</v>
      </c>
      <c r="Q8" s="7" t="s">
        <v>117</v>
      </c>
    </row>
    <row r="9" spans="1:23" s="12" customFormat="1" ht="3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23" s="12" customFormat="1" ht="12.6" customHeight="1">
      <c r="A10" s="9" t="s">
        <v>56</v>
      </c>
      <c r="B10" s="13">
        <v>6.6148999999999996</v>
      </c>
      <c r="C10" s="13"/>
      <c r="D10" s="13">
        <v>6.7121000000000004</v>
      </c>
      <c r="E10" s="13">
        <v>6.8667999999999996</v>
      </c>
      <c r="F10" s="13">
        <v>7.15</v>
      </c>
      <c r="G10" s="13">
        <v>7.1</v>
      </c>
      <c r="H10" s="13"/>
      <c r="I10" s="132">
        <v>6.7</v>
      </c>
      <c r="J10" s="132">
        <v>6.67</v>
      </c>
      <c r="K10" s="132">
        <v>6.64</v>
      </c>
      <c r="L10" s="132">
        <v>6.61</v>
      </c>
      <c r="M10" s="133"/>
      <c r="N10" s="132">
        <v>6.59</v>
      </c>
      <c r="O10" s="132">
        <v>6.56</v>
      </c>
      <c r="P10" s="132">
        <v>6.53</v>
      </c>
      <c r="Q10" s="132">
        <v>6.5</v>
      </c>
    </row>
    <row r="11" spans="1:23" s="12" customFormat="1" ht="12.6" customHeight="1">
      <c r="A11" s="9" t="s">
        <v>57</v>
      </c>
      <c r="B11" s="13">
        <v>7.8133999999999997</v>
      </c>
      <c r="C11" s="13"/>
      <c r="D11" s="13">
        <v>7.85</v>
      </c>
      <c r="E11" s="13">
        <v>7.8106999999999998</v>
      </c>
      <c r="F11" s="13">
        <v>7.84</v>
      </c>
      <c r="G11" s="13">
        <v>7.85</v>
      </c>
      <c r="H11" s="13"/>
      <c r="I11" s="132">
        <v>7.76</v>
      </c>
      <c r="J11" s="132">
        <v>7.76</v>
      </c>
      <c r="K11" s="132">
        <v>7.77</v>
      </c>
      <c r="L11" s="132">
        <v>7.77</v>
      </c>
      <c r="M11" s="134"/>
      <c r="N11" s="132">
        <v>7.78</v>
      </c>
      <c r="O11" s="132">
        <v>7.79</v>
      </c>
      <c r="P11" s="132">
        <v>7.79</v>
      </c>
      <c r="Q11" s="132">
        <v>7.8</v>
      </c>
    </row>
    <row r="12" spans="1:23" s="12" customFormat="1" ht="12.6" customHeight="1">
      <c r="A12" s="9" t="s">
        <v>58</v>
      </c>
      <c r="B12" s="14">
        <v>64.517499999999998</v>
      </c>
      <c r="C12" s="14"/>
      <c r="D12" s="14">
        <v>69.161000000000001</v>
      </c>
      <c r="E12" s="14">
        <v>69.027500000000003</v>
      </c>
      <c r="F12" s="14">
        <v>70.900000000000006</v>
      </c>
      <c r="G12" s="14">
        <v>71.5</v>
      </c>
      <c r="H12" s="14"/>
      <c r="I12" s="135">
        <v>74.8</v>
      </c>
      <c r="J12" s="135">
        <v>74.7</v>
      </c>
      <c r="K12" s="135">
        <v>74.599999999999994</v>
      </c>
      <c r="L12" s="135">
        <v>74.5</v>
      </c>
      <c r="M12" s="133"/>
      <c r="N12" s="135">
        <v>74.400000000000006</v>
      </c>
      <c r="O12" s="135">
        <v>74.3</v>
      </c>
      <c r="P12" s="135">
        <v>74.2</v>
      </c>
      <c r="Q12" s="135">
        <v>74.099999999999994</v>
      </c>
    </row>
    <row r="13" spans="1:23" s="12" customFormat="1" ht="12.6" customHeight="1">
      <c r="A13" s="9" t="s">
        <v>59</v>
      </c>
      <c r="B13" s="15">
        <v>13546</v>
      </c>
      <c r="C13" s="15"/>
      <c r="D13" s="15">
        <v>14243</v>
      </c>
      <c r="E13" s="15">
        <v>14126</v>
      </c>
      <c r="F13" s="15">
        <v>14195</v>
      </c>
      <c r="G13" s="15">
        <v>14100</v>
      </c>
      <c r="H13" s="15"/>
      <c r="I13" s="136">
        <v>14500</v>
      </c>
      <c r="J13" s="136">
        <v>14429</v>
      </c>
      <c r="K13" s="136">
        <v>14357</v>
      </c>
      <c r="L13" s="136">
        <v>14286</v>
      </c>
      <c r="M13" s="133"/>
      <c r="N13" s="136">
        <v>14214</v>
      </c>
      <c r="O13" s="136">
        <v>14143</v>
      </c>
      <c r="P13" s="136">
        <v>14071</v>
      </c>
      <c r="Q13" s="136">
        <v>14000</v>
      </c>
    </row>
    <row r="14" spans="1:23" s="12" customFormat="1" ht="12.6" customHeight="1">
      <c r="A14" s="9" t="s">
        <v>60</v>
      </c>
      <c r="B14" s="10">
        <v>4.0762999999999998</v>
      </c>
      <c r="C14" s="10"/>
      <c r="D14" s="10">
        <v>4.0819999999999999</v>
      </c>
      <c r="E14" s="10">
        <v>4.1319999999999997</v>
      </c>
      <c r="F14" s="10">
        <v>4.1900000000000004</v>
      </c>
      <c r="G14" s="10">
        <v>4.1500000000000004</v>
      </c>
      <c r="H14" s="10"/>
      <c r="I14" s="137">
        <v>4.12</v>
      </c>
      <c r="J14" s="137">
        <v>4.0999999999999996</v>
      </c>
      <c r="K14" s="137">
        <v>4.09</v>
      </c>
      <c r="L14" s="137">
        <v>4.07</v>
      </c>
      <c r="M14" s="133"/>
      <c r="N14" s="137">
        <v>4.05</v>
      </c>
      <c r="O14" s="137">
        <v>4.03</v>
      </c>
      <c r="P14" s="137">
        <v>4.0199999999999996</v>
      </c>
      <c r="Q14" s="137">
        <v>4</v>
      </c>
    </row>
    <row r="15" spans="1:23" s="12" customFormat="1" ht="12.6" customHeight="1">
      <c r="A15" s="9" t="s">
        <v>61</v>
      </c>
      <c r="B15" s="14">
        <v>50.725000000000001</v>
      </c>
      <c r="C15" s="14"/>
      <c r="D15" s="14">
        <v>52.554000000000002</v>
      </c>
      <c r="E15" s="14">
        <v>51.295999999999999</v>
      </c>
      <c r="F15" s="14">
        <v>51.8</v>
      </c>
      <c r="G15" s="14">
        <v>51</v>
      </c>
      <c r="H15" s="14"/>
      <c r="I15" s="135">
        <v>48.5</v>
      </c>
      <c r="J15" s="135">
        <v>48.3</v>
      </c>
      <c r="K15" s="135">
        <v>48.2</v>
      </c>
      <c r="L15" s="135">
        <v>48</v>
      </c>
      <c r="M15" s="133"/>
      <c r="N15" s="135">
        <v>47.8</v>
      </c>
      <c r="O15" s="135">
        <v>47.7</v>
      </c>
      <c r="P15" s="135">
        <v>47.5</v>
      </c>
      <c r="Q15" s="135">
        <v>47.3</v>
      </c>
    </row>
    <row r="16" spans="1:23" s="12" customFormat="1" ht="12.6" customHeight="1">
      <c r="A16" s="9" t="s">
        <v>62</v>
      </c>
      <c r="B16" s="10">
        <v>1.349</v>
      </c>
      <c r="C16" s="10"/>
      <c r="D16" s="10">
        <v>1.3556999999999999</v>
      </c>
      <c r="E16" s="10">
        <v>1.353</v>
      </c>
      <c r="F16" s="10">
        <v>1.38</v>
      </c>
      <c r="G16" s="10">
        <v>1.38</v>
      </c>
      <c r="H16" s="10"/>
      <c r="I16" s="137">
        <v>1.36</v>
      </c>
      <c r="J16" s="137">
        <v>1.35</v>
      </c>
      <c r="K16" s="137">
        <v>1.35</v>
      </c>
      <c r="L16" s="137">
        <v>1.34</v>
      </c>
      <c r="M16" s="138"/>
      <c r="N16" s="137">
        <v>1.33</v>
      </c>
      <c r="O16" s="137">
        <v>1.32</v>
      </c>
      <c r="P16" s="137">
        <v>1.32</v>
      </c>
      <c r="Q16" s="137">
        <v>1.31</v>
      </c>
    </row>
    <row r="17" spans="1:23" s="12" customFormat="1" ht="12.6" customHeight="1">
      <c r="A17" s="9" t="s">
        <v>63</v>
      </c>
      <c r="B17" s="15">
        <v>1093.3900000000001</v>
      </c>
      <c r="C17" s="15"/>
      <c r="D17" s="15">
        <v>1135.18</v>
      </c>
      <c r="E17" s="15">
        <v>1154.8</v>
      </c>
      <c r="F17" s="15">
        <v>1196</v>
      </c>
      <c r="G17" s="15">
        <v>1170</v>
      </c>
      <c r="H17" s="15"/>
      <c r="I17" s="136">
        <v>1116</v>
      </c>
      <c r="J17" s="136">
        <v>1116</v>
      </c>
      <c r="K17" s="136">
        <v>1116</v>
      </c>
      <c r="L17" s="136">
        <v>1115</v>
      </c>
      <c r="M17" s="138"/>
      <c r="N17" s="136">
        <v>1115</v>
      </c>
      <c r="O17" s="136">
        <v>1114</v>
      </c>
      <c r="P17" s="136">
        <v>1114</v>
      </c>
      <c r="Q17" s="136">
        <v>1113</v>
      </c>
    </row>
    <row r="18" spans="1:23" s="12" customFormat="1" ht="12.6" customHeight="1">
      <c r="A18" s="9" t="s">
        <v>64</v>
      </c>
      <c r="B18" s="14">
        <v>32.619999999999997</v>
      </c>
      <c r="C18" s="14"/>
      <c r="D18" s="14">
        <v>31.736999999999998</v>
      </c>
      <c r="E18" s="14">
        <v>30.989000000000001</v>
      </c>
      <c r="F18" s="14">
        <v>30.6</v>
      </c>
      <c r="G18" s="14">
        <v>30.5</v>
      </c>
      <c r="H18" s="14"/>
      <c r="I18" s="135">
        <v>31</v>
      </c>
      <c r="J18" s="135">
        <v>30.8</v>
      </c>
      <c r="K18" s="135">
        <v>30.6</v>
      </c>
      <c r="L18" s="135">
        <v>30.4</v>
      </c>
      <c r="M18" s="138"/>
      <c r="N18" s="135">
        <v>30.2</v>
      </c>
      <c r="O18" s="135">
        <v>30</v>
      </c>
      <c r="P18" s="135">
        <v>29.8</v>
      </c>
      <c r="Q18" s="135">
        <v>29.6</v>
      </c>
    </row>
    <row r="19" spans="1:23" s="12" customFormat="1" ht="12.6" customHeight="1">
      <c r="A19" s="9" t="s">
        <v>65</v>
      </c>
      <c r="B19" s="15">
        <v>22716</v>
      </c>
      <c r="C19" s="15"/>
      <c r="D19" s="15">
        <v>23189</v>
      </c>
      <c r="E19" s="15">
        <v>23301</v>
      </c>
      <c r="F19" s="15">
        <v>23203</v>
      </c>
      <c r="G19" s="15">
        <v>23200</v>
      </c>
      <c r="H19" s="15"/>
      <c r="I19" s="136">
        <v>23200</v>
      </c>
      <c r="J19" s="136">
        <v>23150</v>
      </c>
      <c r="K19" s="136">
        <v>23100</v>
      </c>
      <c r="L19" s="136">
        <v>23050</v>
      </c>
      <c r="M19" s="138"/>
      <c r="N19" s="136">
        <v>23000</v>
      </c>
      <c r="O19" s="136">
        <v>22950</v>
      </c>
      <c r="P19" s="136">
        <v>22900</v>
      </c>
      <c r="Q19" s="136">
        <v>22850</v>
      </c>
    </row>
    <row r="20" spans="1:23" s="12" customFormat="1" ht="6" customHeigh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6"/>
      <c r="N20" s="10"/>
      <c r="O20" s="10"/>
      <c r="P20" s="10"/>
      <c r="Q20" s="10"/>
    </row>
    <row r="21" spans="1:23" s="12" customFormat="1" ht="12.6" customHeight="1">
      <c r="A21" s="9" t="s">
        <v>66</v>
      </c>
      <c r="B21" s="10">
        <v>0.75639999999999996</v>
      </c>
      <c r="C21" s="10"/>
      <c r="D21" s="10">
        <v>0.70960000000000001</v>
      </c>
      <c r="E21" s="10">
        <v>0.70199999999999996</v>
      </c>
      <c r="F21" s="10">
        <v>0.68</v>
      </c>
      <c r="G21" s="10">
        <v>0.66</v>
      </c>
      <c r="H21" s="10"/>
      <c r="I21" s="137">
        <v>0.73</v>
      </c>
      <c r="J21" s="137">
        <v>0.73</v>
      </c>
      <c r="K21" s="137">
        <v>0.73</v>
      </c>
      <c r="L21" s="137">
        <v>0.74</v>
      </c>
      <c r="M21" s="138"/>
      <c r="N21" s="137">
        <v>0.74</v>
      </c>
      <c r="O21" s="137">
        <v>0.75</v>
      </c>
      <c r="P21" s="137">
        <v>0.75</v>
      </c>
      <c r="Q21" s="137">
        <v>0.76</v>
      </c>
    </row>
    <row r="22" spans="1:23" s="12" customFormat="1" ht="12.6" customHeight="1">
      <c r="A22" s="9" t="s">
        <v>67</v>
      </c>
      <c r="B22" s="10">
        <v>1.1796</v>
      </c>
      <c r="C22" s="10"/>
      <c r="D22" s="10">
        <v>1.1217999999999999</v>
      </c>
      <c r="E22" s="10">
        <v>1.1373</v>
      </c>
      <c r="F22" s="10">
        <v>1.0900000000000001</v>
      </c>
      <c r="G22" s="10">
        <v>1.0900000000000001</v>
      </c>
      <c r="H22" s="10"/>
      <c r="I22" s="137">
        <v>1.1599999999999999</v>
      </c>
      <c r="J22" s="137">
        <v>1.17</v>
      </c>
      <c r="K22" s="137">
        <v>1.19</v>
      </c>
      <c r="L22" s="137">
        <v>1.2</v>
      </c>
      <c r="M22" s="138"/>
      <c r="N22" s="137">
        <v>1.21</v>
      </c>
      <c r="O22" s="137">
        <v>1.22</v>
      </c>
      <c r="P22" s="137">
        <v>1.24</v>
      </c>
      <c r="Q22" s="137">
        <v>1.25</v>
      </c>
    </row>
    <row r="23" spans="1:23" s="12" customFormat="1" ht="12.6" customHeight="1">
      <c r="A23" s="9" t="s">
        <v>68</v>
      </c>
      <c r="B23" s="15">
        <v>112.29</v>
      </c>
      <c r="C23" s="15"/>
      <c r="D23" s="15">
        <v>110.86</v>
      </c>
      <c r="E23" s="15">
        <v>107.85</v>
      </c>
      <c r="F23" s="15">
        <v>108</v>
      </c>
      <c r="G23" s="15">
        <v>109</v>
      </c>
      <c r="H23" s="15"/>
      <c r="I23" s="136">
        <v>106</v>
      </c>
      <c r="J23" s="136">
        <v>106</v>
      </c>
      <c r="K23" s="136">
        <v>106</v>
      </c>
      <c r="L23" s="136">
        <v>106</v>
      </c>
      <c r="M23" s="138"/>
      <c r="N23" s="136">
        <v>105</v>
      </c>
      <c r="O23" s="136">
        <v>105</v>
      </c>
      <c r="P23" s="136">
        <v>105</v>
      </c>
      <c r="Q23" s="136">
        <v>105</v>
      </c>
    </row>
    <row r="24" spans="1:23" s="12" customFormat="1" ht="12.6" customHeight="1">
      <c r="A24" s="9" t="s">
        <v>69</v>
      </c>
      <c r="B24" s="10">
        <v>1.3392999999999999</v>
      </c>
      <c r="C24" s="10"/>
      <c r="D24" s="10">
        <v>1.3035000000000001</v>
      </c>
      <c r="E24" s="10">
        <v>1.2696000000000001</v>
      </c>
      <c r="F24" s="10">
        <v>1.23</v>
      </c>
      <c r="G24" s="10">
        <v>1.25</v>
      </c>
      <c r="H24" s="10"/>
      <c r="I24" s="137">
        <v>1.29</v>
      </c>
      <c r="J24" s="137">
        <v>1.3</v>
      </c>
      <c r="K24" s="137">
        <v>1.31</v>
      </c>
      <c r="L24" s="137">
        <v>1.32</v>
      </c>
      <c r="M24" s="139"/>
      <c r="N24" s="137">
        <v>1.33</v>
      </c>
      <c r="O24" s="137">
        <v>1.34</v>
      </c>
      <c r="P24" s="137">
        <v>1.35</v>
      </c>
      <c r="Q24" s="137">
        <v>1.36</v>
      </c>
    </row>
    <row r="25" spans="1:23" s="12" customFormat="1" ht="12.6" customHeight="1">
      <c r="A25" s="12" t="s">
        <v>41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23" s="12" customFormat="1" ht="15" customHeight="1">
      <c r="B26" s="3"/>
      <c r="C26" s="3"/>
      <c r="D26" s="17"/>
      <c r="E26" s="17"/>
      <c r="F26" s="17"/>
      <c r="G26" s="17"/>
      <c r="H26" s="3"/>
      <c r="I26" s="17"/>
      <c r="J26" s="17"/>
      <c r="K26" s="17"/>
      <c r="L26" s="17"/>
    </row>
    <row r="27" spans="1:23" s="12" customFormat="1" ht="15" customHeight="1">
      <c r="A27" s="9"/>
      <c r="B27" s="17"/>
      <c r="C27" s="17"/>
      <c r="D27" s="17"/>
      <c r="I27" s="17"/>
      <c r="J27" s="17" t="s">
        <v>43</v>
      </c>
      <c r="K27" s="17" t="s">
        <v>44</v>
      </c>
      <c r="L27" s="17" t="s">
        <v>45</v>
      </c>
    </row>
    <row r="28" spans="1:23" s="12" customFormat="1" ht="15" customHeight="1">
      <c r="A28" s="9"/>
      <c r="B28" s="17"/>
      <c r="C28" s="17"/>
      <c r="D28" s="17"/>
      <c r="I28" s="20" t="s">
        <v>7</v>
      </c>
      <c r="J28" s="24">
        <v>0.1</v>
      </c>
      <c r="K28" s="26">
        <f>(G23/L23-1)*100</f>
        <v>2.8301886792452935</v>
      </c>
      <c r="L28" s="26">
        <f>K28+J28</f>
        <v>2.9301886792452936</v>
      </c>
    </row>
    <row r="29" spans="1:23" s="12" customFormat="1" ht="15" customHeight="1">
      <c r="A29" s="9"/>
      <c r="B29" s="17"/>
      <c r="C29" s="17"/>
      <c r="D29" s="17"/>
      <c r="I29" s="20" t="s">
        <v>8</v>
      </c>
      <c r="J29" s="24">
        <v>0.8</v>
      </c>
      <c r="K29" s="26">
        <f>-(G22/L22-1)*100</f>
        <v>9.1666666666666572</v>
      </c>
      <c r="L29" s="26">
        <f t="shared" ref="L29:L37" si="0">K29+J29</f>
        <v>9.9666666666666579</v>
      </c>
    </row>
    <row r="30" spans="1:23" s="12" customFormat="1" ht="15" customHeight="1">
      <c r="A30" s="9"/>
      <c r="B30" s="17"/>
      <c r="C30" s="17"/>
      <c r="D30" s="17"/>
      <c r="I30" s="20" t="s">
        <v>9</v>
      </c>
      <c r="J30" s="24">
        <v>7.2</v>
      </c>
      <c r="K30" s="17">
        <f>(G13/L13-1)*100</f>
        <v>-1.3019739605207858</v>
      </c>
      <c r="L30" s="26">
        <f t="shared" si="0"/>
        <v>5.8980260394792143</v>
      </c>
    </row>
    <row r="31" spans="1:23" s="12" customFormat="1" ht="12.75">
      <c r="D31" s="3"/>
      <c r="I31" s="21" t="s">
        <v>10</v>
      </c>
      <c r="J31" s="24">
        <v>4.5</v>
      </c>
      <c r="K31" s="17">
        <f>(G14/L14-1)*100</f>
        <v>1.9656019656019597</v>
      </c>
      <c r="L31" s="26">
        <f t="shared" si="0"/>
        <v>6.4656019656019597</v>
      </c>
    </row>
    <row r="32" spans="1:23" ht="12.75">
      <c r="I32" s="22" t="s">
        <v>11</v>
      </c>
      <c r="J32" s="25">
        <v>5.8</v>
      </c>
      <c r="K32" s="17">
        <f>(G15/L15-1)*100</f>
        <v>6.25</v>
      </c>
      <c r="L32" s="26">
        <f t="shared" si="0"/>
        <v>12.05</v>
      </c>
      <c r="W32" s="18"/>
    </row>
    <row r="33" spans="1:23" ht="12.75">
      <c r="D33" s="19"/>
      <c r="I33" s="23" t="s">
        <v>12</v>
      </c>
      <c r="J33" s="25">
        <v>2.5500000000000003</v>
      </c>
      <c r="K33" s="17">
        <f>(G16/L16-1)*100</f>
        <v>2.9850746268656581</v>
      </c>
      <c r="L33" s="26">
        <f t="shared" si="0"/>
        <v>5.5350746268656579</v>
      </c>
      <c r="W33" s="18"/>
    </row>
    <row r="34" spans="1:23" ht="12.75">
      <c r="I34" s="22" t="s">
        <v>13</v>
      </c>
      <c r="J34" s="25">
        <v>2.8</v>
      </c>
      <c r="K34" s="17">
        <f>(G18/L18-1)*100</f>
        <v>0.32894736842106198</v>
      </c>
      <c r="L34" s="26">
        <f t="shared" si="0"/>
        <v>3.1289473684210618</v>
      </c>
      <c r="W34" s="18"/>
    </row>
    <row r="35" spans="1:23" ht="12.75">
      <c r="I35" s="22" t="s">
        <v>15</v>
      </c>
      <c r="J35" s="25">
        <v>4</v>
      </c>
      <c r="K35" s="17">
        <f>(G10/L10-1)*100</f>
        <v>7.4130105900151122</v>
      </c>
      <c r="L35" s="26">
        <f t="shared" si="0"/>
        <v>11.413010590015112</v>
      </c>
      <c r="W35" s="18"/>
    </row>
    <row r="36" spans="1:23" ht="12.75">
      <c r="I36" s="22" t="s">
        <v>42</v>
      </c>
      <c r="J36" s="25">
        <v>3</v>
      </c>
      <c r="K36" s="17">
        <f>(G17/L17-1)*100</f>
        <v>4.9327354260089606</v>
      </c>
      <c r="L36" s="26">
        <f t="shared" si="0"/>
        <v>7.9327354260089606</v>
      </c>
      <c r="W36" s="18"/>
    </row>
    <row r="37" spans="1:23" ht="12.75">
      <c r="I37" s="22" t="s">
        <v>24</v>
      </c>
      <c r="J37" s="25">
        <v>7.3</v>
      </c>
      <c r="K37" s="17">
        <f>(G12/L12-1)*100</f>
        <v>-4.0268456375838984</v>
      </c>
      <c r="L37" s="26">
        <f t="shared" si="0"/>
        <v>3.2731543624161015</v>
      </c>
      <c r="W37" s="18"/>
    </row>
    <row r="40" spans="1:23" ht="12.75">
      <c r="A40" s="1"/>
      <c r="B40" s="1"/>
      <c r="C40" s="2"/>
      <c r="D40" s="144"/>
      <c r="E40" s="146"/>
      <c r="F40" s="146"/>
      <c r="G40" s="146"/>
      <c r="H40" s="146"/>
      <c r="I40" s="146"/>
      <c r="J40" s="146"/>
      <c r="K40" s="146"/>
      <c r="L40" s="146"/>
    </row>
    <row r="41" spans="1:23" ht="12.75">
      <c r="A41" s="1" t="s">
        <v>70</v>
      </c>
      <c r="B41" s="1"/>
      <c r="C41" s="2"/>
      <c r="D41" s="144" t="s">
        <v>37</v>
      </c>
      <c r="E41" s="146"/>
      <c r="F41" s="146"/>
      <c r="G41" s="146"/>
      <c r="H41" s="146"/>
      <c r="I41" s="146"/>
      <c r="J41" s="146"/>
      <c r="K41" s="146"/>
      <c r="L41" s="146"/>
    </row>
    <row r="42" spans="1:23" ht="12.7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23" ht="12.75">
      <c r="A43" s="4"/>
      <c r="B43" s="5">
        <v>43075</v>
      </c>
      <c r="C43" s="6"/>
      <c r="D43" s="80">
        <v>43553</v>
      </c>
      <c r="E43" s="7" t="s">
        <v>38</v>
      </c>
      <c r="F43" s="7" t="s">
        <v>39</v>
      </c>
      <c r="G43" s="7" t="s">
        <v>40</v>
      </c>
      <c r="H43" s="6"/>
      <c r="I43" s="7" t="s">
        <v>50</v>
      </c>
      <c r="J43" s="7" t="s">
        <v>51</v>
      </c>
      <c r="K43" s="7" t="s">
        <v>52</v>
      </c>
      <c r="L43" s="7" t="s">
        <v>53</v>
      </c>
    </row>
    <row r="44" spans="1:23" ht="12.7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23" ht="12.75">
      <c r="A45" s="9" t="s">
        <v>56</v>
      </c>
      <c r="B45" s="13">
        <v>6.6148999999999996</v>
      </c>
      <c r="C45" s="13"/>
      <c r="D45" s="13">
        <v>6.7121000000000004</v>
      </c>
      <c r="E45" s="13">
        <v>6.85</v>
      </c>
      <c r="F45" s="13">
        <v>7</v>
      </c>
      <c r="G45" s="13">
        <v>6.95</v>
      </c>
      <c r="H45" s="13"/>
      <c r="I45" s="13">
        <v>6.9</v>
      </c>
      <c r="J45" s="13">
        <v>6.85</v>
      </c>
      <c r="K45" s="13">
        <v>6.8</v>
      </c>
      <c r="L45" s="13">
        <v>6.75</v>
      </c>
    </row>
    <row r="46" spans="1:23" ht="12.75">
      <c r="A46" s="9" t="s">
        <v>57</v>
      </c>
      <c r="B46" s="13">
        <v>7.8133999999999997</v>
      </c>
      <c r="C46" s="13"/>
      <c r="D46" s="13">
        <v>7.85</v>
      </c>
      <c r="E46" s="13">
        <v>7.85</v>
      </c>
      <c r="F46" s="13">
        <v>7.85</v>
      </c>
      <c r="G46" s="13">
        <v>7.84</v>
      </c>
      <c r="H46" s="13"/>
      <c r="I46" s="13">
        <v>7.83</v>
      </c>
      <c r="J46" s="13">
        <v>7.82</v>
      </c>
      <c r="K46" s="13">
        <v>7.8100000000000005</v>
      </c>
      <c r="L46" s="13">
        <v>7.8000000000000007</v>
      </c>
    </row>
    <row r="47" spans="1:23" ht="12.75">
      <c r="A47" s="9" t="s">
        <v>58</v>
      </c>
      <c r="B47" s="14">
        <v>64.517499999999998</v>
      </c>
      <c r="C47" s="14"/>
      <c r="D47" s="14">
        <v>69.161000000000001</v>
      </c>
      <c r="E47" s="14">
        <v>70</v>
      </c>
      <c r="F47" s="14">
        <v>71</v>
      </c>
      <c r="G47" s="14">
        <v>71.5</v>
      </c>
      <c r="H47" s="14"/>
      <c r="I47" s="14">
        <v>71</v>
      </c>
      <c r="J47" s="14">
        <v>70.5</v>
      </c>
      <c r="K47" s="14">
        <v>70</v>
      </c>
      <c r="L47" s="14">
        <v>69.5</v>
      </c>
    </row>
    <row r="48" spans="1:23" ht="12.75">
      <c r="A48" s="9" t="s">
        <v>59</v>
      </c>
      <c r="B48" s="15">
        <v>13546</v>
      </c>
      <c r="C48" s="15"/>
      <c r="D48" s="15">
        <v>14243</v>
      </c>
      <c r="E48" s="15">
        <v>14300</v>
      </c>
      <c r="F48" s="15">
        <v>14500</v>
      </c>
      <c r="G48" s="15">
        <v>14400</v>
      </c>
      <c r="H48" s="15"/>
      <c r="I48" s="15">
        <v>14300</v>
      </c>
      <c r="J48" s="15">
        <v>14200</v>
      </c>
      <c r="K48" s="15">
        <v>14100</v>
      </c>
      <c r="L48" s="15">
        <v>14000</v>
      </c>
    </row>
    <row r="49" spans="1:12" ht="12.75">
      <c r="A49" s="9" t="s">
        <v>60</v>
      </c>
      <c r="B49" s="10">
        <v>4.0762999999999998</v>
      </c>
      <c r="C49" s="10"/>
      <c r="D49" s="10">
        <v>4.0819999999999999</v>
      </c>
      <c r="E49" s="10">
        <v>4.0999999999999996</v>
      </c>
      <c r="F49" s="10">
        <v>4.2</v>
      </c>
      <c r="G49" s="10">
        <v>4.25</v>
      </c>
      <c r="H49" s="10"/>
      <c r="I49" s="10">
        <v>4.2</v>
      </c>
      <c r="J49" s="10">
        <v>4.1500000000000004</v>
      </c>
      <c r="K49" s="10">
        <v>4.1000000000000005</v>
      </c>
      <c r="L49" s="10">
        <v>4.0500000000000007</v>
      </c>
    </row>
    <row r="50" spans="1:12" ht="12.75">
      <c r="A50" s="9" t="s">
        <v>61</v>
      </c>
      <c r="B50" s="14">
        <v>50.725000000000001</v>
      </c>
      <c r="C50" s="14"/>
      <c r="D50" s="14">
        <v>52.554000000000002</v>
      </c>
      <c r="E50" s="14">
        <v>54</v>
      </c>
      <c r="F50" s="14">
        <v>55</v>
      </c>
      <c r="G50" s="14">
        <v>54.5</v>
      </c>
      <c r="H50" s="14"/>
      <c r="I50" s="14">
        <v>54</v>
      </c>
      <c r="J50" s="14">
        <v>53.5</v>
      </c>
      <c r="K50" s="14">
        <v>53</v>
      </c>
      <c r="L50" s="14">
        <v>52.5</v>
      </c>
    </row>
    <row r="51" spans="1:12" ht="12.75">
      <c r="A51" s="9" t="s">
        <v>62</v>
      </c>
      <c r="B51" s="10">
        <v>1.349</v>
      </c>
      <c r="C51" s="10"/>
      <c r="D51" s="10">
        <v>1.3556999999999999</v>
      </c>
      <c r="E51" s="10">
        <v>1.3735499999999998</v>
      </c>
      <c r="F51" s="10">
        <v>1.4</v>
      </c>
      <c r="G51" s="10">
        <v>1.39</v>
      </c>
      <c r="H51" s="10"/>
      <c r="I51" s="10">
        <v>1.38</v>
      </c>
      <c r="J51" s="10">
        <v>1.3699999999999999</v>
      </c>
      <c r="K51" s="10">
        <v>1.3599999999999999</v>
      </c>
      <c r="L51" s="10">
        <v>1.3499999999999999</v>
      </c>
    </row>
    <row r="52" spans="1:12" ht="12.75">
      <c r="A52" s="9" t="s">
        <v>63</v>
      </c>
      <c r="B52" s="15">
        <v>1093.3900000000001</v>
      </c>
      <c r="C52" s="15"/>
      <c r="D52" s="15">
        <v>1135.18</v>
      </c>
      <c r="E52" s="15">
        <v>1170</v>
      </c>
      <c r="F52" s="15">
        <v>1180</v>
      </c>
      <c r="G52" s="15">
        <v>1170</v>
      </c>
      <c r="H52" s="15"/>
      <c r="I52" s="15">
        <v>1165</v>
      </c>
      <c r="J52" s="15">
        <v>1160</v>
      </c>
      <c r="K52" s="15">
        <v>1155</v>
      </c>
      <c r="L52" s="15">
        <v>1150</v>
      </c>
    </row>
    <row r="53" spans="1:12" ht="12.75">
      <c r="A53" s="9" t="s">
        <v>64</v>
      </c>
      <c r="B53" s="14">
        <v>32.619999999999997</v>
      </c>
      <c r="C53" s="14"/>
      <c r="D53" s="14">
        <v>31.736999999999998</v>
      </c>
      <c r="E53" s="14">
        <v>32.5</v>
      </c>
      <c r="F53" s="14">
        <v>33</v>
      </c>
      <c r="G53" s="14">
        <v>32.799999999999997</v>
      </c>
      <c r="H53" s="14"/>
      <c r="I53" s="14">
        <v>32.599999999999994</v>
      </c>
      <c r="J53" s="14">
        <v>32.399999999999991</v>
      </c>
      <c r="K53" s="14">
        <v>32.199999999999989</v>
      </c>
      <c r="L53" s="14">
        <v>31.999999999999989</v>
      </c>
    </row>
    <row r="54" spans="1:12" ht="12.75">
      <c r="A54" s="9" t="s">
        <v>65</v>
      </c>
      <c r="B54" s="15">
        <v>22716</v>
      </c>
      <c r="C54" s="15"/>
      <c r="D54" s="15">
        <v>23189</v>
      </c>
      <c r="E54" s="15">
        <v>23250</v>
      </c>
      <c r="F54" s="15">
        <v>23300</v>
      </c>
      <c r="G54" s="15">
        <v>23280</v>
      </c>
      <c r="H54" s="15"/>
      <c r="I54" s="15">
        <v>23300</v>
      </c>
      <c r="J54" s="15">
        <v>23250</v>
      </c>
      <c r="K54" s="15">
        <v>23200</v>
      </c>
      <c r="L54" s="15">
        <v>23150</v>
      </c>
    </row>
    <row r="55" spans="1:12" ht="12.75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12.75">
      <c r="A56" s="9" t="s">
        <v>66</v>
      </c>
      <c r="B56" s="10">
        <v>0.75639999999999996</v>
      </c>
      <c r="C56" s="10"/>
      <c r="D56" s="10">
        <v>0.70960000000000001</v>
      </c>
      <c r="E56" s="10">
        <v>0.69579999999999997</v>
      </c>
      <c r="F56" s="10">
        <v>0.68</v>
      </c>
      <c r="G56" s="10">
        <v>0.67500000000000004</v>
      </c>
      <c r="H56" s="10"/>
      <c r="I56" s="10">
        <v>0.68</v>
      </c>
      <c r="J56" s="10">
        <v>0.69000000000000006</v>
      </c>
      <c r="K56" s="10">
        <v>0.70000000000000007</v>
      </c>
      <c r="L56" s="10">
        <v>0.71000000000000008</v>
      </c>
    </row>
    <row r="57" spans="1:12" ht="12.75">
      <c r="A57" s="9" t="s">
        <v>67</v>
      </c>
      <c r="B57" s="10">
        <v>1.1796</v>
      </c>
      <c r="C57" s="10"/>
      <c r="D57" s="10">
        <v>1.1217999999999999</v>
      </c>
      <c r="E57" s="10">
        <v>1.1200000000000001</v>
      </c>
      <c r="F57" s="10">
        <v>1.1000000000000001</v>
      </c>
      <c r="G57" s="10">
        <v>1.1100000000000001</v>
      </c>
      <c r="H57" s="10"/>
      <c r="I57" s="10">
        <v>1.1200000000000001</v>
      </c>
      <c r="J57" s="10">
        <v>1.1299999999999999</v>
      </c>
      <c r="K57" s="10">
        <v>1.1399999999999999</v>
      </c>
      <c r="L57" s="10">
        <v>1.1499999999999999</v>
      </c>
    </row>
    <row r="58" spans="1:12" ht="12.75">
      <c r="A58" s="9" t="s">
        <v>68</v>
      </c>
      <c r="B58" s="15">
        <v>112.29</v>
      </c>
      <c r="C58" s="15"/>
      <c r="D58" s="15">
        <v>110.86</v>
      </c>
      <c r="E58" s="15">
        <v>113</v>
      </c>
      <c r="F58" s="15">
        <v>115</v>
      </c>
      <c r="G58" s="15">
        <v>114</v>
      </c>
      <c r="H58" s="15"/>
      <c r="I58" s="15">
        <v>113</v>
      </c>
      <c r="J58" s="15">
        <v>112</v>
      </c>
      <c r="K58" s="15">
        <v>111</v>
      </c>
      <c r="L58" s="15">
        <v>110</v>
      </c>
    </row>
    <row r="59" spans="1:12" ht="12.75">
      <c r="A59" s="9" t="s">
        <v>69</v>
      </c>
      <c r="B59" s="10">
        <v>1.3392999999999999</v>
      </c>
      <c r="C59" s="10"/>
      <c r="D59" s="10">
        <v>1.3035000000000001</v>
      </c>
      <c r="E59" s="10">
        <v>1.3</v>
      </c>
      <c r="F59" s="10">
        <v>1.28</v>
      </c>
      <c r="G59" s="10">
        <v>1.29</v>
      </c>
      <c r="H59" s="10"/>
      <c r="I59" s="10">
        <v>1.3</v>
      </c>
      <c r="J59" s="10">
        <v>1.31</v>
      </c>
      <c r="K59" s="10">
        <v>1.32</v>
      </c>
      <c r="L59" s="10">
        <v>1.33</v>
      </c>
    </row>
    <row r="60" spans="1:12" ht="12.75">
      <c r="A60" s="12" t="s">
        <v>41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</sheetData>
  <mergeCells count="3">
    <mergeCell ref="D40:L40"/>
    <mergeCell ref="D41:L41"/>
    <mergeCell ref="D6:Q6"/>
  </mergeCells>
  <pageMargins left="0.57999999999999996" right="0" top="1" bottom="1" header="0.5" footer="0.5"/>
  <pageSetup paperSize="9" orientation="landscape" verticalDpi="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2" sqref="G12"/>
    </sheetView>
  </sheetViews>
  <sheetFormatPr defaultRowHeight="12.75"/>
  <cols>
    <col min="1" max="1" width="11.5703125" bestFit="1" customWidth="1"/>
    <col min="2" max="2" width="4" customWidth="1"/>
    <col min="3" max="3" width="13.85546875" bestFit="1" customWidth="1"/>
  </cols>
  <sheetData>
    <row r="1" spans="1:7">
      <c r="C1" s="110" t="s">
        <v>89</v>
      </c>
      <c r="D1">
        <v>5</v>
      </c>
      <c r="E1">
        <v>6</v>
      </c>
      <c r="F1">
        <v>7</v>
      </c>
      <c r="G1">
        <v>8</v>
      </c>
    </row>
    <row r="2" spans="1:7">
      <c r="A2" s="112" t="s">
        <v>107</v>
      </c>
      <c r="B2" s="112"/>
      <c r="D2" s="111">
        <v>2018</v>
      </c>
      <c r="E2" s="111">
        <v>2019</v>
      </c>
      <c r="F2" s="111" t="s">
        <v>54</v>
      </c>
      <c r="G2" s="111" t="s">
        <v>73</v>
      </c>
    </row>
    <row r="3" spans="1:7">
      <c r="A3" t="s">
        <v>31</v>
      </c>
      <c r="C3" t="s">
        <v>49</v>
      </c>
      <c r="D3">
        <f>VLOOKUP($C3,'GDP key'!$A$5:$H$24,'Transform-GDP'!D$1,FALSE)</f>
        <v>2.2999999999999998</v>
      </c>
      <c r="E3">
        <f>VLOOKUP($C3,'GDP key'!$A$5:$H$24,'Transform-GDP'!E$1,FALSE)</f>
        <v>-3.5</v>
      </c>
      <c r="F3">
        <f>VLOOKUP($C3,'GDP key'!$A$5:$H$24,'Transform-GDP'!F$1,FALSE)</f>
        <v>5</v>
      </c>
      <c r="G3">
        <f>VLOOKUP($C3,'GDP key'!$A$5:$H$24,'Transform-GDP'!G$1,FALSE)</f>
        <v>2.2000000000000002</v>
      </c>
    </row>
    <row r="4" spans="1:7">
      <c r="A4" t="s">
        <v>8</v>
      </c>
      <c r="C4" t="s">
        <v>8</v>
      </c>
      <c r="D4">
        <f>VLOOKUP($C4,'GDP key'!$A$5:$H$24,'Transform-GDP'!D$1,FALSE)</f>
        <v>0.9</v>
      </c>
      <c r="E4">
        <f>VLOOKUP($C4,'GDP key'!$A$5:$H$24,'Transform-GDP'!E$1,FALSE)</f>
        <v>-8</v>
      </c>
      <c r="F4">
        <f>VLOOKUP($C4,'GDP key'!$A$5:$H$24,'Transform-GDP'!F$1,FALSE)</f>
        <v>4</v>
      </c>
      <c r="G4">
        <f>VLOOKUP($C4,'GDP key'!$A$5:$H$24,'Transform-GDP'!G$1,FALSE)</f>
        <v>3.5</v>
      </c>
    </row>
    <row r="5" spans="1:7">
      <c r="A5" t="s">
        <v>7</v>
      </c>
      <c r="C5" t="s">
        <v>7</v>
      </c>
      <c r="D5">
        <f>VLOOKUP($C5,'GDP key'!$A$5:$H$24,'Transform-GDP'!D$1,FALSE)</f>
        <v>0.7</v>
      </c>
      <c r="E5">
        <f>VLOOKUP($C5,'GDP key'!$A$5:$H$24,'Transform-GDP'!E$1,FALSE)</f>
        <v>-5</v>
      </c>
      <c r="F5">
        <f>VLOOKUP($C5,'GDP key'!$A$5:$H$24,'Transform-GDP'!F$1,FALSE)</f>
        <v>2.8</v>
      </c>
      <c r="G5">
        <f>VLOOKUP($C5,'GDP key'!$A$5:$H$24,'Transform-GDP'!G$1,FALSE)</f>
        <v>1.5</v>
      </c>
    </row>
    <row r="6" spans="1:7">
      <c r="A6" t="s">
        <v>15</v>
      </c>
      <c r="C6" t="s">
        <v>15</v>
      </c>
      <c r="D6">
        <f>VLOOKUP($C6,'GDP key'!$A$5:$H$24,'Transform-GDP'!D$1,FALSE)</f>
        <v>6.1</v>
      </c>
      <c r="E6">
        <f>VLOOKUP($C6,'GDP key'!$A$5:$H$24,'Transform-GDP'!E$1,FALSE)</f>
        <v>2</v>
      </c>
      <c r="F6">
        <f>VLOOKUP($C6,'GDP key'!$A$5:$H$24,'Transform-GDP'!F$1,FALSE)</f>
        <v>7</v>
      </c>
      <c r="G6">
        <f>VLOOKUP($C6,'GDP key'!$A$5:$H$24,'Transform-GDP'!G$1,FALSE)</f>
        <v>5.5</v>
      </c>
    </row>
    <row r="7" spans="1:7">
      <c r="A7" t="s">
        <v>16</v>
      </c>
      <c r="C7" t="s">
        <v>16</v>
      </c>
      <c r="D7">
        <f>VLOOKUP($C7,'GDP key'!$A$5:$H$24,'Transform-GDP'!D$1,FALSE)</f>
        <v>-1.2</v>
      </c>
      <c r="E7">
        <f>VLOOKUP($C7,'GDP key'!$A$5:$H$24,'Transform-GDP'!E$1,FALSE)</f>
        <v>-7</v>
      </c>
      <c r="F7">
        <f>VLOOKUP($C7,'GDP key'!$A$5:$H$24,'Transform-GDP'!F$1,FALSE)</f>
        <v>4</v>
      </c>
      <c r="G7">
        <f>VLOOKUP($C7,'GDP key'!$A$5:$H$24,'Transform-GDP'!G$1,FALSE)</f>
        <v>2.2999999999999998</v>
      </c>
    </row>
    <row r="8" spans="1:7">
      <c r="A8" t="s">
        <v>12</v>
      </c>
      <c r="C8" t="s">
        <v>12</v>
      </c>
      <c r="D8">
        <f>VLOOKUP($C8,'GDP key'!$A$5:$H$24,'Transform-GDP'!D$1,FALSE)</f>
        <v>0.7</v>
      </c>
      <c r="E8">
        <f>VLOOKUP($C8,'GDP key'!$A$5:$H$24,'Transform-GDP'!E$1,FALSE)</f>
        <v>-6</v>
      </c>
      <c r="F8">
        <f>VLOOKUP($C8,'GDP key'!$A$5:$H$24,'Transform-GDP'!F$1,FALSE)</f>
        <v>5.5</v>
      </c>
      <c r="G8">
        <f>VLOOKUP($C8,'GDP key'!$A$5:$H$24,'Transform-GDP'!G$1,FALSE)</f>
        <v>3.2</v>
      </c>
    </row>
    <row r="9" spans="1:7">
      <c r="A9" t="s">
        <v>17</v>
      </c>
      <c r="C9" t="s">
        <v>17</v>
      </c>
      <c r="D9">
        <f>VLOOKUP($C9,'GDP key'!$A$5:$H$24,'Transform-GDP'!D$1,FALSE)</f>
        <v>3</v>
      </c>
      <c r="E9">
        <f>VLOOKUP($C9,'GDP key'!$A$5:$H$24,'Transform-GDP'!E$1,FALSE)</f>
        <v>1.8</v>
      </c>
      <c r="F9">
        <f>VLOOKUP($C9,'GDP key'!$A$5:$H$24,'Transform-GDP'!F$1,FALSE)</f>
        <v>4.2</v>
      </c>
      <c r="G9">
        <f>VLOOKUP($C9,'GDP key'!$A$5:$H$24,'Transform-GDP'!G$1,FALSE)</f>
        <v>2.8</v>
      </c>
    </row>
    <row r="10" spans="1:7">
      <c r="A10" t="s">
        <v>30</v>
      </c>
      <c r="C10" t="s">
        <v>30</v>
      </c>
      <c r="D10">
        <f>VLOOKUP($C10,'GDP key'!$A$5:$H$24,'Transform-GDP'!D$1,FALSE)</f>
        <v>2</v>
      </c>
      <c r="E10">
        <f>VLOOKUP($C10,'GDP key'!$A$5:$H$24,'Transform-GDP'!E$1,FALSE)</f>
        <v>-1.1000000000000001</v>
      </c>
      <c r="F10">
        <f>VLOOKUP($C10,'GDP key'!$A$5:$H$24,'Transform-GDP'!F$1,FALSE)</f>
        <v>2.9</v>
      </c>
      <c r="G10">
        <f>VLOOKUP($C10,'GDP key'!$A$5:$H$24,'Transform-GDP'!G$1,FALSE)</f>
        <v>2.8</v>
      </c>
    </row>
    <row r="11" spans="1:7">
      <c r="A11" t="s">
        <v>13</v>
      </c>
      <c r="C11" t="s">
        <v>13</v>
      </c>
      <c r="D11">
        <f>VLOOKUP($C11,'GDP key'!$A$5:$H$24,'Transform-GDP'!D$1,FALSE)</f>
        <v>2.4</v>
      </c>
      <c r="E11">
        <f>VLOOKUP($C11,'GDP key'!$A$5:$H$24,'Transform-GDP'!E$1,FALSE)</f>
        <v>-6.3</v>
      </c>
      <c r="F11">
        <f>VLOOKUP($C11,'GDP key'!$A$5:$H$24,'Transform-GDP'!F$1,FALSE)</f>
        <v>3.5</v>
      </c>
      <c r="G11">
        <f>VLOOKUP($C11,'GDP key'!$A$5:$H$24,'Transform-GDP'!G$1,FALSE)</f>
        <v>2.2000000000000002</v>
      </c>
    </row>
    <row r="12" spans="1:7">
      <c r="A12" t="s">
        <v>10</v>
      </c>
      <c r="C12" t="s">
        <v>10</v>
      </c>
      <c r="D12">
        <f>VLOOKUP($C12,'GDP key'!$A$5:$H$24,'Transform-GDP'!D$1,FALSE)</f>
        <v>4.3</v>
      </c>
      <c r="E12">
        <f>VLOOKUP($C12,'GDP key'!$A$5:$H$24,'Transform-GDP'!E$1,FALSE)</f>
        <v>-6.8</v>
      </c>
      <c r="F12">
        <f>VLOOKUP($C12,'GDP key'!$A$5:$H$24,'Transform-GDP'!F$1,FALSE)</f>
        <v>6</v>
      </c>
      <c r="G12">
        <f>VLOOKUP($C12,'GDP key'!$A$5:$H$24,'Transform-GDP'!G$1,FALSE)</f>
        <v>4.8</v>
      </c>
    </row>
    <row r="13" spans="1:7">
      <c r="A13" t="s">
        <v>11</v>
      </c>
      <c r="C13" t="s">
        <v>48</v>
      </c>
      <c r="D13">
        <f>VLOOKUP($C13,'GDP key'!$A$5:$H$24,'Transform-GDP'!D$1,FALSE)</f>
        <v>5.9</v>
      </c>
      <c r="E13">
        <f>VLOOKUP($C13,'GDP key'!$A$5:$H$24,'Transform-GDP'!E$1,FALSE)</f>
        <v>-9.5</v>
      </c>
      <c r="F13">
        <f>VLOOKUP($C13,'GDP key'!$A$5:$H$24,'Transform-GDP'!F$1,FALSE)</f>
        <v>7</v>
      </c>
      <c r="G13">
        <f>VLOOKUP($C13,'GDP key'!$A$5:$H$24,'Transform-GDP'!G$1,FALSE)</f>
        <v>6</v>
      </c>
    </row>
    <row r="14" spans="1:7">
      <c r="A14" t="s">
        <v>14</v>
      </c>
      <c r="C14" t="s">
        <v>14</v>
      </c>
      <c r="D14">
        <f>VLOOKUP($C14,'GDP key'!$A$5:$H$24,'Transform-GDP'!D$1,FALSE)</f>
        <v>7</v>
      </c>
      <c r="E14">
        <f>VLOOKUP($C14,'GDP key'!$A$5:$H$24,'Transform-GDP'!E$1,FALSE)</f>
        <v>2.7</v>
      </c>
      <c r="F14">
        <f>VLOOKUP($C14,'GDP key'!$A$5:$H$24,'Transform-GDP'!F$1,FALSE)</f>
        <v>6.7</v>
      </c>
      <c r="G14">
        <f>VLOOKUP($C14,'GDP key'!$A$5:$H$24,'Transform-GDP'!G$1,FALSE)</f>
        <v>6.8</v>
      </c>
    </row>
    <row r="15" spans="1:7">
      <c r="A15" t="s">
        <v>24</v>
      </c>
      <c r="C15" t="s">
        <v>24</v>
      </c>
      <c r="D15">
        <f>VLOOKUP($C15,'GDP key'!$A$5:$H$24,'Transform-GDP'!D$1,FALSE)</f>
        <v>4.9000000000000004</v>
      </c>
      <c r="E15">
        <f>VLOOKUP($C15,'GDP key'!$A$5:$H$24,'Transform-GDP'!E$1,FALSE)</f>
        <v>-7.4</v>
      </c>
      <c r="F15">
        <f>VLOOKUP($C15,'GDP key'!$A$5:$H$24,'Transform-GDP'!F$1,FALSE)</f>
        <v>7.6</v>
      </c>
      <c r="G15">
        <f>VLOOKUP($C15,'GDP key'!$A$5:$H$24,'Transform-GDP'!G$1,FALSE)</f>
        <v>4.3</v>
      </c>
    </row>
    <row r="16" spans="1:7">
      <c r="A16" t="s">
        <v>9</v>
      </c>
      <c r="C16" t="s">
        <v>9</v>
      </c>
      <c r="D16">
        <f>VLOOKUP($C16,'GDP key'!$A$5:$H$24,'Transform-GDP'!D$1,FALSE)</f>
        <v>5</v>
      </c>
      <c r="E16">
        <f>VLOOKUP($C16,'GDP key'!$A$5:$H$24,'Transform-GDP'!E$1,FALSE)</f>
        <v>-2</v>
      </c>
      <c r="F16">
        <f>VLOOKUP($C16,'GDP key'!$A$5:$H$24,'Transform-GDP'!F$1,FALSE)</f>
        <v>4</v>
      </c>
      <c r="G16">
        <f>VLOOKUP($C16,'GDP key'!$A$5:$H$24,'Transform-GDP'!G$1,FALSE)</f>
        <v>4.5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opLeftCell="L1" workbookViewId="0">
      <selection activeCell="T18" sqref="T18"/>
    </sheetView>
  </sheetViews>
  <sheetFormatPr defaultRowHeight="12.75"/>
  <cols>
    <col min="1" max="1" width="11.5703125" bestFit="1" customWidth="1"/>
    <col min="2" max="2" width="4" customWidth="1"/>
    <col min="3" max="3" width="11.5703125" bestFit="1" customWidth="1"/>
    <col min="13" max="13" width="4" customWidth="1"/>
    <col min="14" max="14" width="10.140625" customWidth="1"/>
    <col min="15" max="28" width="11.5703125" customWidth="1"/>
  </cols>
  <sheetData>
    <row r="1" spans="1:28">
      <c r="C1" s="110" t="s">
        <v>90</v>
      </c>
      <c r="D1" s="115"/>
      <c r="E1" s="115">
        <v>14</v>
      </c>
      <c r="F1" s="115">
        <v>15</v>
      </c>
      <c r="G1" s="115">
        <v>16</v>
      </c>
      <c r="H1" s="115">
        <v>17</v>
      </c>
      <c r="I1" s="140">
        <v>19</v>
      </c>
      <c r="J1" s="140">
        <v>20</v>
      </c>
      <c r="K1" s="140">
        <v>21</v>
      </c>
      <c r="L1" s="140">
        <v>22</v>
      </c>
      <c r="O1" s="115">
        <v>2</v>
      </c>
      <c r="P1" s="115">
        <v>3</v>
      </c>
      <c r="Q1" s="115">
        <v>4</v>
      </c>
      <c r="R1" s="115">
        <v>5</v>
      </c>
      <c r="S1" s="115">
        <v>6</v>
      </c>
      <c r="T1" s="115">
        <v>7</v>
      </c>
      <c r="U1" s="115">
        <v>8</v>
      </c>
      <c r="V1" s="115">
        <v>9</v>
      </c>
      <c r="W1" s="115">
        <v>10</v>
      </c>
      <c r="X1" s="115">
        <v>11</v>
      </c>
      <c r="Y1" s="115">
        <v>12</v>
      </c>
      <c r="Z1" s="115">
        <v>13</v>
      </c>
      <c r="AA1" s="115">
        <v>14</v>
      </c>
      <c r="AB1" s="115">
        <v>15</v>
      </c>
    </row>
    <row r="2" spans="1:28">
      <c r="A2" s="112"/>
      <c r="B2" s="112"/>
      <c r="D2" s="114" t="s">
        <v>55</v>
      </c>
      <c r="E2" s="114" t="s">
        <v>74</v>
      </c>
      <c r="F2" s="114" t="s">
        <v>75</v>
      </c>
      <c r="G2" s="114" t="s">
        <v>76</v>
      </c>
      <c r="H2" s="114" t="s">
        <v>77</v>
      </c>
      <c r="I2" s="114" t="s">
        <v>110</v>
      </c>
      <c r="J2" s="114" t="s">
        <v>111</v>
      </c>
      <c r="K2" s="114" t="s">
        <v>112</v>
      </c>
      <c r="L2" s="114" t="s">
        <v>113</v>
      </c>
      <c r="N2" s="112" t="s">
        <v>108</v>
      </c>
      <c r="O2" s="119" t="s">
        <v>31</v>
      </c>
      <c r="P2" s="115" t="s">
        <v>8</v>
      </c>
      <c r="Q2" s="115" t="s">
        <v>7</v>
      </c>
      <c r="R2" s="115" t="s">
        <v>15</v>
      </c>
      <c r="S2" s="115" t="s">
        <v>16</v>
      </c>
      <c r="T2" s="115" t="s">
        <v>12</v>
      </c>
      <c r="U2" s="115" t="s">
        <v>17</v>
      </c>
      <c r="V2" s="115" t="s">
        <v>30</v>
      </c>
      <c r="W2" s="115" t="s">
        <v>13</v>
      </c>
      <c r="X2" s="115" t="s">
        <v>10</v>
      </c>
      <c r="Y2" s="115" t="s">
        <v>11</v>
      </c>
      <c r="Z2" s="115" t="s">
        <v>14</v>
      </c>
      <c r="AA2" s="115" t="s">
        <v>24</v>
      </c>
      <c r="AB2" s="115" t="s">
        <v>9</v>
      </c>
    </row>
    <row r="3" spans="1:28">
      <c r="A3" t="s">
        <v>31</v>
      </c>
      <c r="C3" t="s">
        <v>31</v>
      </c>
      <c r="D3" s="113">
        <v>0.25</v>
      </c>
      <c r="E3">
        <f>VLOOKUP($C3,'Policy rate '!$A$8:$V$23,'Transform-Policy'!E$1,FALSE)</f>
        <v>0.25</v>
      </c>
      <c r="F3">
        <f>VLOOKUP($C3,'Policy rate '!$A$8:$V$23,'Transform-Policy'!F$1,FALSE)</f>
        <v>0.25</v>
      </c>
      <c r="G3">
        <f>VLOOKUP($C3,'Policy rate '!$A$8:$V$23,'Transform-Policy'!G$1,FALSE)</f>
        <v>0.25</v>
      </c>
      <c r="H3">
        <f>VLOOKUP($C3,'Policy rate '!$A$8:$V$23,'Transform-Policy'!H$1,FALSE)</f>
        <v>0.25</v>
      </c>
      <c r="I3">
        <f>VLOOKUP($C3,'Policy rate '!$A$8:$V$23,'Transform-Policy'!I$1,FALSE)</f>
        <v>0.25</v>
      </c>
      <c r="J3">
        <f>VLOOKUP($C3,'Policy rate '!$A$8:$V$23,'Transform-Policy'!J$1,FALSE)</f>
        <v>0.25</v>
      </c>
      <c r="K3">
        <f>VLOOKUP($C3,'Policy rate '!$A$8:$V$23,'Transform-Policy'!K$1,FALSE)</f>
        <v>0.25</v>
      </c>
      <c r="L3">
        <f>VLOOKUP($C3,'Policy rate '!$A$8:$V$23,'Transform-Policy'!L$1,FALSE)</f>
        <v>0.25</v>
      </c>
      <c r="N3" s="117" t="s">
        <v>55</v>
      </c>
      <c r="O3">
        <f>HLOOKUP($N3,$C$2:$L$16,O$1,FALSE)</f>
        <v>0.25</v>
      </c>
      <c r="P3">
        <f t="shared" ref="P3:AB11" si="0">HLOOKUP($N3,$C$2:$L$16,P$1,FALSE)</f>
        <v>0</v>
      </c>
      <c r="Q3">
        <f t="shared" si="0"/>
        <v>-0.1</v>
      </c>
      <c r="R3">
        <f t="shared" si="0"/>
        <v>3.85</v>
      </c>
      <c r="S3">
        <f t="shared" si="0"/>
        <v>0</v>
      </c>
      <c r="T3">
        <f t="shared" si="0"/>
        <v>0.12</v>
      </c>
      <c r="U3">
        <f t="shared" si="0"/>
        <v>1.125</v>
      </c>
      <c r="V3">
        <f t="shared" si="0"/>
        <v>0.5</v>
      </c>
      <c r="W3">
        <f t="shared" si="0"/>
        <v>0.5</v>
      </c>
      <c r="X3">
        <f t="shared" si="0"/>
        <v>1.75</v>
      </c>
      <c r="Y3">
        <f t="shared" si="0"/>
        <v>2</v>
      </c>
      <c r="Z3">
        <f t="shared" si="0"/>
        <v>4</v>
      </c>
      <c r="AA3">
        <f t="shared" si="0"/>
        <v>4</v>
      </c>
      <c r="AB3">
        <f t="shared" si="0"/>
        <v>3.75</v>
      </c>
    </row>
    <row r="4" spans="1:28">
      <c r="A4" t="s">
        <v>8</v>
      </c>
      <c r="C4" t="s">
        <v>8</v>
      </c>
      <c r="D4" s="113">
        <v>0</v>
      </c>
      <c r="E4">
        <f>VLOOKUP($C4,'Policy rate '!$A$8:$V$23,'Transform-Policy'!E$1,FALSE)</f>
        <v>0</v>
      </c>
      <c r="F4">
        <f>VLOOKUP($C4,'Policy rate '!$A$8:$V$23,'Transform-Policy'!F$1,FALSE)</f>
        <v>0</v>
      </c>
      <c r="G4">
        <f>VLOOKUP($C4,'Policy rate '!$A$8:$V$23,'Transform-Policy'!G$1,FALSE)</f>
        <v>0</v>
      </c>
      <c r="H4">
        <f>VLOOKUP($C4,'Policy rate '!$A$8:$V$23,'Transform-Policy'!H$1,FALSE)</f>
        <v>0</v>
      </c>
      <c r="I4">
        <f>VLOOKUP($C4,'Policy rate '!$A$8:$V$23,'Transform-Policy'!I$1,FALSE)</f>
        <v>0</v>
      </c>
      <c r="J4">
        <f>VLOOKUP($C4,'Policy rate '!$A$8:$V$23,'Transform-Policy'!J$1,FALSE)</f>
        <v>0</v>
      </c>
      <c r="K4">
        <f>VLOOKUP($C4,'Policy rate '!$A$8:$V$23,'Transform-Policy'!K$1,FALSE)</f>
        <v>0</v>
      </c>
      <c r="L4">
        <f>VLOOKUP($C4,'Policy rate '!$A$8:$V$23,'Transform-Policy'!L$1,FALSE)</f>
        <v>0</v>
      </c>
      <c r="N4" s="117" t="s">
        <v>74</v>
      </c>
      <c r="O4">
        <f t="shared" ref="O4:O11" si="1">HLOOKUP($N4,$C$2:$L$16,O$1,FALSE)</f>
        <v>0.25</v>
      </c>
      <c r="P4">
        <f t="shared" si="0"/>
        <v>0</v>
      </c>
      <c r="Q4">
        <f t="shared" si="0"/>
        <v>-0.1</v>
      </c>
      <c r="R4">
        <f t="shared" si="0"/>
        <v>3.85</v>
      </c>
      <c r="S4" t="e">
        <f t="shared" si="0"/>
        <v>#N/A</v>
      </c>
      <c r="T4">
        <f t="shared" si="0"/>
        <v>0.12</v>
      </c>
      <c r="U4">
        <f t="shared" si="0"/>
        <v>1.125</v>
      </c>
      <c r="V4">
        <f t="shared" si="0"/>
        <v>0.5</v>
      </c>
      <c r="W4">
        <f t="shared" si="0"/>
        <v>0.5</v>
      </c>
      <c r="X4">
        <f t="shared" si="0"/>
        <v>1.75</v>
      </c>
      <c r="Y4">
        <f t="shared" si="0"/>
        <v>2</v>
      </c>
      <c r="Z4">
        <f t="shared" si="0"/>
        <v>4</v>
      </c>
      <c r="AA4">
        <f t="shared" si="0"/>
        <v>4</v>
      </c>
      <c r="AB4">
        <f t="shared" si="0"/>
        <v>3.75</v>
      </c>
    </row>
    <row r="5" spans="1:28">
      <c r="A5" t="s">
        <v>7</v>
      </c>
      <c r="C5" t="s">
        <v>7</v>
      </c>
      <c r="D5" s="113">
        <v>-0.1</v>
      </c>
      <c r="E5">
        <f>VLOOKUP($C5,'Policy rate '!$A$8:$V$23,'Transform-Policy'!E$1,FALSE)</f>
        <v>-0.1</v>
      </c>
      <c r="F5">
        <f>VLOOKUP($C5,'Policy rate '!$A$8:$V$23,'Transform-Policy'!F$1,FALSE)</f>
        <v>-0.1</v>
      </c>
      <c r="G5">
        <f>VLOOKUP($C5,'Policy rate '!$A$8:$V$23,'Transform-Policy'!G$1,FALSE)</f>
        <v>-0.1</v>
      </c>
      <c r="H5">
        <f>VLOOKUP($C5,'Policy rate '!$A$8:$V$23,'Transform-Policy'!H$1,FALSE)</f>
        <v>-0.1</v>
      </c>
      <c r="I5">
        <f>VLOOKUP($C5,'Policy rate '!$A$8:$V$23,'Transform-Policy'!I$1,FALSE)</f>
        <v>-0.1</v>
      </c>
      <c r="J5">
        <f>VLOOKUP($C5,'Policy rate '!$A$8:$V$23,'Transform-Policy'!J$1,FALSE)</f>
        <v>-0.1</v>
      </c>
      <c r="K5">
        <f>VLOOKUP($C5,'Policy rate '!$A$8:$V$23,'Transform-Policy'!K$1,FALSE)</f>
        <v>-0.1</v>
      </c>
      <c r="L5">
        <f>VLOOKUP($C5,'Policy rate '!$A$8:$V$23,'Transform-Policy'!L$1,FALSE)</f>
        <v>-0.1</v>
      </c>
      <c r="N5" s="117" t="s">
        <v>75</v>
      </c>
      <c r="O5">
        <f t="shared" si="1"/>
        <v>0.25</v>
      </c>
      <c r="P5">
        <f t="shared" si="0"/>
        <v>0</v>
      </c>
      <c r="Q5">
        <f t="shared" si="0"/>
        <v>-0.1</v>
      </c>
      <c r="R5">
        <f t="shared" si="0"/>
        <v>3.85</v>
      </c>
      <c r="S5" t="e">
        <f t="shared" si="0"/>
        <v>#N/A</v>
      </c>
      <c r="T5">
        <f t="shared" si="0"/>
        <v>0.12</v>
      </c>
      <c r="U5">
        <f t="shared" si="0"/>
        <v>1.125</v>
      </c>
      <c r="V5">
        <f t="shared" si="0"/>
        <v>0.5</v>
      </c>
      <c r="W5">
        <f t="shared" si="0"/>
        <v>0.5</v>
      </c>
      <c r="X5">
        <f t="shared" si="0"/>
        <v>1.75</v>
      </c>
      <c r="Y5">
        <f t="shared" si="0"/>
        <v>2</v>
      </c>
      <c r="Z5">
        <f t="shared" si="0"/>
        <v>4.5</v>
      </c>
      <c r="AA5">
        <f t="shared" si="0"/>
        <v>4</v>
      </c>
      <c r="AB5">
        <f t="shared" si="0"/>
        <v>3.75</v>
      </c>
    </row>
    <row r="6" spans="1:28">
      <c r="A6" t="s">
        <v>15</v>
      </c>
      <c r="C6" t="s">
        <v>34</v>
      </c>
      <c r="D6" s="113">
        <v>3.85</v>
      </c>
      <c r="E6">
        <f>VLOOKUP($C6,'Policy rate '!$A$8:$V$23,'Transform-Policy'!E$1,FALSE)</f>
        <v>3.85</v>
      </c>
      <c r="F6">
        <f>VLOOKUP($C6,'Policy rate '!$A$8:$V$23,'Transform-Policy'!F$1,FALSE)</f>
        <v>3.85</v>
      </c>
      <c r="G6">
        <f>VLOOKUP($C6,'Policy rate '!$A$8:$V$23,'Transform-Policy'!G$1,FALSE)</f>
        <v>3.85</v>
      </c>
      <c r="H6">
        <f>VLOOKUP($C6,'Policy rate '!$A$8:$V$23,'Transform-Policy'!H$1,FALSE)</f>
        <v>3.85</v>
      </c>
      <c r="I6">
        <f>VLOOKUP($C6,'Policy rate '!$A$8:$V$23,'Transform-Policy'!I$1,FALSE)</f>
        <v>3.85</v>
      </c>
      <c r="J6">
        <f>VLOOKUP($C6,'Policy rate '!$A$8:$V$23,'Transform-Policy'!J$1,FALSE)</f>
        <v>3.85</v>
      </c>
      <c r="K6">
        <f>VLOOKUP($C6,'Policy rate '!$A$8:$V$23,'Transform-Policy'!K$1,FALSE)</f>
        <v>3.85</v>
      </c>
      <c r="L6">
        <f>VLOOKUP($C6,'Policy rate '!$A$8:$V$23,'Transform-Policy'!L$1,FALSE)</f>
        <v>4.05</v>
      </c>
      <c r="N6" s="117" t="s">
        <v>76</v>
      </c>
      <c r="O6">
        <f t="shared" si="1"/>
        <v>0.25</v>
      </c>
      <c r="P6">
        <f t="shared" si="0"/>
        <v>0</v>
      </c>
      <c r="Q6">
        <f t="shared" si="0"/>
        <v>-0.1</v>
      </c>
      <c r="R6">
        <f t="shared" si="0"/>
        <v>3.85</v>
      </c>
      <c r="S6" t="e">
        <f t="shared" si="0"/>
        <v>#N/A</v>
      </c>
      <c r="T6">
        <f t="shared" si="0"/>
        <v>0.12</v>
      </c>
      <c r="U6">
        <f t="shared" si="0"/>
        <v>1.125</v>
      </c>
      <c r="V6">
        <f t="shared" si="0"/>
        <v>0.5</v>
      </c>
      <c r="W6">
        <f t="shared" si="0"/>
        <v>0.5</v>
      </c>
      <c r="X6">
        <f t="shared" si="0"/>
        <v>2</v>
      </c>
      <c r="Y6">
        <f t="shared" si="0"/>
        <v>2</v>
      </c>
      <c r="Z6">
        <f t="shared" si="0"/>
        <v>5</v>
      </c>
      <c r="AA6">
        <f t="shared" si="0"/>
        <v>4</v>
      </c>
      <c r="AB6">
        <f t="shared" si="0"/>
        <v>3.75</v>
      </c>
    </row>
    <row r="7" spans="1:28">
      <c r="A7" t="s">
        <v>16</v>
      </c>
      <c r="C7" t="s">
        <v>16</v>
      </c>
      <c r="D7" s="113"/>
      <c r="E7" t="e">
        <f>VLOOKUP($C7,'Policy rate '!$A$8:$V$23,'Transform-Policy'!E$1,FALSE)</f>
        <v>#N/A</v>
      </c>
      <c r="F7" t="e">
        <f>VLOOKUP($C7,'Policy rate '!$A$8:$V$23,'Transform-Policy'!F$1,FALSE)</f>
        <v>#N/A</v>
      </c>
      <c r="G7" t="e">
        <f>VLOOKUP($C7,'Policy rate '!$A$8:$V$23,'Transform-Policy'!G$1,FALSE)</f>
        <v>#N/A</v>
      </c>
      <c r="H7" t="e">
        <f>VLOOKUP($C7,'Policy rate '!$A$8:$V$23,'Transform-Policy'!H$1,FALSE)</f>
        <v>#N/A</v>
      </c>
      <c r="I7" t="e">
        <f>VLOOKUP($C7,'Policy rate '!$A$8:$V$23,'Transform-Policy'!I$1,FALSE)</f>
        <v>#N/A</v>
      </c>
      <c r="J7" t="e">
        <f>VLOOKUP($C7,'Policy rate '!$A$8:$V$23,'Transform-Policy'!J$1,FALSE)</f>
        <v>#N/A</v>
      </c>
      <c r="K7" t="e">
        <f>VLOOKUP($C7,'Policy rate '!$A$8:$V$23,'Transform-Policy'!K$1,FALSE)</f>
        <v>#N/A</v>
      </c>
      <c r="L7" t="e">
        <f>VLOOKUP($C7,'Policy rate '!$A$8:$V$23,'Transform-Policy'!L$1,FALSE)</f>
        <v>#N/A</v>
      </c>
      <c r="N7" s="117" t="s">
        <v>77</v>
      </c>
      <c r="O7">
        <f t="shared" si="1"/>
        <v>0.25</v>
      </c>
      <c r="P7">
        <f t="shared" si="0"/>
        <v>0</v>
      </c>
      <c r="Q7">
        <f t="shared" si="0"/>
        <v>-0.1</v>
      </c>
      <c r="R7">
        <f t="shared" si="0"/>
        <v>3.85</v>
      </c>
      <c r="S7" t="e">
        <f t="shared" si="0"/>
        <v>#N/A</v>
      </c>
      <c r="T7">
        <f t="shared" si="0"/>
        <v>0.12</v>
      </c>
      <c r="U7">
        <f t="shared" si="0"/>
        <v>1.125</v>
      </c>
      <c r="V7">
        <f t="shared" si="0"/>
        <v>0.5</v>
      </c>
      <c r="W7">
        <f t="shared" si="0"/>
        <v>0.5</v>
      </c>
      <c r="X7">
        <f t="shared" si="0"/>
        <v>2</v>
      </c>
      <c r="Y7">
        <f t="shared" si="0"/>
        <v>2</v>
      </c>
      <c r="Z7">
        <f t="shared" si="0"/>
        <v>5</v>
      </c>
      <c r="AA7">
        <f t="shared" si="0"/>
        <v>4</v>
      </c>
      <c r="AB7">
        <f t="shared" si="0"/>
        <v>3.75</v>
      </c>
    </row>
    <row r="8" spans="1:28">
      <c r="A8" t="s">
        <v>12</v>
      </c>
      <c r="C8" t="s">
        <v>35</v>
      </c>
      <c r="D8" s="116">
        <v>0.12</v>
      </c>
      <c r="E8">
        <f>VLOOKUP($C8,'Policy rate '!$A$8:$V$23,'Transform-Policy'!E$1,FALSE)</f>
        <v>0.12</v>
      </c>
      <c r="F8">
        <f>VLOOKUP($C8,'Policy rate '!$A$8:$V$23,'Transform-Policy'!F$1,FALSE)</f>
        <v>0.12</v>
      </c>
      <c r="G8">
        <f>VLOOKUP($C8,'Policy rate '!$A$8:$V$23,'Transform-Policy'!G$1,FALSE)</f>
        <v>0.12</v>
      </c>
      <c r="H8">
        <f>VLOOKUP($C8,'Policy rate '!$A$8:$V$23,'Transform-Policy'!H$1,FALSE)</f>
        <v>0.12</v>
      </c>
      <c r="I8">
        <f>VLOOKUP($C8,'Policy rate '!$A$8:$V$23,'Transform-Policy'!I$1,FALSE)</f>
        <v>0.12</v>
      </c>
      <c r="J8">
        <f>VLOOKUP($C8,'Policy rate '!$A$8:$V$23,'Transform-Policy'!J$1,FALSE)</f>
        <v>0.12</v>
      </c>
      <c r="K8">
        <f>VLOOKUP($C8,'Policy rate '!$A$8:$V$23,'Transform-Policy'!K$1,FALSE)</f>
        <v>0.12</v>
      </c>
      <c r="L8">
        <f>VLOOKUP($C8,'Policy rate '!$A$8:$V$23,'Transform-Policy'!L$1,FALSE)</f>
        <v>0.12</v>
      </c>
      <c r="N8" s="117" t="s">
        <v>110</v>
      </c>
      <c r="O8">
        <f t="shared" si="1"/>
        <v>0.25</v>
      </c>
      <c r="P8">
        <f t="shared" si="0"/>
        <v>0</v>
      </c>
      <c r="Q8">
        <f t="shared" si="0"/>
        <v>-0.1</v>
      </c>
      <c r="R8">
        <f t="shared" si="0"/>
        <v>3.85</v>
      </c>
      <c r="S8" t="e">
        <f t="shared" si="0"/>
        <v>#N/A</v>
      </c>
      <c r="T8">
        <f t="shared" si="0"/>
        <v>0.12</v>
      </c>
      <c r="U8">
        <f t="shared" si="0"/>
        <v>1.125</v>
      </c>
      <c r="V8">
        <f t="shared" si="0"/>
        <v>0.5</v>
      </c>
      <c r="W8">
        <f t="shared" si="0"/>
        <v>0.5</v>
      </c>
      <c r="X8">
        <f t="shared" si="0"/>
        <v>2.25</v>
      </c>
      <c r="Y8">
        <f t="shared" si="0"/>
        <v>2</v>
      </c>
      <c r="Z8">
        <f t="shared" si="0"/>
        <v>5</v>
      </c>
      <c r="AA8">
        <f t="shared" si="0"/>
        <v>4</v>
      </c>
      <c r="AB8">
        <f t="shared" si="0"/>
        <v>3.75</v>
      </c>
    </row>
    <row r="9" spans="1:28">
      <c r="A9" t="s">
        <v>17</v>
      </c>
      <c r="C9" t="s">
        <v>17</v>
      </c>
      <c r="D9" s="113">
        <v>1.125</v>
      </c>
      <c r="E9">
        <f>VLOOKUP($C9,'Policy rate '!$A$8:$V$23,'Transform-Policy'!E$1,FALSE)</f>
        <v>1.125</v>
      </c>
      <c r="F9">
        <f>VLOOKUP($C9,'Policy rate '!$A$8:$V$23,'Transform-Policy'!F$1,FALSE)</f>
        <v>1.125</v>
      </c>
      <c r="G9">
        <f>VLOOKUP($C9,'Policy rate '!$A$8:$V$23,'Transform-Policy'!G$1,FALSE)</f>
        <v>1.125</v>
      </c>
      <c r="H9">
        <f>VLOOKUP($C9,'Policy rate '!$A$8:$V$23,'Transform-Policy'!H$1,FALSE)</f>
        <v>1.125</v>
      </c>
      <c r="I9">
        <f>VLOOKUP($C9,'Policy rate '!$A$8:$V$23,'Transform-Policy'!I$1,FALSE)</f>
        <v>1.125</v>
      </c>
      <c r="J9">
        <f>VLOOKUP($C9,'Policy rate '!$A$8:$V$23,'Transform-Policy'!J$1,FALSE)</f>
        <v>1.125</v>
      </c>
      <c r="K9">
        <f>VLOOKUP($C9,'Policy rate '!$A$8:$V$23,'Transform-Policy'!K$1,FALSE)</f>
        <v>1.125</v>
      </c>
      <c r="L9">
        <f>VLOOKUP($C9,'Policy rate '!$A$8:$V$23,'Transform-Policy'!L$1,FALSE)</f>
        <v>1.25</v>
      </c>
      <c r="N9" s="117" t="s">
        <v>111</v>
      </c>
      <c r="O9">
        <f t="shared" si="1"/>
        <v>0.25</v>
      </c>
      <c r="P9">
        <f t="shared" si="0"/>
        <v>0</v>
      </c>
      <c r="Q9">
        <f t="shared" si="0"/>
        <v>-0.1</v>
      </c>
      <c r="R9">
        <f t="shared" si="0"/>
        <v>3.85</v>
      </c>
      <c r="S9" t="e">
        <f t="shared" si="0"/>
        <v>#N/A</v>
      </c>
      <c r="T9">
        <f t="shared" si="0"/>
        <v>0.12</v>
      </c>
      <c r="U9">
        <f t="shared" si="0"/>
        <v>1.125</v>
      </c>
      <c r="V9">
        <f t="shared" si="0"/>
        <v>0.5</v>
      </c>
      <c r="W9">
        <f t="shared" si="0"/>
        <v>0.5</v>
      </c>
      <c r="X9">
        <f t="shared" si="0"/>
        <v>2.5</v>
      </c>
      <c r="Y9">
        <f t="shared" si="0"/>
        <v>2</v>
      </c>
      <c r="Z9">
        <f t="shared" si="0"/>
        <v>5</v>
      </c>
      <c r="AA9">
        <f t="shared" si="0"/>
        <v>4</v>
      </c>
      <c r="AB9">
        <f t="shared" si="0"/>
        <v>3.75</v>
      </c>
    </row>
    <row r="10" spans="1:28">
      <c r="A10" t="s">
        <v>30</v>
      </c>
      <c r="C10" t="s">
        <v>30</v>
      </c>
      <c r="D10" s="113">
        <v>0.5</v>
      </c>
      <c r="E10">
        <f>VLOOKUP($C10,'Policy rate '!$A$8:$V$23,'Transform-Policy'!E$1,FALSE)</f>
        <v>0.5</v>
      </c>
      <c r="F10">
        <f>VLOOKUP($C10,'Policy rate '!$A$8:$V$23,'Transform-Policy'!F$1,FALSE)</f>
        <v>0.5</v>
      </c>
      <c r="G10">
        <f>VLOOKUP($C10,'Policy rate '!$A$8:$V$23,'Transform-Policy'!G$1,FALSE)</f>
        <v>0.5</v>
      </c>
      <c r="H10">
        <f>VLOOKUP($C10,'Policy rate '!$A$8:$V$23,'Transform-Policy'!H$1,FALSE)</f>
        <v>0.5</v>
      </c>
      <c r="I10">
        <f>VLOOKUP($C10,'Policy rate '!$A$8:$V$23,'Transform-Policy'!I$1,FALSE)</f>
        <v>0.5</v>
      </c>
      <c r="J10">
        <f>VLOOKUP($C10,'Policy rate '!$A$8:$V$23,'Transform-Policy'!J$1,FALSE)</f>
        <v>0.5</v>
      </c>
      <c r="K10">
        <f>VLOOKUP($C10,'Policy rate '!$A$8:$V$23,'Transform-Policy'!K$1,FALSE)</f>
        <v>0.75</v>
      </c>
      <c r="L10">
        <f>VLOOKUP($C10,'Policy rate '!$A$8:$V$23,'Transform-Policy'!L$1,FALSE)</f>
        <v>0.75</v>
      </c>
      <c r="N10" s="117" t="s">
        <v>112</v>
      </c>
      <c r="O10">
        <f t="shared" si="1"/>
        <v>0.25</v>
      </c>
      <c r="P10">
        <f t="shared" si="0"/>
        <v>0</v>
      </c>
      <c r="Q10">
        <f t="shared" si="0"/>
        <v>-0.1</v>
      </c>
      <c r="R10">
        <f t="shared" si="0"/>
        <v>3.85</v>
      </c>
      <c r="S10" t="e">
        <f t="shared" si="0"/>
        <v>#N/A</v>
      </c>
      <c r="T10">
        <f t="shared" si="0"/>
        <v>0.12</v>
      </c>
      <c r="U10">
        <f t="shared" si="0"/>
        <v>1.125</v>
      </c>
      <c r="V10">
        <f t="shared" si="0"/>
        <v>0.75</v>
      </c>
      <c r="W10">
        <f t="shared" si="0"/>
        <v>0.5</v>
      </c>
      <c r="X10">
        <f t="shared" si="0"/>
        <v>2.5</v>
      </c>
      <c r="Y10">
        <f t="shared" si="0"/>
        <v>2</v>
      </c>
      <c r="Z10">
        <f t="shared" si="0"/>
        <v>5</v>
      </c>
      <c r="AA10">
        <f t="shared" si="0"/>
        <v>4</v>
      </c>
      <c r="AB10">
        <f t="shared" si="0"/>
        <v>3.75</v>
      </c>
    </row>
    <row r="11" spans="1:28">
      <c r="A11" t="s">
        <v>13</v>
      </c>
      <c r="C11" t="s">
        <v>13</v>
      </c>
      <c r="D11" s="113">
        <v>0.5</v>
      </c>
      <c r="E11">
        <f>VLOOKUP($C11,'Policy rate '!$A$8:$V$23,'Transform-Policy'!E$1,FALSE)</f>
        <v>0.5</v>
      </c>
      <c r="F11">
        <f>VLOOKUP($C11,'Policy rate '!$A$8:$V$23,'Transform-Policy'!F$1,FALSE)</f>
        <v>0.5</v>
      </c>
      <c r="G11">
        <f>VLOOKUP($C11,'Policy rate '!$A$8:$V$23,'Transform-Policy'!G$1,FALSE)</f>
        <v>0.5</v>
      </c>
      <c r="H11">
        <f>VLOOKUP($C11,'Policy rate '!$A$8:$V$23,'Transform-Policy'!H$1,FALSE)</f>
        <v>0.5</v>
      </c>
      <c r="I11">
        <f>VLOOKUP($C11,'Policy rate '!$A$8:$V$23,'Transform-Policy'!I$1,FALSE)</f>
        <v>0.5</v>
      </c>
      <c r="J11">
        <f>VLOOKUP($C11,'Policy rate '!$A$8:$V$23,'Transform-Policy'!J$1,FALSE)</f>
        <v>0.5</v>
      </c>
      <c r="K11">
        <f>VLOOKUP($C11,'Policy rate '!$A$8:$V$23,'Transform-Policy'!K$1,FALSE)</f>
        <v>0.5</v>
      </c>
      <c r="L11">
        <f>VLOOKUP($C11,'Policy rate '!$A$8:$V$23,'Transform-Policy'!L$1,FALSE)</f>
        <v>0.5</v>
      </c>
      <c r="N11" s="117" t="s">
        <v>113</v>
      </c>
      <c r="O11">
        <f t="shared" si="1"/>
        <v>0.25</v>
      </c>
      <c r="P11">
        <f t="shared" si="0"/>
        <v>0</v>
      </c>
      <c r="Q11">
        <f t="shared" si="0"/>
        <v>-0.1</v>
      </c>
      <c r="R11">
        <f t="shared" si="0"/>
        <v>4.05</v>
      </c>
      <c r="S11" t="e">
        <f t="shared" si="0"/>
        <v>#N/A</v>
      </c>
      <c r="T11">
        <f t="shared" si="0"/>
        <v>0.12</v>
      </c>
      <c r="U11">
        <f t="shared" si="0"/>
        <v>1.25</v>
      </c>
      <c r="V11">
        <f t="shared" si="0"/>
        <v>0.75</v>
      </c>
      <c r="W11">
        <f t="shared" si="0"/>
        <v>0.5</v>
      </c>
      <c r="X11">
        <f t="shared" si="0"/>
        <v>2.5</v>
      </c>
      <c r="Y11">
        <f t="shared" si="0"/>
        <v>2</v>
      </c>
      <c r="Z11">
        <f t="shared" si="0"/>
        <v>5</v>
      </c>
      <c r="AA11">
        <f t="shared" si="0"/>
        <v>4</v>
      </c>
      <c r="AB11">
        <f t="shared" si="0"/>
        <v>3.75</v>
      </c>
    </row>
    <row r="12" spans="1:28">
      <c r="A12" t="s">
        <v>10</v>
      </c>
      <c r="C12" t="s">
        <v>10</v>
      </c>
      <c r="D12" s="113">
        <v>1.75</v>
      </c>
      <c r="E12">
        <f>VLOOKUP($C12,'Policy rate '!$A$8:$V$23,'Transform-Policy'!E$1,FALSE)</f>
        <v>1.75</v>
      </c>
      <c r="F12">
        <f>VLOOKUP($C12,'Policy rate '!$A$8:$V$23,'Transform-Policy'!F$1,FALSE)</f>
        <v>1.75</v>
      </c>
      <c r="G12">
        <f>VLOOKUP($C12,'Policy rate '!$A$8:$V$23,'Transform-Policy'!G$1,FALSE)</f>
        <v>2</v>
      </c>
      <c r="H12">
        <f>VLOOKUP($C12,'Policy rate '!$A$8:$V$23,'Transform-Policy'!H$1,FALSE)</f>
        <v>2</v>
      </c>
      <c r="I12">
        <f>VLOOKUP($C12,'Policy rate '!$A$8:$V$23,'Transform-Policy'!I$1,FALSE)</f>
        <v>2.25</v>
      </c>
      <c r="J12">
        <f>VLOOKUP($C12,'Policy rate '!$A$8:$V$23,'Transform-Policy'!J$1,FALSE)</f>
        <v>2.5</v>
      </c>
      <c r="K12">
        <f>VLOOKUP($C12,'Policy rate '!$A$8:$V$23,'Transform-Policy'!K$1,FALSE)</f>
        <v>2.5</v>
      </c>
      <c r="L12">
        <f>VLOOKUP($C12,'Policy rate '!$A$8:$V$23,'Transform-Policy'!L$1,FALSE)</f>
        <v>2.5</v>
      </c>
    </row>
    <row r="13" spans="1:28">
      <c r="A13" t="s">
        <v>11</v>
      </c>
      <c r="C13" t="s">
        <v>11</v>
      </c>
      <c r="D13" s="113">
        <v>2</v>
      </c>
      <c r="E13">
        <f>VLOOKUP($C13,'Policy rate '!$A$8:$V$23,'Transform-Policy'!E$1,FALSE)</f>
        <v>2</v>
      </c>
      <c r="F13">
        <f>VLOOKUP($C13,'Policy rate '!$A$8:$V$23,'Transform-Policy'!F$1,FALSE)</f>
        <v>2</v>
      </c>
      <c r="G13">
        <f>VLOOKUP($C13,'Policy rate '!$A$8:$V$23,'Transform-Policy'!G$1,FALSE)</f>
        <v>2</v>
      </c>
      <c r="H13">
        <f>VLOOKUP($C13,'Policy rate '!$A$8:$V$23,'Transform-Policy'!H$1,FALSE)</f>
        <v>2</v>
      </c>
      <c r="I13">
        <f>VLOOKUP($C13,'Policy rate '!$A$8:$V$23,'Transform-Policy'!I$1,FALSE)</f>
        <v>2</v>
      </c>
      <c r="J13">
        <f>VLOOKUP($C13,'Policy rate '!$A$8:$V$23,'Transform-Policy'!J$1,FALSE)</f>
        <v>2</v>
      </c>
      <c r="K13">
        <f>VLOOKUP($C13,'Policy rate '!$A$8:$V$23,'Transform-Policy'!K$1,FALSE)</f>
        <v>2</v>
      </c>
      <c r="L13">
        <f>VLOOKUP($C13,'Policy rate '!$A$8:$V$23,'Transform-Policy'!L$1,FALSE)</f>
        <v>2</v>
      </c>
    </row>
    <row r="14" spans="1:28">
      <c r="A14" t="s">
        <v>14</v>
      </c>
      <c r="C14" t="s">
        <v>36</v>
      </c>
      <c r="D14" s="113">
        <v>4</v>
      </c>
      <c r="E14">
        <f>VLOOKUP($C14,'Policy rate '!$A$8:$V$23,'Transform-Policy'!E$1,FALSE)</f>
        <v>4</v>
      </c>
      <c r="F14">
        <f>VLOOKUP($C14,'Policy rate '!$A$8:$V$23,'Transform-Policy'!F$1,FALSE)</f>
        <v>4.5</v>
      </c>
      <c r="G14">
        <f>VLOOKUP($C14,'Policy rate '!$A$8:$V$23,'Transform-Policy'!G$1,FALSE)</f>
        <v>5</v>
      </c>
      <c r="H14">
        <f>VLOOKUP($C14,'Policy rate '!$A$8:$V$23,'Transform-Policy'!H$1,FALSE)</f>
        <v>5</v>
      </c>
      <c r="I14">
        <f>VLOOKUP($C14,'Policy rate '!$A$8:$V$23,'Transform-Policy'!I$1,FALSE)</f>
        <v>5</v>
      </c>
      <c r="J14">
        <f>VLOOKUP($C14,'Policy rate '!$A$8:$V$23,'Transform-Policy'!J$1,FALSE)</f>
        <v>5</v>
      </c>
      <c r="K14">
        <f>VLOOKUP($C14,'Policy rate '!$A$8:$V$23,'Transform-Policy'!K$1,FALSE)</f>
        <v>5</v>
      </c>
      <c r="L14">
        <f>VLOOKUP($C14,'Policy rate '!$A$8:$V$23,'Transform-Policy'!L$1,FALSE)</f>
        <v>5</v>
      </c>
    </row>
    <row r="15" spans="1:28">
      <c r="A15" t="s">
        <v>24</v>
      </c>
      <c r="C15" t="s">
        <v>24</v>
      </c>
      <c r="D15" s="113">
        <v>4</v>
      </c>
      <c r="E15">
        <f>VLOOKUP($C15,'Policy rate '!$A$8:$V$23,'Transform-Policy'!E$1,FALSE)</f>
        <v>4</v>
      </c>
      <c r="F15">
        <f>VLOOKUP($C15,'Policy rate '!$A$8:$V$23,'Transform-Policy'!F$1,FALSE)</f>
        <v>4</v>
      </c>
      <c r="G15">
        <f>VLOOKUP($C15,'Policy rate '!$A$8:$V$23,'Transform-Policy'!G$1,FALSE)</f>
        <v>4</v>
      </c>
      <c r="H15">
        <f>VLOOKUP($C15,'Policy rate '!$A$8:$V$23,'Transform-Policy'!H$1,FALSE)</f>
        <v>4</v>
      </c>
      <c r="I15">
        <f>VLOOKUP($C15,'Policy rate '!$A$8:$V$23,'Transform-Policy'!I$1,FALSE)</f>
        <v>4</v>
      </c>
      <c r="J15">
        <f>VLOOKUP($C15,'Policy rate '!$A$8:$V$23,'Transform-Policy'!J$1,FALSE)</f>
        <v>4</v>
      </c>
      <c r="K15">
        <f>VLOOKUP($C15,'Policy rate '!$A$8:$V$23,'Transform-Policy'!K$1,FALSE)</f>
        <v>4</v>
      </c>
      <c r="L15">
        <f>VLOOKUP($C15,'Policy rate '!$A$8:$V$23,'Transform-Policy'!L$1,FALSE)</f>
        <v>4</v>
      </c>
    </row>
    <row r="16" spans="1:28">
      <c r="A16" t="s">
        <v>9</v>
      </c>
      <c r="C16" t="s">
        <v>9</v>
      </c>
      <c r="D16" s="113">
        <v>3.75</v>
      </c>
      <c r="E16">
        <f>VLOOKUP($C16,'Policy rate '!$A$8:$V$23,'Transform-Policy'!E$1,FALSE)</f>
        <v>3.75</v>
      </c>
      <c r="F16">
        <f>VLOOKUP($C16,'Policy rate '!$A$8:$V$23,'Transform-Policy'!F$1,FALSE)</f>
        <v>3.75</v>
      </c>
      <c r="G16">
        <f>VLOOKUP($C16,'Policy rate '!$A$8:$V$23,'Transform-Policy'!G$1,FALSE)</f>
        <v>3.75</v>
      </c>
      <c r="H16">
        <f>VLOOKUP($C16,'Policy rate '!$A$8:$V$23,'Transform-Policy'!H$1,FALSE)</f>
        <v>3.75</v>
      </c>
      <c r="I16">
        <f>VLOOKUP($C16,'Policy rate '!$A$8:$V$23,'Transform-Policy'!I$1,FALSE)</f>
        <v>3.75</v>
      </c>
      <c r="J16">
        <f>VLOOKUP($C16,'Policy rate '!$A$8:$V$23,'Transform-Policy'!J$1,FALSE)</f>
        <v>3.75</v>
      </c>
      <c r="K16">
        <f>VLOOKUP($C16,'Policy rate '!$A$8:$V$23,'Transform-Policy'!K$1,FALSE)</f>
        <v>3.75</v>
      </c>
      <c r="L16">
        <f>VLOOKUP($C16,'Policy rate '!$A$8:$V$23,'Transform-Policy'!L$1,FALSE)</f>
        <v>3.75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"/>
  <sheetViews>
    <sheetView tabSelected="1" topLeftCell="Z1" workbookViewId="0">
      <selection activeCell="AP17" sqref="AP17"/>
    </sheetView>
  </sheetViews>
  <sheetFormatPr defaultRowHeight="12.75"/>
  <cols>
    <col min="1" max="1" width="8.7109375" customWidth="1"/>
    <col min="2" max="2" width="4" customWidth="1"/>
    <col min="3" max="13" width="8.7109375" customWidth="1"/>
  </cols>
  <sheetData>
    <row r="1" spans="1:43">
      <c r="C1" s="110" t="s">
        <v>44</v>
      </c>
      <c r="D1" s="115">
        <v>12</v>
      </c>
      <c r="E1" s="115">
        <v>9</v>
      </c>
      <c r="F1" s="115">
        <v>10</v>
      </c>
      <c r="G1" s="115">
        <v>11</v>
      </c>
      <c r="H1" s="115">
        <v>12</v>
      </c>
      <c r="I1" s="140">
        <v>14</v>
      </c>
      <c r="J1" s="140">
        <v>15</v>
      </c>
      <c r="K1" s="140">
        <v>16</v>
      </c>
      <c r="L1" s="140">
        <v>17</v>
      </c>
      <c r="M1" s="140"/>
      <c r="P1" s="120">
        <v>2</v>
      </c>
      <c r="Q1" s="120">
        <v>3</v>
      </c>
      <c r="R1" s="120">
        <v>4</v>
      </c>
      <c r="S1" s="120">
        <v>5</v>
      </c>
      <c r="T1" s="120">
        <v>6</v>
      </c>
      <c r="U1" s="120">
        <v>7</v>
      </c>
      <c r="V1" s="120">
        <v>8</v>
      </c>
      <c r="W1" s="120">
        <v>9</v>
      </c>
      <c r="X1" s="120">
        <v>10</v>
      </c>
      <c r="Y1" s="120">
        <v>11</v>
      </c>
      <c r="Z1" s="120">
        <v>12</v>
      </c>
      <c r="AA1" s="120">
        <v>13</v>
      </c>
      <c r="AB1" s="120">
        <v>14</v>
      </c>
      <c r="AC1" s="120">
        <v>15</v>
      </c>
    </row>
    <row r="2" spans="1:43">
      <c r="D2" s="114" t="s">
        <v>55</v>
      </c>
      <c r="E2" s="114" t="s">
        <v>74</v>
      </c>
      <c r="F2" s="114" t="s">
        <v>75</v>
      </c>
      <c r="G2" s="114" t="s">
        <v>76</v>
      </c>
      <c r="H2" s="114" t="s">
        <v>77</v>
      </c>
      <c r="I2" s="114" t="s">
        <v>110</v>
      </c>
      <c r="J2" s="114" t="s">
        <v>111</v>
      </c>
      <c r="K2" s="114" t="s">
        <v>112</v>
      </c>
      <c r="L2" s="114" t="s">
        <v>113</v>
      </c>
      <c r="M2" s="114"/>
      <c r="O2" s="112" t="s">
        <v>108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tr">
        <f>P2&amp;"%"</f>
        <v>USD%</v>
      </c>
      <c r="AE2" t="str">
        <f t="shared" ref="AE2:AQ2" si="0">Q2&amp;"%"</f>
        <v>EUR%</v>
      </c>
      <c r="AF2" t="str">
        <f t="shared" si="0"/>
        <v>JPY%</v>
      </c>
      <c r="AG2" t="str">
        <f t="shared" si="0"/>
        <v>CNY%</v>
      </c>
      <c r="AH2" t="str">
        <f t="shared" si="0"/>
        <v>HKD%</v>
      </c>
      <c r="AI2" t="str">
        <f t="shared" si="0"/>
        <v>SGD%</v>
      </c>
      <c r="AJ2" t="str">
        <f t="shared" si="0"/>
        <v>TWD%</v>
      </c>
      <c r="AK2" t="str">
        <f t="shared" si="0"/>
        <v>KRW%</v>
      </c>
      <c r="AL2" t="str">
        <f t="shared" si="0"/>
        <v>THB%</v>
      </c>
      <c r="AM2" t="str">
        <f t="shared" si="0"/>
        <v>MYR%</v>
      </c>
      <c r="AN2" t="str">
        <f t="shared" si="0"/>
        <v>PHP%</v>
      </c>
      <c r="AO2" t="str">
        <f t="shared" si="0"/>
        <v>VND%</v>
      </c>
      <c r="AP2" t="str">
        <f t="shared" si="0"/>
        <v>INR%</v>
      </c>
      <c r="AQ2" t="str">
        <f t="shared" si="0"/>
        <v>IDR%</v>
      </c>
    </row>
    <row r="3" spans="1:43">
      <c r="A3" t="s">
        <v>91</v>
      </c>
      <c r="C3" t="s">
        <v>105</v>
      </c>
      <c r="D3" s="113"/>
      <c r="E3" t="e">
        <f>VLOOKUP($C3,'FX rates'!$A$8:$Q$24,'Transform-FX'!E$1,FALSE)</f>
        <v>#N/A</v>
      </c>
      <c r="F3" t="e">
        <f>VLOOKUP($C3,'FX rates'!$A$8:$Q$24,'Transform-FX'!F$1,FALSE)</f>
        <v>#N/A</v>
      </c>
      <c r="G3" t="e">
        <f>VLOOKUP($C3,'FX rates'!$A$8:$Q$24,'Transform-FX'!G$1,FALSE)</f>
        <v>#N/A</v>
      </c>
      <c r="H3" t="e">
        <f>VLOOKUP($C3,'FX rates'!$A$8:$Q$24,'Transform-FX'!H$1,FALSE)</f>
        <v>#N/A</v>
      </c>
      <c r="I3" t="e">
        <f>VLOOKUP($C3,'FX rates'!$A$8:$Q$24,'Transform-FX'!I$1,FALSE)</f>
        <v>#N/A</v>
      </c>
      <c r="J3" t="e">
        <f>VLOOKUP($C3,'FX rates'!$A$8:$Q$24,'Transform-FX'!J$1,FALSE)</f>
        <v>#N/A</v>
      </c>
      <c r="K3" t="e">
        <f>VLOOKUP($C3,'FX rates'!$A$8:$Q$24,'Transform-FX'!K$1,FALSE)</f>
        <v>#N/A</v>
      </c>
      <c r="L3" t="e">
        <f>VLOOKUP($C3,'FX rates'!$A$8:$Q$24,'Transform-FX'!L$1,FALSE)</f>
        <v>#N/A</v>
      </c>
      <c r="O3" s="117" t="s">
        <v>55</v>
      </c>
      <c r="P3">
        <f>HLOOKUP($O3,$A$2:$L$16,P$1,FALSE)</f>
        <v>0</v>
      </c>
      <c r="Q3">
        <f t="shared" ref="Q3:AC11" si="1">HLOOKUP($O3,$A$2:$L$16,Q$1,FALSE)</f>
        <v>1.2121</v>
      </c>
      <c r="R3">
        <f t="shared" si="1"/>
        <v>104.17</v>
      </c>
      <c r="S3">
        <f t="shared" si="1"/>
        <v>6.5315000000000003</v>
      </c>
      <c r="T3">
        <f t="shared" si="1"/>
        <v>7.7507000000000001</v>
      </c>
      <c r="U3">
        <f t="shared" si="1"/>
        <v>1.3358000000000001</v>
      </c>
      <c r="V3">
        <f t="shared" si="1"/>
        <v>0</v>
      </c>
      <c r="W3">
        <f t="shared" si="1"/>
        <v>1082.05</v>
      </c>
      <c r="X3">
        <f t="shared" si="1"/>
        <v>30.145</v>
      </c>
      <c r="Y3">
        <f t="shared" si="1"/>
        <v>4.0620000000000003</v>
      </c>
      <c r="Z3">
        <f t="shared" si="1"/>
        <v>48.034999999999997</v>
      </c>
      <c r="AA3">
        <f t="shared" si="1"/>
        <v>23121</v>
      </c>
      <c r="AB3">
        <f t="shared" si="1"/>
        <v>73.796199999999999</v>
      </c>
      <c r="AC3">
        <f t="shared" si="1"/>
        <v>14105</v>
      </c>
      <c r="AD3" s="118">
        <v>0</v>
      </c>
      <c r="AE3" s="118">
        <v>0</v>
      </c>
      <c r="AF3" s="118">
        <v>0</v>
      </c>
      <c r="AG3" s="118">
        <v>0</v>
      </c>
      <c r="AH3" s="118">
        <v>0</v>
      </c>
      <c r="AI3" s="118">
        <v>0</v>
      </c>
      <c r="AJ3" s="118">
        <v>0</v>
      </c>
      <c r="AK3" s="118">
        <v>0</v>
      </c>
      <c r="AL3" s="118">
        <v>0</v>
      </c>
      <c r="AM3" s="118">
        <v>0</v>
      </c>
      <c r="AN3" s="118">
        <v>0</v>
      </c>
      <c r="AO3" s="118">
        <v>0</v>
      </c>
      <c r="AP3" s="118">
        <v>0</v>
      </c>
      <c r="AQ3" s="118">
        <v>0</v>
      </c>
    </row>
    <row r="4" spans="1:43">
      <c r="A4" t="s">
        <v>92</v>
      </c>
      <c r="C4" t="s">
        <v>67</v>
      </c>
      <c r="D4" s="113">
        <v>1.2121</v>
      </c>
      <c r="E4">
        <f>VLOOKUP($C4,'FX rates'!$A$8:$Q$24,'Transform-FX'!E$1,FALSE)</f>
        <v>1.1599999999999999</v>
      </c>
      <c r="F4">
        <f>VLOOKUP($C4,'FX rates'!$A$8:$Q$24,'Transform-FX'!F$1,FALSE)</f>
        <v>1.17</v>
      </c>
      <c r="G4">
        <f>VLOOKUP($C4,'FX rates'!$A$8:$Q$24,'Transform-FX'!G$1,FALSE)</f>
        <v>1.19</v>
      </c>
      <c r="H4">
        <f>VLOOKUP($C4,'FX rates'!$A$8:$Q$24,'Transform-FX'!H$1,FALSE)</f>
        <v>1.2</v>
      </c>
      <c r="I4">
        <f>VLOOKUP($C4,'FX rates'!$A$8:$Q$24,'Transform-FX'!I$1,FALSE)</f>
        <v>1.21</v>
      </c>
      <c r="J4">
        <f>VLOOKUP($C4,'FX rates'!$A$8:$Q$24,'Transform-FX'!J$1,FALSE)</f>
        <v>1.22</v>
      </c>
      <c r="K4">
        <f>VLOOKUP($C4,'FX rates'!$A$8:$Q$24,'Transform-FX'!K$1,FALSE)</f>
        <v>1.24</v>
      </c>
      <c r="L4">
        <f>VLOOKUP($C4,'FX rates'!$A$8:$Q$24,'Transform-FX'!L$1,FALSE)</f>
        <v>1.25</v>
      </c>
      <c r="O4" s="117" t="s">
        <v>74</v>
      </c>
      <c r="P4" t="e">
        <f t="shared" ref="P4:P11" si="2">HLOOKUP($O4,$A$2:$L$16,P$1,FALSE)</f>
        <v>#N/A</v>
      </c>
      <c r="Q4">
        <f t="shared" si="1"/>
        <v>1.1599999999999999</v>
      </c>
      <c r="R4">
        <f t="shared" si="1"/>
        <v>106</v>
      </c>
      <c r="S4">
        <f t="shared" si="1"/>
        <v>6.7</v>
      </c>
      <c r="T4">
        <f t="shared" si="1"/>
        <v>7.76</v>
      </c>
      <c r="U4">
        <f t="shared" si="1"/>
        <v>1.36</v>
      </c>
      <c r="V4" t="e">
        <f t="shared" si="1"/>
        <v>#N/A</v>
      </c>
      <c r="W4">
        <f t="shared" si="1"/>
        <v>1116</v>
      </c>
      <c r="X4">
        <f t="shared" si="1"/>
        <v>31</v>
      </c>
      <c r="Y4">
        <f t="shared" si="1"/>
        <v>4.12</v>
      </c>
      <c r="Z4">
        <f t="shared" si="1"/>
        <v>48.5</v>
      </c>
      <c r="AA4">
        <f t="shared" si="1"/>
        <v>23200</v>
      </c>
      <c r="AB4">
        <f t="shared" si="1"/>
        <v>74.8</v>
      </c>
      <c r="AC4">
        <f t="shared" si="1"/>
        <v>14500</v>
      </c>
      <c r="AE4" s="141">
        <f>(Q4-Q$3)/Q$3</f>
        <v>-4.2983252206913652E-2</v>
      </c>
      <c r="AF4" s="121">
        <f>-(R4-R$3)/R$3</f>
        <v>-1.7567437841989039E-2</v>
      </c>
      <c r="AG4" s="121">
        <f t="shared" ref="AG4:AG11" si="3">-(S4-S$3)/S$3</f>
        <v>-2.5798055576820005E-2</v>
      </c>
      <c r="AH4" s="121">
        <f t="shared" ref="AH4:AH11" si="4">-(T4-T$3)/T$3</f>
        <v>-1.1998916226920978E-3</v>
      </c>
      <c r="AI4" s="121">
        <f t="shared" ref="AI4:AI11" si="5">-(U4-U$3)/U$3</f>
        <v>-1.8116484503668213E-2</v>
      </c>
      <c r="AJ4" s="121"/>
      <c r="AK4" s="121">
        <f t="shared" ref="AK4:AK11" si="6">-(W4-W$3)/W$3</f>
        <v>-3.1375629591978232E-2</v>
      </c>
      <c r="AL4" s="121">
        <f t="shared" ref="AL4:AL11" si="7">-(X4-X$3)/X$3</f>
        <v>-2.8362912589152446E-2</v>
      </c>
      <c r="AM4" s="121">
        <f t="shared" ref="AM4:AM11" si="8">-(Y4-Y$3)/Y$3</f>
        <v>-1.4278680452978785E-2</v>
      </c>
      <c r="AN4" s="121">
        <f t="shared" ref="AN4:AN11" si="9">-(Z4-Z$3)/Z$3</f>
        <v>-9.6804413448527832E-3</v>
      </c>
      <c r="AO4" s="121">
        <f t="shared" ref="AO4:AO11" si="10">-(AA4-AA$3)/AA$3</f>
        <v>-3.4168072315211278E-3</v>
      </c>
      <c r="AP4" s="121">
        <f t="shared" ref="AP4:AP11" si="11">-(AB4-AB$3)/AB$3</f>
        <v>-1.3602326407050745E-2</v>
      </c>
      <c r="AQ4" s="121">
        <f t="shared" ref="AQ4:AQ11" si="12">-(AC4-AC$3)/AC$3</f>
        <v>-2.8004253810705423E-2</v>
      </c>
    </row>
    <row r="5" spans="1:43">
      <c r="A5" t="s">
        <v>93</v>
      </c>
      <c r="C5" t="s">
        <v>68</v>
      </c>
      <c r="D5" s="113">
        <v>104.17</v>
      </c>
      <c r="E5">
        <f>VLOOKUP($C5,'FX rates'!$A$8:$Q$24,'Transform-FX'!E$1,FALSE)</f>
        <v>106</v>
      </c>
      <c r="F5">
        <f>VLOOKUP($C5,'FX rates'!$A$8:$Q$24,'Transform-FX'!F$1,FALSE)</f>
        <v>106</v>
      </c>
      <c r="G5">
        <f>VLOOKUP($C5,'FX rates'!$A$8:$Q$24,'Transform-FX'!G$1,FALSE)</f>
        <v>106</v>
      </c>
      <c r="H5">
        <f>VLOOKUP($C5,'FX rates'!$A$8:$Q$24,'Transform-FX'!H$1,FALSE)</f>
        <v>106</v>
      </c>
      <c r="I5">
        <f>VLOOKUP($C5,'FX rates'!$A$8:$Q$24,'Transform-FX'!I$1,FALSE)</f>
        <v>105</v>
      </c>
      <c r="J5">
        <f>VLOOKUP($C5,'FX rates'!$A$8:$Q$24,'Transform-FX'!J$1,FALSE)</f>
        <v>105</v>
      </c>
      <c r="K5">
        <f>VLOOKUP($C5,'FX rates'!$A$8:$Q$24,'Transform-FX'!K$1,FALSE)</f>
        <v>105</v>
      </c>
      <c r="L5">
        <f>VLOOKUP($C5,'FX rates'!$A$8:$Q$24,'Transform-FX'!L$1,FALSE)</f>
        <v>105</v>
      </c>
      <c r="O5" s="117" t="s">
        <v>75</v>
      </c>
      <c r="P5" t="e">
        <f t="shared" si="2"/>
        <v>#N/A</v>
      </c>
      <c r="Q5">
        <f t="shared" si="1"/>
        <v>1.17</v>
      </c>
      <c r="R5">
        <f t="shared" si="1"/>
        <v>106</v>
      </c>
      <c r="S5">
        <f t="shared" si="1"/>
        <v>6.67</v>
      </c>
      <c r="T5">
        <f t="shared" si="1"/>
        <v>7.76</v>
      </c>
      <c r="U5">
        <f t="shared" si="1"/>
        <v>1.35</v>
      </c>
      <c r="V5" t="e">
        <f t="shared" si="1"/>
        <v>#N/A</v>
      </c>
      <c r="W5">
        <f t="shared" si="1"/>
        <v>1116</v>
      </c>
      <c r="X5">
        <f t="shared" si="1"/>
        <v>30.8</v>
      </c>
      <c r="Y5">
        <f t="shared" si="1"/>
        <v>4.0999999999999996</v>
      </c>
      <c r="Z5">
        <f t="shared" si="1"/>
        <v>48.3</v>
      </c>
      <c r="AA5">
        <f t="shared" si="1"/>
        <v>23150</v>
      </c>
      <c r="AB5">
        <f t="shared" si="1"/>
        <v>74.7</v>
      </c>
      <c r="AC5">
        <f t="shared" si="1"/>
        <v>14429</v>
      </c>
      <c r="AE5" s="141">
        <f t="shared" ref="AE5:AE11" si="13">(Q5-Q$3)/Q$3</f>
        <v>-3.4733107829387037E-2</v>
      </c>
      <c r="AF5" s="121">
        <f t="shared" ref="AF5:AF11" si="14">-(R5-R$3)/R$3</f>
        <v>-1.7567437841989039E-2</v>
      </c>
      <c r="AG5" s="121">
        <f t="shared" si="3"/>
        <v>-2.1204929954834206E-2</v>
      </c>
      <c r="AH5" s="121">
        <f t="shared" si="4"/>
        <v>-1.1998916226920978E-3</v>
      </c>
      <c r="AI5" s="121">
        <f t="shared" si="5"/>
        <v>-1.0630333882317704E-2</v>
      </c>
      <c r="AJ5" s="121"/>
      <c r="AK5" s="121">
        <f t="shared" si="6"/>
        <v>-3.1375629591978232E-2</v>
      </c>
      <c r="AL5" s="121">
        <f t="shared" si="7"/>
        <v>-2.1728313153093419E-2</v>
      </c>
      <c r="AM5" s="121">
        <f t="shared" si="8"/>
        <v>-9.3549975381583862E-3</v>
      </c>
      <c r="AN5" s="121">
        <f t="shared" si="9"/>
        <v>-5.5168106588945687E-3</v>
      </c>
      <c r="AO5" s="121">
        <f t="shared" si="10"/>
        <v>-1.2542710090394013E-3</v>
      </c>
      <c r="AP5" s="121">
        <f t="shared" si="11"/>
        <v>-1.2247243082977225E-2</v>
      </c>
      <c r="AQ5" s="121">
        <f t="shared" si="12"/>
        <v>-2.2970577809287487E-2</v>
      </c>
    </row>
    <row r="6" spans="1:43">
      <c r="A6" t="s">
        <v>94</v>
      </c>
      <c r="C6" t="s">
        <v>56</v>
      </c>
      <c r="D6" s="113">
        <v>6.5315000000000003</v>
      </c>
      <c r="E6">
        <f>VLOOKUP($C6,'FX rates'!$A$8:$Q$24,'Transform-FX'!E$1,FALSE)</f>
        <v>6.7</v>
      </c>
      <c r="F6">
        <f>VLOOKUP($C6,'FX rates'!$A$8:$Q$24,'Transform-FX'!F$1,FALSE)</f>
        <v>6.67</v>
      </c>
      <c r="G6">
        <f>VLOOKUP($C6,'FX rates'!$A$8:$Q$24,'Transform-FX'!G$1,FALSE)</f>
        <v>6.64</v>
      </c>
      <c r="H6">
        <f>VLOOKUP($C6,'FX rates'!$A$8:$Q$24,'Transform-FX'!H$1,FALSE)</f>
        <v>6.61</v>
      </c>
      <c r="I6">
        <f>VLOOKUP($C6,'FX rates'!$A$8:$Q$24,'Transform-FX'!I$1,FALSE)</f>
        <v>6.59</v>
      </c>
      <c r="J6">
        <f>VLOOKUP($C6,'FX rates'!$A$8:$Q$24,'Transform-FX'!J$1,FALSE)</f>
        <v>6.56</v>
      </c>
      <c r="K6">
        <f>VLOOKUP($C6,'FX rates'!$A$8:$Q$24,'Transform-FX'!K$1,FALSE)</f>
        <v>6.53</v>
      </c>
      <c r="L6">
        <f>VLOOKUP($C6,'FX rates'!$A$8:$Q$24,'Transform-FX'!L$1,FALSE)</f>
        <v>6.5</v>
      </c>
      <c r="O6" s="117" t="s">
        <v>76</v>
      </c>
      <c r="P6" t="e">
        <f t="shared" si="2"/>
        <v>#N/A</v>
      </c>
      <c r="Q6">
        <f t="shared" si="1"/>
        <v>1.19</v>
      </c>
      <c r="R6">
        <f t="shared" si="1"/>
        <v>106</v>
      </c>
      <c r="S6">
        <f t="shared" si="1"/>
        <v>6.64</v>
      </c>
      <c r="T6">
        <f t="shared" si="1"/>
        <v>7.77</v>
      </c>
      <c r="U6">
        <f t="shared" si="1"/>
        <v>1.35</v>
      </c>
      <c r="V6" t="e">
        <f t="shared" si="1"/>
        <v>#N/A</v>
      </c>
      <c r="W6">
        <f t="shared" si="1"/>
        <v>1116</v>
      </c>
      <c r="X6">
        <f t="shared" si="1"/>
        <v>30.6</v>
      </c>
      <c r="Y6">
        <f t="shared" si="1"/>
        <v>4.09</v>
      </c>
      <c r="Z6">
        <f t="shared" si="1"/>
        <v>48.2</v>
      </c>
      <c r="AA6">
        <f t="shared" si="1"/>
        <v>23100</v>
      </c>
      <c r="AB6">
        <f t="shared" si="1"/>
        <v>74.599999999999994</v>
      </c>
      <c r="AC6">
        <f t="shared" si="1"/>
        <v>14357</v>
      </c>
      <c r="AE6" s="141">
        <f t="shared" si="13"/>
        <v>-1.8232819074333807E-2</v>
      </c>
      <c r="AF6" s="121">
        <f t="shared" si="14"/>
        <v>-1.7567437841989039E-2</v>
      </c>
      <c r="AG6" s="121">
        <f t="shared" si="3"/>
        <v>-1.6611804332848406E-2</v>
      </c>
      <c r="AH6" s="121">
        <f t="shared" si="4"/>
        <v>-2.4900976685976015E-3</v>
      </c>
      <c r="AI6" s="121">
        <f t="shared" si="5"/>
        <v>-1.0630333882317704E-2</v>
      </c>
      <c r="AJ6" s="121"/>
      <c r="AK6" s="121">
        <f t="shared" si="6"/>
        <v>-3.1375629591978232E-2</v>
      </c>
      <c r="AL6" s="121">
        <f t="shared" si="7"/>
        <v>-1.5093713717034395E-2</v>
      </c>
      <c r="AM6" s="121">
        <f t="shared" si="8"/>
        <v>-6.8931560807482962E-3</v>
      </c>
      <c r="AN6" s="121">
        <f t="shared" si="9"/>
        <v>-3.4349953159156089E-3</v>
      </c>
      <c r="AO6" s="121">
        <f t="shared" si="10"/>
        <v>9.0826521344232513E-4</v>
      </c>
      <c r="AP6" s="121">
        <f t="shared" si="11"/>
        <v>-1.0892159758903513E-2</v>
      </c>
      <c r="AQ6" s="121">
        <f t="shared" si="12"/>
        <v>-1.7866004962779156E-2</v>
      </c>
    </row>
    <row r="7" spans="1:43">
      <c r="A7" t="s">
        <v>95</v>
      </c>
      <c r="C7" t="s">
        <v>57</v>
      </c>
      <c r="D7" s="113">
        <v>7.7507000000000001</v>
      </c>
      <c r="E7">
        <f>VLOOKUP($C7,'FX rates'!$A$8:$Q$24,'Transform-FX'!E$1,FALSE)</f>
        <v>7.76</v>
      </c>
      <c r="F7">
        <f>VLOOKUP($C7,'FX rates'!$A$8:$Q$24,'Transform-FX'!F$1,FALSE)</f>
        <v>7.76</v>
      </c>
      <c r="G7">
        <f>VLOOKUP($C7,'FX rates'!$A$8:$Q$24,'Transform-FX'!G$1,FALSE)</f>
        <v>7.77</v>
      </c>
      <c r="H7">
        <f>VLOOKUP($C7,'FX rates'!$A$8:$Q$24,'Transform-FX'!H$1,FALSE)</f>
        <v>7.77</v>
      </c>
      <c r="I7">
        <f>VLOOKUP($C7,'FX rates'!$A$8:$Q$24,'Transform-FX'!I$1,FALSE)</f>
        <v>7.78</v>
      </c>
      <c r="J7">
        <f>VLOOKUP($C7,'FX rates'!$A$8:$Q$24,'Transform-FX'!J$1,FALSE)</f>
        <v>7.79</v>
      </c>
      <c r="K7">
        <f>VLOOKUP($C7,'FX rates'!$A$8:$Q$24,'Transform-FX'!K$1,FALSE)</f>
        <v>7.79</v>
      </c>
      <c r="L7">
        <f>VLOOKUP($C7,'FX rates'!$A$8:$Q$24,'Transform-FX'!L$1,FALSE)</f>
        <v>7.8</v>
      </c>
      <c r="O7" s="117" t="s">
        <v>77</v>
      </c>
      <c r="P7" t="e">
        <f t="shared" si="2"/>
        <v>#N/A</v>
      </c>
      <c r="Q7">
        <f t="shared" si="1"/>
        <v>1.2</v>
      </c>
      <c r="R7">
        <f t="shared" si="1"/>
        <v>106</v>
      </c>
      <c r="S7">
        <f t="shared" si="1"/>
        <v>6.61</v>
      </c>
      <c r="T7">
        <f t="shared" si="1"/>
        <v>7.77</v>
      </c>
      <c r="U7">
        <f t="shared" si="1"/>
        <v>1.34</v>
      </c>
      <c r="V7" t="e">
        <f t="shared" si="1"/>
        <v>#N/A</v>
      </c>
      <c r="W7">
        <f t="shared" si="1"/>
        <v>1115</v>
      </c>
      <c r="X7">
        <f t="shared" si="1"/>
        <v>30.4</v>
      </c>
      <c r="Y7">
        <f t="shared" si="1"/>
        <v>4.07</v>
      </c>
      <c r="Z7">
        <f t="shared" si="1"/>
        <v>48</v>
      </c>
      <c r="AA7">
        <f t="shared" si="1"/>
        <v>23050</v>
      </c>
      <c r="AB7">
        <f t="shared" si="1"/>
        <v>74.5</v>
      </c>
      <c r="AC7">
        <f t="shared" si="1"/>
        <v>14286</v>
      </c>
      <c r="AE7" s="141">
        <f t="shared" si="13"/>
        <v>-9.982674696807194E-3</v>
      </c>
      <c r="AF7" s="121">
        <f t="shared" si="14"/>
        <v>-1.7567437841989039E-2</v>
      </c>
      <c r="AG7" s="121">
        <f t="shared" si="3"/>
        <v>-1.2018678710862743E-2</v>
      </c>
      <c r="AH7" s="121">
        <f t="shared" si="4"/>
        <v>-2.4900976685976015E-3</v>
      </c>
      <c r="AI7" s="121">
        <f t="shared" si="5"/>
        <v>-3.1441832609671967E-3</v>
      </c>
      <c r="AJ7" s="121"/>
      <c r="AK7" s="121">
        <f t="shared" si="6"/>
        <v>-3.0451457880874309E-2</v>
      </c>
      <c r="AL7" s="121">
        <f t="shared" si="7"/>
        <v>-8.4591142809752537E-3</v>
      </c>
      <c r="AM7" s="121">
        <f t="shared" si="8"/>
        <v>-1.9694731659281157E-3</v>
      </c>
      <c r="AN7" s="121">
        <f t="shared" si="9"/>
        <v>7.286353700426063E-4</v>
      </c>
      <c r="AO7" s="121">
        <f t="shared" si="10"/>
        <v>3.0708014359240518E-3</v>
      </c>
      <c r="AP7" s="121">
        <f t="shared" si="11"/>
        <v>-9.5370764348299934E-3</v>
      </c>
      <c r="AQ7" s="121">
        <f t="shared" si="12"/>
        <v>-1.283232896136122E-2</v>
      </c>
    </row>
    <row r="8" spans="1:43">
      <c r="A8" t="s">
        <v>96</v>
      </c>
      <c r="C8" t="s">
        <v>62</v>
      </c>
      <c r="D8" s="113">
        <v>1.3358000000000001</v>
      </c>
      <c r="E8">
        <f>VLOOKUP($C8,'FX rates'!$A$8:$Q$24,'Transform-FX'!E$1,FALSE)</f>
        <v>1.36</v>
      </c>
      <c r="F8">
        <f>VLOOKUP($C8,'FX rates'!$A$8:$Q$24,'Transform-FX'!F$1,FALSE)</f>
        <v>1.35</v>
      </c>
      <c r="G8">
        <f>VLOOKUP($C8,'FX rates'!$A$8:$Q$24,'Transform-FX'!G$1,FALSE)</f>
        <v>1.35</v>
      </c>
      <c r="H8">
        <f>VLOOKUP($C8,'FX rates'!$A$8:$Q$24,'Transform-FX'!H$1,FALSE)</f>
        <v>1.34</v>
      </c>
      <c r="I8">
        <f>VLOOKUP($C8,'FX rates'!$A$8:$Q$24,'Transform-FX'!I$1,FALSE)</f>
        <v>1.33</v>
      </c>
      <c r="J8">
        <f>VLOOKUP($C8,'FX rates'!$A$8:$Q$24,'Transform-FX'!J$1,FALSE)</f>
        <v>1.32</v>
      </c>
      <c r="K8">
        <f>VLOOKUP($C8,'FX rates'!$A$8:$Q$24,'Transform-FX'!K$1,FALSE)</f>
        <v>1.32</v>
      </c>
      <c r="L8">
        <f>VLOOKUP($C8,'FX rates'!$A$8:$Q$24,'Transform-FX'!L$1,FALSE)</f>
        <v>1.31</v>
      </c>
      <c r="O8" s="117" t="s">
        <v>110</v>
      </c>
      <c r="P8" t="e">
        <f t="shared" si="2"/>
        <v>#N/A</v>
      </c>
      <c r="Q8">
        <f t="shared" si="1"/>
        <v>1.21</v>
      </c>
      <c r="R8">
        <f t="shared" si="1"/>
        <v>105</v>
      </c>
      <c r="S8">
        <f t="shared" si="1"/>
        <v>6.59</v>
      </c>
      <c r="T8">
        <f t="shared" si="1"/>
        <v>7.78</v>
      </c>
      <c r="U8">
        <f t="shared" si="1"/>
        <v>1.33</v>
      </c>
      <c r="V8" t="e">
        <f t="shared" si="1"/>
        <v>#N/A</v>
      </c>
      <c r="W8">
        <f t="shared" si="1"/>
        <v>1115</v>
      </c>
      <c r="X8">
        <f t="shared" si="1"/>
        <v>30.2</v>
      </c>
      <c r="Y8">
        <f t="shared" si="1"/>
        <v>4.05</v>
      </c>
      <c r="Z8">
        <f t="shared" si="1"/>
        <v>47.8</v>
      </c>
      <c r="AA8">
        <f t="shared" si="1"/>
        <v>23000</v>
      </c>
      <c r="AB8">
        <f t="shared" si="1"/>
        <v>74.400000000000006</v>
      </c>
      <c r="AC8">
        <f t="shared" si="1"/>
        <v>14214</v>
      </c>
      <c r="AE8" s="141">
        <f t="shared" si="13"/>
        <v>-1.7325303192805798E-3</v>
      </c>
      <c r="AF8" s="121">
        <f t="shared" si="14"/>
        <v>-7.9677450321589544E-3</v>
      </c>
      <c r="AG8" s="121">
        <f t="shared" si="3"/>
        <v>-8.9565949628721657E-3</v>
      </c>
      <c r="AH8" s="121">
        <f t="shared" si="4"/>
        <v>-3.7803037145032197E-3</v>
      </c>
      <c r="AI8" s="121">
        <f t="shared" si="5"/>
        <v>4.3419673603833113E-3</v>
      </c>
      <c r="AJ8" s="121"/>
      <c r="AK8" s="121">
        <f t="shared" si="6"/>
        <v>-3.0451457880874309E-2</v>
      </c>
      <c r="AL8" s="121">
        <f t="shared" si="7"/>
        <v>-1.8245148449162287E-3</v>
      </c>
      <c r="AM8" s="121">
        <f t="shared" si="8"/>
        <v>2.954209748892283E-3</v>
      </c>
      <c r="AN8" s="121">
        <f t="shared" si="9"/>
        <v>4.8922660560008213E-3</v>
      </c>
      <c r="AO8" s="121">
        <f t="shared" si="10"/>
        <v>5.233337658405778E-3</v>
      </c>
      <c r="AP8" s="121">
        <f t="shared" si="11"/>
        <v>-8.181993110756472E-3</v>
      </c>
      <c r="AQ8" s="121">
        <f t="shared" si="12"/>
        <v>-7.727756114852889E-3</v>
      </c>
    </row>
    <row r="9" spans="1:43">
      <c r="A9" t="s">
        <v>97</v>
      </c>
      <c r="C9" t="s">
        <v>106</v>
      </c>
      <c r="D9" s="113"/>
      <c r="E9" t="e">
        <f>VLOOKUP($C9,'FX rates'!$A$8:$Q$24,'Transform-FX'!E$1,FALSE)</f>
        <v>#N/A</v>
      </c>
      <c r="F9" t="e">
        <f>VLOOKUP($C9,'FX rates'!$A$8:$Q$24,'Transform-FX'!F$1,FALSE)</f>
        <v>#N/A</v>
      </c>
      <c r="G9" t="e">
        <f>VLOOKUP($C9,'FX rates'!$A$8:$Q$24,'Transform-FX'!G$1,FALSE)</f>
        <v>#N/A</v>
      </c>
      <c r="H9" t="e">
        <f>VLOOKUP($C9,'FX rates'!$A$8:$Q$24,'Transform-FX'!H$1,FALSE)</f>
        <v>#N/A</v>
      </c>
      <c r="I9" t="e">
        <f>VLOOKUP($C9,'FX rates'!$A$8:$Q$24,'Transform-FX'!I$1,FALSE)</f>
        <v>#N/A</v>
      </c>
      <c r="J9" t="e">
        <f>VLOOKUP($C9,'FX rates'!$A$8:$Q$24,'Transform-FX'!J$1,FALSE)</f>
        <v>#N/A</v>
      </c>
      <c r="K9" t="e">
        <f>VLOOKUP($C9,'FX rates'!$A$8:$Q$24,'Transform-FX'!K$1,FALSE)</f>
        <v>#N/A</v>
      </c>
      <c r="L9" t="e">
        <f>VLOOKUP($C9,'FX rates'!$A$8:$Q$24,'Transform-FX'!L$1,FALSE)</f>
        <v>#N/A</v>
      </c>
      <c r="O9" s="117" t="s">
        <v>111</v>
      </c>
      <c r="P9" t="e">
        <f t="shared" si="2"/>
        <v>#N/A</v>
      </c>
      <c r="Q9">
        <f t="shared" si="1"/>
        <v>1.22</v>
      </c>
      <c r="R9">
        <f t="shared" si="1"/>
        <v>105</v>
      </c>
      <c r="S9">
        <f t="shared" si="1"/>
        <v>6.56</v>
      </c>
      <c r="T9">
        <f t="shared" si="1"/>
        <v>7.79</v>
      </c>
      <c r="U9">
        <f t="shared" si="1"/>
        <v>1.32</v>
      </c>
      <c r="V9" t="e">
        <f t="shared" si="1"/>
        <v>#N/A</v>
      </c>
      <c r="W9">
        <f t="shared" si="1"/>
        <v>1114</v>
      </c>
      <c r="X9">
        <f t="shared" si="1"/>
        <v>30</v>
      </c>
      <c r="Y9">
        <f t="shared" si="1"/>
        <v>4.03</v>
      </c>
      <c r="Z9">
        <f t="shared" si="1"/>
        <v>47.7</v>
      </c>
      <c r="AA9">
        <f t="shared" si="1"/>
        <v>22950</v>
      </c>
      <c r="AB9">
        <f t="shared" si="1"/>
        <v>74.3</v>
      </c>
      <c r="AC9">
        <f t="shared" si="1"/>
        <v>14143</v>
      </c>
      <c r="AE9" s="141">
        <f t="shared" si="13"/>
        <v>6.5176140582460344E-3</v>
      </c>
      <c r="AF9" s="121">
        <f t="shared" si="14"/>
        <v>-7.9677450321589544E-3</v>
      </c>
      <c r="AG9" s="121">
        <f t="shared" si="3"/>
        <v>-4.363469340886366E-3</v>
      </c>
      <c r="AH9" s="121">
        <f t="shared" si="4"/>
        <v>-5.0705097604087229E-3</v>
      </c>
      <c r="AI9" s="121">
        <f t="shared" si="5"/>
        <v>1.1828117981733818E-2</v>
      </c>
      <c r="AJ9" s="121"/>
      <c r="AK9" s="121">
        <f t="shared" si="6"/>
        <v>-2.9527286169770385E-2</v>
      </c>
      <c r="AL9" s="121">
        <f t="shared" si="7"/>
        <v>4.8100845911427954E-3</v>
      </c>
      <c r="AM9" s="121">
        <f t="shared" si="8"/>
        <v>7.8778926637124626E-3</v>
      </c>
      <c r="AN9" s="121">
        <f t="shared" si="9"/>
        <v>6.9740813989797807E-3</v>
      </c>
      <c r="AO9" s="121">
        <f t="shared" si="10"/>
        <v>7.3958738808875052E-3</v>
      </c>
      <c r="AP9" s="121">
        <f t="shared" si="11"/>
        <v>-6.8269097866827597E-3</v>
      </c>
      <c r="AQ9" s="121">
        <f t="shared" si="12"/>
        <v>-2.6940801134349521E-3</v>
      </c>
    </row>
    <row r="10" spans="1:43">
      <c r="A10" t="s">
        <v>98</v>
      </c>
      <c r="C10" t="s">
        <v>63</v>
      </c>
      <c r="D10" s="113">
        <v>1082.05</v>
      </c>
      <c r="E10">
        <f>VLOOKUP($C10,'FX rates'!$A$8:$Q$24,'Transform-FX'!E$1,FALSE)</f>
        <v>1116</v>
      </c>
      <c r="F10">
        <f>VLOOKUP($C10,'FX rates'!$A$8:$Q$24,'Transform-FX'!F$1,FALSE)</f>
        <v>1116</v>
      </c>
      <c r="G10">
        <f>VLOOKUP($C10,'FX rates'!$A$8:$Q$24,'Transform-FX'!G$1,FALSE)</f>
        <v>1116</v>
      </c>
      <c r="H10">
        <f>VLOOKUP($C10,'FX rates'!$A$8:$Q$24,'Transform-FX'!H$1,FALSE)</f>
        <v>1115</v>
      </c>
      <c r="I10">
        <f>VLOOKUP($C10,'FX rates'!$A$8:$Q$24,'Transform-FX'!I$1,FALSE)</f>
        <v>1115</v>
      </c>
      <c r="J10">
        <f>VLOOKUP($C10,'FX rates'!$A$8:$Q$24,'Transform-FX'!J$1,FALSE)</f>
        <v>1114</v>
      </c>
      <c r="K10">
        <f>VLOOKUP($C10,'FX rates'!$A$8:$Q$24,'Transform-FX'!K$1,FALSE)</f>
        <v>1114</v>
      </c>
      <c r="L10">
        <f>VLOOKUP($C10,'FX rates'!$A$8:$Q$24,'Transform-FX'!L$1,FALSE)</f>
        <v>1113</v>
      </c>
      <c r="O10" s="117" t="s">
        <v>112</v>
      </c>
      <c r="P10" t="e">
        <f t="shared" si="2"/>
        <v>#N/A</v>
      </c>
      <c r="Q10">
        <f t="shared" si="1"/>
        <v>1.24</v>
      </c>
      <c r="R10">
        <f t="shared" si="1"/>
        <v>105</v>
      </c>
      <c r="S10">
        <f t="shared" si="1"/>
        <v>6.53</v>
      </c>
      <c r="T10">
        <f t="shared" si="1"/>
        <v>7.79</v>
      </c>
      <c r="U10">
        <f t="shared" si="1"/>
        <v>1.32</v>
      </c>
      <c r="V10" t="e">
        <f t="shared" si="1"/>
        <v>#N/A</v>
      </c>
      <c r="W10">
        <f t="shared" si="1"/>
        <v>1114</v>
      </c>
      <c r="X10">
        <f t="shared" si="1"/>
        <v>29.8</v>
      </c>
      <c r="Y10">
        <f t="shared" si="1"/>
        <v>4.0199999999999996</v>
      </c>
      <c r="Z10">
        <f t="shared" si="1"/>
        <v>47.5</v>
      </c>
      <c r="AA10">
        <f t="shared" si="1"/>
        <v>22900</v>
      </c>
      <c r="AB10">
        <f t="shared" si="1"/>
        <v>74.2</v>
      </c>
      <c r="AC10">
        <f t="shared" si="1"/>
        <v>14071</v>
      </c>
      <c r="AE10" s="141">
        <f t="shared" si="13"/>
        <v>2.3017902813299265E-2</v>
      </c>
      <c r="AF10" s="121">
        <f t="shared" si="14"/>
        <v>-7.9677450321589544E-3</v>
      </c>
      <c r="AG10" s="121">
        <f t="shared" si="3"/>
        <v>2.2965628109929676E-4</v>
      </c>
      <c r="AH10" s="121">
        <f t="shared" si="4"/>
        <v>-5.0705097604087229E-3</v>
      </c>
      <c r="AI10" s="121">
        <f t="shared" si="5"/>
        <v>1.1828117981733818E-2</v>
      </c>
      <c r="AJ10" s="121"/>
      <c r="AK10" s="121">
        <f t="shared" si="6"/>
        <v>-2.9527286169770385E-2</v>
      </c>
      <c r="AL10" s="121">
        <f t="shared" si="7"/>
        <v>1.1444684027201821E-2</v>
      </c>
      <c r="AM10" s="121">
        <f t="shared" si="8"/>
        <v>1.0339734121122773E-2</v>
      </c>
      <c r="AN10" s="121">
        <f t="shared" si="9"/>
        <v>1.1137712084937995E-2</v>
      </c>
      <c r="AO10" s="121">
        <f t="shared" si="10"/>
        <v>9.5584101033692314E-3</v>
      </c>
      <c r="AP10" s="121">
        <f t="shared" si="11"/>
        <v>-5.4718264626092391E-3</v>
      </c>
      <c r="AQ10" s="121">
        <f t="shared" si="12"/>
        <v>2.4104927330733782E-3</v>
      </c>
    </row>
    <row r="11" spans="1:43">
      <c r="A11" t="s">
        <v>99</v>
      </c>
      <c r="C11" t="s">
        <v>64</v>
      </c>
      <c r="D11" s="113">
        <v>30.145</v>
      </c>
      <c r="E11">
        <f>VLOOKUP($C11,'FX rates'!$A$8:$Q$24,'Transform-FX'!E$1,FALSE)</f>
        <v>31</v>
      </c>
      <c r="F11">
        <f>VLOOKUP($C11,'FX rates'!$A$8:$Q$24,'Transform-FX'!F$1,FALSE)</f>
        <v>30.8</v>
      </c>
      <c r="G11">
        <f>VLOOKUP($C11,'FX rates'!$A$8:$Q$24,'Transform-FX'!G$1,FALSE)</f>
        <v>30.6</v>
      </c>
      <c r="H11">
        <f>VLOOKUP($C11,'FX rates'!$A$8:$Q$24,'Transform-FX'!H$1,FALSE)</f>
        <v>30.4</v>
      </c>
      <c r="I11">
        <f>VLOOKUP($C11,'FX rates'!$A$8:$Q$24,'Transform-FX'!I$1,FALSE)</f>
        <v>30.2</v>
      </c>
      <c r="J11">
        <f>VLOOKUP($C11,'FX rates'!$A$8:$Q$24,'Transform-FX'!J$1,FALSE)</f>
        <v>30</v>
      </c>
      <c r="K11">
        <f>VLOOKUP($C11,'FX rates'!$A$8:$Q$24,'Transform-FX'!K$1,FALSE)</f>
        <v>29.8</v>
      </c>
      <c r="L11">
        <f>VLOOKUP($C11,'FX rates'!$A$8:$Q$24,'Transform-FX'!L$1,FALSE)</f>
        <v>29.6</v>
      </c>
      <c r="O11" s="117" t="s">
        <v>113</v>
      </c>
      <c r="P11" t="e">
        <f t="shared" si="2"/>
        <v>#N/A</v>
      </c>
      <c r="Q11">
        <f t="shared" si="1"/>
        <v>1.25</v>
      </c>
      <c r="R11">
        <f t="shared" si="1"/>
        <v>105</v>
      </c>
      <c r="S11">
        <f t="shared" si="1"/>
        <v>6.5</v>
      </c>
      <c r="T11">
        <f t="shared" si="1"/>
        <v>7.8</v>
      </c>
      <c r="U11">
        <f t="shared" si="1"/>
        <v>1.31</v>
      </c>
      <c r="V11" t="e">
        <f t="shared" si="1"/>
        <v>#N/A</v>
      </c>
      <c r="W11">
        <f t="shared" si="1"/>
        <v>1113</v>
      </c>
      <c r="X11">
        <f t="shared" si="1"/>
        <v>29.6</v>
      </c>
      <c r="Y11">
        <f t="shared" si="1"/>
        <v>4</v>
      </c>
      <c r="Z11">
        <f t="shared" si="1"/>
        <v>47.3</v>
      </c>
      <c r="AA11">
        <f t="shared" si="1"/>
        <v>22850</v>
      </c>
      <c r="AB11">
        <f t="shared" si="1"/>
        <v>74.099999999999994</v>
      </c>
      <c r="AC11">
        <f t="shared" si="1"/>
        <v>14000</v>
      </c>
      <c r="AE11" s="141">
        <f t="shared" si="13"/>
        <v>3.1268047190825876E-2</v>
      </c>
      <c r="AF11" s="121">
        <f t="shared" si="14"/>
        <v>-7.9677450321589544E-3</v>
      </c>
      <c r="AG11" s="121">
        <f t="shared" si="3"/>
        <v>4.8227819030850962E-3</v>
      </c>
      <c r="AH11" s="121">
        <f t="shared" si="4"/>
        <v>-6.3607158063142266E-3</v>
      </c>
      <c r="AI11" s="121">
        <f t="shared" si="5"/>
        <v>1.9314268603084328E-2</v>
      </c>
      <c r="AJ11" s="121"/>
      <c r="AK11" s="121">
        <f t="shared" si="6"/>
        <v>-2.8603114458666465E-2</v>
      </c>
      <c r="AL11" s="121">
        <f t="shared" si="7"/>
        <v>1.8079283463260844E-2</v>
      </c>
      <c r="AM11" s="121">
        <f t="shared" si="8"/>
        <v>1.5263417035942953E-2</v>
      </c>
      <c r="AN11" s="121">
        <f t="shared" si="9"/>
        <v>1.530134277089621E-2</v>
      </c>
      <c r="AO11" s="121">
        <f t="shared" si="10"/>
        <v>1.1720946325850959E-2</v>
      </c>
      <c r="AP11" s="121">
        <f t="shared" si="11"/>
        <v>-4.1167431385355268E-3</v>
      </c>
      <c r="AQ11" s="121">
        <f t="shared" si="12"/>
        <v>7.4441687344913151E-3</v>
      </c>
    </row>
    <row r="12" spans="1:43">
      <c r="A12" t="s">
        <v>100</v>
      </c>
      <c r="C12" t="s">
        <v>60</v>
      </c>
      <c r="D12" s="113">
        <v>4.0620000000000003</v>
      </c>
      <c r="E12">
        <f>VLOOKUP($C12,'FX rates'!$A$8:$Q$24,'Transform-FX'!E$1,FALSE)</f>
        <v>4.12</v>
      </c>
      <c r="F12">
        <f>VLOOKUP($C12,'FX rates'!$A$8:$Q$24,'Transform-FX'!F$1,FALSE)</f>
        <v>4.0999999999999996</v>
      </c>
      <c r="G12">
        <f>VLOOKUP($C12,'FX rates'!$A$8:$Q$24,'Transform-FX'!G$1,FALSE)</f>
        <v>4.09</v>
      </c>
      <c r="H12">
        <f>VLOOKUP($C12,'FX rates'!$A$8:$Q$24,'Transform-FX'!H$1,FALSE)</f>
        <v>4.07</v>
      </c>
      <c r="I12">
        <f>VLOOKUP($C12,'FX rates'!$A$8:$Q$24,'Transform-FX'!I$1,FALSE)</f>
        <v>4.05</v>
      </c>
      <c r="J12">
        <f>VLOOKUP($C12,'FX rates'!$A$8:$Q$24,'Transform-FX'!J$1,FALSE)</f>
        <v>4.03</v>
      </c>
      <c r="K12">
        <f>VLOOKUP($C12,'FX rates'!$A$8:$Q$24,'Transform-FX'!K$1,FALSE)</f>
        <v>4.0199999999999996</v>
      </c>
      <c r="L12">
        <f>VLOOKUP($C12,'FX rates'!$A$8:$Q$24,'Transform-FX'!L$1,FALSE)</f>
        <v>4</v>
      </c>
    </row>
    <row r="13" spans="1:43">
      <c r="A13" t="s">
        <v>101</v>
      </c>
      <c r="C13" t="s">
        <v>61</v>
      </c>
      <c r="D13" s="113">
        <v>48.034999999999997</v>
      </c>
      <c r="E13">
        <f>VLOOKUP($C13,'FX rates'!$A$8:$Q$24,'Transform-FX'!E$1,FALSE)</f>
        <v>48.5</v>
      </c>
      <c r="F13">
        <f>VLOOKUP($C13,'FX rates'!$A$8:$Q$24,'Transform-FX'!F$1,FALSE)</f>
        <v>48.3</v>
      </c>
      <c r="G13">
        <f>VLOOKUP($C13,'FX rates'!$A$8:$Q$24,'Transform-FX'!G$1,FALSE)</f>
        <v>48.2</v>
      </c>
      <c r="H13">
        <f>VLOOKUP($C13,'FX rates'!$A$8:$Q$24,'Transform-FX'!H$1,FALSE)</f>
        <v>48</v>
      </c>
      <c r="I13">
        <f>VLOOKUP($C13,'FX rates'!$A$8:$Q$24,'Transform-FX'!I$1,FALSE)</f>
        <v>47.8</v>
      </c>
      <c r="J13">
        <f>VLOOKUP($C13,'FX rates'!$A$8:$Q$24,'Transform-FX'!J$1,FALSE)</f>
        <v>47.7</v>
      </c>
      <c r="K13">
        <f>VLOOKUP($C13,'FX rates'!$A$8:$Q$24,'Transform-FX'!K$1,FALSE)</f>
        <v>47.5</v>
      </c>
      <c r="L13">
        <f>VLOOKUP($C13,'FX rates'!$A$8:$Q$24,'Transform-FX'!L$1,FALSE)</f>
        <v>47.3</v>
      </c>
    </row>
    <row r="14" spans="1:43">
      <c r="A14" t="s">
        <v>102</v>
      </c>
      <c r="C14" t="s">
        <v>65</v>
      </c>
      <c r="D14" s="113">
        <v>23121</v>
      </c>
      <c r="E14">
        <f>VLOOKUP($C14,'FX rates'!$A$8:$Q$24,'Transform-FX'!E$1,FALSE)</f>
        <v>23200</v>
      </c>
      <c r="F14">
        <f>VLOOKUP($C14,'FX rates'!$A$8:$Q$24,'Transform-FX'!F$1,FALSE)</f>
        <v>23150</v>
      </c>
      <c r="G14">
        <f>VLOOKUP($C14,'FX rates'!$A$8:$Q$24,'Transform-FX'!G$1,FALSE)</f>
        <v>23100</v>
      </c>
      <c r="H14">
        <f>VLOOKUP($C14,'FX rates'!$A$8:$Q$24,'Transform-FX'!H$1,FALSE)</f>
        <v>23050</v>
      </c>
      <c r="I14">
        <f>VLOOKUP($C14,'FX rates'!$A$8:$Q$24,'Transform-FX'!I$1,FALSE)</f>
        <v>23000</v>
      </c>
      <c r="J14">
        <f>VLOOKUP($C14,'FX rates'!$A$8:$Q$24,'Transform-FX'!J$1,FALSE)</f>
        <v>22950</v>
      </c>
      <c r="K14">
        <f>VLOOKUP($C14,'FX rates'!$A$8:$Q$24,'Transform-FX'!K$1,FALSE)</f>
        <v>22900</v>
      </c>
      <c r="L14">
        <f>VLOOKUP($C14,'FX rates'!$A$8:$Q$24,'Transform-FX'!L$1,FALSE)</f>
        <v>22850</v>
      </c>
    </row>
    <row r="15" spans="1:43">
      <c r="A15" t="s">
        <v>103</v>
      </c>
      <c r="C15" t="s">
        <v>58</v>
      </c>
      <c r="D15" s="113">
        <v>73.796199999999999</v>
      </c>
      <c r="E15">
        <f>VLOOKUP($C15,'FX rates'!$A$8:$Q$24,'Transform-FX'!E$1,FALSE)</f>
        <v>74.8</v>
      </c>
      <c r="F15">
        <f>VLOOKUP($C15,'FX rates'!$A$8:$Q$24,'Transform-FX'!F$1,FALSE)</f>
        <v>74.7</v>
      </c>
      <c r="G15">
        <f>VLOOKUP($C15,'FX rates'!$A$8:$Q$24,'Transform-FX'!G$1,FALSE)</f>
        <v>74.599999999999994</v>
      </c>
      <c r="H15">
        <f>VLOOKUP($C15,'FX rates'!$A$8:$Q$24,'Transform-FX'!H$1,FALSE)</f>
        <v>74.5</v>
      </c>
      <c r="I15">
        <f>VLOOKUP($C15,'FX rates'!$A$8:$Q$24,'Transform-FX'!I$1,FALSE)</f>
        <v>74.400000000000006</v>
      </c>
      <c r="J15">
        <f>VLOOKUP($C15,'FX rates'!$A$8:$Q$24,'Transform-FX'!J$1,FALSE)</f>
        <v>74.3</v>
      </c>
      <c r="K15">
        <f>VLOOKUP($C15,'FX rates'!$A$8:$Q$24,'Transform-FX'!K$1,FALSE)</f>
        <v>74.2</v>
      </c>
      <c r="L15">
        <f>VLOOKUP($C15,'FX rates'!$A$8:$Q$24,'Transform-FX'!L$1,FALSE)</f>
        <v>74.099999999999994</v>
      </c>
    </row>
    <row r="16" spans="1:43">
      <c r="A16" t="s">
        <v>104</v>
      </c>
      <c r="C16" t="s">
        <v>59</v>
      </c>
      <c r="D16" s="113">
        <v>14105</v>
      </c>
      <c r="E16">
        <f>VLOOKUP($C16,'FX rates'!$A$8:$Q$24,'Transform-FX'!E$1,FALSE)</f>
        <v>14500</v>
      </c>
      <c r="F16">
        <f>VLOOKUP($C16,'FX rates'!$A$8:$Q$24,'Transform-FX'!F$1,FALSE)</f>
        <v>14429</v>
      </c>
      <c r="G16">
        <f>VLOOKUP($C16,'FX rates'!$A$8:$Q$24,'Transform-FX'!G$1,FALSE)</f>
        <v>14357</v>
      </c>
      <c r="H16">
        <f>VLOOKUP($C16,'FX rates'!$A$8:$Q$24,'Transform-FX'!H$1,FALSE)</f>
        <v>14286</v>
      </c>
      <c r="I16">
        <f>VLOOKUP($C16,'FX rates'!$A$8:$Q$24,'Transform-FX'!I$1,FALSE)</f>
        <v>14214</v>
      </c>
      <c r="J16">
        <f>VLOOKUP($C16,'FX rates'!$A$8:$Q$24,'Transform-FX'!J$1,FALSE)</f>
        <v>14143</v>
      </c>
      <c r="K16">
        <f>VLOOKUP($C16,'FX rates'!$A$8:$Q$24,'Transform-FX'!K$1,FALSE)</f>
        <v>14071</v>
      </c>
      <c r="L16">
        <f>VLOOKUP($C16,'FX rates'!$A$8:$Q$24,'Transform-FX'!L$1,FALSE)</f>
        <v>14000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GDP key</vt:lpstr>
      <vt:lpstr>Policy rate </vt:lpstr>
      <vt:lpstr>FX rates</vt:lpstr>
      <vt:lpstr>Transform-GDP</vt:lpstr>
      <vt:lpstr>Transform-Policy</vt:lpstr>
      <vt:lpstr>Transform-FX</vt:lpstr>
      <vt:lpstr>'GDP key'!Print_Area</vt:lpstr>
      <vt:lpstr>'Policy rate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AgentUser</cp:lastModifiedBy>
  <dcterms:created xsi:type="dcterms:W3CDTF">2017-10-31T08:57:42Z</dcterms:created>
  <dcterms:modified xsi:type="dcterms:W3CDTF">2020-12-06T13:24:29Z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radhikarao@dbs.com</vt:lpwstr>
  </property>
  <property fmtid="{D5CDD505-2E9C-101B-9397-08002B2CF9AE}" pid="3" name="CDMCEIC_ownerFullName">
    <vt:lpwstr>Violet Lee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