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ncan\Documents\GR_Dashboard\dashboards\"/>
    </mc:Choice>
  </mc:AlternateContent>
  <xr:revisionPtr revIDLastSave="0" documentId="13_ncr:1_{3F33A4A0-F6F7-4A05-8B4D-D46B478F46D4}" xr6:coauthVersionLast="45" xr6:coauthVersionMax="45" xr10:uidLastSave="{00000000-0000-0000-0000-000000000000}"/>
  <bookViews>
    <workbookView xWindow="-110" yWindow="-110" windowWidth="19420" windowHeight="10420" tabRatio="853" activeTab="7" xr2:uid="{00000000-000D-0000-FFFF-FFFF00000000}"/>
  </bookViews>
  <sheets>
    <sheet name="GDP key" sheetId="1" r:id="rId1"/>
    <sheet name="Policy rate " sheetId="2" r:id="rId2"/>
    <sheet name="FX rates" sheetId="3" r:id="rId3"/>
    <sheet name="Interest Rates" sheetId="4" r:id="rId4"/>
    <sheet name="Chart" sheetId="5" r:id="rId5"/>
    <sheet name="Transform-GDP" sheetId="6" r:id="rId6"/>
    <sheet name="Transform-Policy" sheetId="7" r:id="rId7"/>
    <sheet name="Transform-FX" sheetId="8" r:id="rId8"/>
  </sheets>
  <definedNames>
    <definedName name="_xlnm.Print_Area" localSheetId="2">'FX rates'!#REF!</definedName>
    <definedName name="_xlnm.Print_Area" localSheetId="0">'GDP key'!$A$5:$M$37</definedName>
    <definedName name="_xlnm.Print_Area" localSheetId="1">'Policy rate '!$A$4:$R$33</definedName>
    <definedName name="Rates_Quarter">'Interest Rates'!$S$1</definedName>
    <definedName name="Rates_Rule1">'Interest Rates'!$R$3</definedName>
    <definedName name="Rates_Rule2">'Interest Rates'!$S$3</definedName>
    <definedName name="Rates_Rule3">'Interest Rates'!$T$3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0" i="8" l="1"/>
  <c r="AN10" i="8"/>
  <c r="AM10" i="8"/>
  <c r="AL10" i="8"/>
  <c r="AK10" i="8"/>
  <c r="AJ10" i="8"/>
  <c r="AI10" i="8"/>
  <c r="AH10" i="8"/>
  <c r="AG10" i="8"/>
  <c r="AF10" i="8"/>
  <c r="AE10" i="8"/>
  <c r="AO9" i="8"/>
  <c r="AN9" i="8"/>
  <c r="AM9" i="8"/>
  <c r="AL9" i="8"/>
  <c r="AK9" i="8"/>
  <c r="AJ9" i="8"/>
  <c r="AI9" i="8"/>
  <c r="AH9" i="8"/>
  <c r="AG9" i="8"/>
  <c r="AF9" i="8"/>
  <c r="AE9" i="8"/>
  <c r="AO8" i="8"/>
  <c r="AN8" i="8"/>
  <c r="AM8" i="8"/>
  <c r="AL8" i="8"/>
  <c r="AK8" i="8"/>
  <c r="AJ8" i="8"/>
  <c r="AI8" i="8"/>
  <c r="AH8" i="8"/>
  <c r="AG8" i="8"/>
  <c r="AF8" i="8"/>
  <c r="AE8" i="8"/>
  <c r="AO7" i="8"/>
  <c r="AN7" i="8"/>
  <c r="AM7" i="8"/>
  <c r="AL7" i="8"/>
  <c r="AK7" i="8"/>
  <c r="AJ7" i="8"/>
  <c r="AI7" i="8"/>
  <c r="AH7" i="8"/>
  <c r="AG7" i="8"/>
  <c r="AF7" i="8"/>
  <c r="AE7" i="8"/>
  <c r="AO6" i="8"/>
  <c r="AN6" i="8"/>
  <c r="AM6" i="8"/>
  <c r="AL6" i="8"/>
  <c r="AK6" i="8"/>
  <c r="AJ6" i="8"/>
  <c r="AI6" i="8"/>
  <c r="AH6" i="8"/>
  <c r="AG6" i="8"/>
  <c r="AF6" i="8"/>
  <c r="AE6" i="8"/>
  <c r="AO5" i="8"/>
  <c r="AN5" i="8"/>
  <c r="AM5" i="8"/>
  <c r="AL5" i="8"/>
  <c r="AK5" i="8"/>
  <c r="AJ5" i="8"/>
  <c r="AI5" i="8"/>
  <c r="AH5" i="8"/>
  <c r="AG5" i="8"/>
  <c r="AF5" i="8"/>
  <c r="AE5" i="8"/>
  <c r="AO4" i="8"/>
  <c r="AN4" i="8"/>
  <c r="AM4" i="8"/>
  <c r="AL4" i="8"/>
  <c r="AK4" i="8"/>
  <c r="AJ4" i="8"/>
  <c r="AI4" i="8"/>
  <c r="AH4" i="8"/>
  <c r="AG4" i="8"/>
  <c r="AF4" i="8"/>
  <c r="AE4" i="8"/>
  <c r="AD10" i="8"/>
  <c r="AD9" i="8"/>
  <c r="AD8" i="8"/>
  <c r="AD7" i="8"/>
  <c r="AD6" i="8"/>
  <c r="AD5" i="8"/>
  <c r="AD4" i="8"/>
  <c r="AC10" i="8"/>
  <c r="AC9" i="8"/>
  <c r="AC8" i="8"/>
  <c r="AC7" i="8"/>
  <c r="AC6" i="8"/>
  <c r="AC5" i="8"/>
  <c r="AC4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R6" i="7" l="1"/>
  <c r="K16" i="8"/>
  <c r="AA10" i="8" s="1"/>
  <c r="J16" i="8"/>
  <c r="AA9" i="8" s="1"/>
  <c r="I16" i="8"/>
  <c r="AA8" i="8" s="1"/>
  <c r="H16" i="8"/>
  <c r="AA7" i="8" s="1"/>
  <c r="G16" i="8"/>
  <c r="AA6" i="8" s="1"/>
  <c r="F16" i="8"/>
  <c r="AA5" i="8" s="1"/>
  <c r="E16" i="8"/>
  <c r="AA4" i="8" s="1"/>
  <c r="K15" i="8"/>
  <c r="Z10" i="8" s="1"/>
  <c r="J15" i="8"/>
  <c r="Z9" i="8" s="1"/>
  <c r="I15" i="8"/>
  <c r="Z8" i="8" s="1"/>
  <c r="H15" i="8"/>
  <c r="Z7" i="8" s="1"/>
  <c r="G15" i="8"/>
  <c r="Z6" i="8" s="1"/>
  <c r="F15" i="8"/>
  <c r="Z5" i="8" s="1"/>
  <c r="E15" i="8"/>
  <c r="Z4" i="8" s="1"/>
  <c r="K14" i="8"/>
  <c r="Y10" i="8" s="1"/>
  <c r="J14" i="8"/>
  <c r="Y9" i="8" s="1"/>
  <c r="I14" i="8"/>
  <c r="Y8" i="8" s="1"/>
  <c r="H14" i="8"/>
  <c r="Y7" i="8" s="1"/>
  <c r="G14" i="8"/>
  <c r="Y6" i="8" s="1"/>
  <c r="F14" i="8"/>
  <c r="Y5" i="8" s="1"/>
  <c r="E14" i="8"/>
  <c r="Y4" i="8" s="1"/>
  <c r="K13" i="8"/>
  <c r="X10" i="8" s="1"/>
  <c r="J13" i="8"/>
  <c r="X9" i="8" s="1"/>
  <c r="I13" i="8"/>
  <c r="X8" i="8" s="1"/>
  <c r="H13" i="8"/>
  <c r="X7" i="8" s="1"/>
  <c r="G13" i="8"/>
  <c r="X6" i="8" s="1"/>
  <c r="F13" i="8"/>
  <c r="X5" i="8" s="1"/>
  <c r="E13" i="8"/>
  <c r="X4" i="8" s="1"/>
  <c r="K12" i="8"/>
  <c r="W10" i="8" s="1"/>
  <c r="J12" i="8"/>
  <c r="W9" i="8" s="1"/>
  <c r="I12" i="8"/>
  <c r="W8" i="8" s="1"/>
  <c r="H12" i="8"/>
  <c r="W7" i="8" s="1"/>
  <c r="G12" i="8"/>
  <c r="W6" i="8" s="1"/>
  <c r="F12" i="8"/>
  <c r="W5" i="8" s="1"/>
  <c r="E12" i="8"/>
  <c r="W4" i="8" s="1"/>
  <c r="K11" i="8"/>
  <c r="V10" i="8" s="1"/>
  <c r="J11" i="8"/>
  <c r="V9" i="8" s="1"/>
  <c r="I11" i="8"/>
  <c r="V8" i="8" s="1"/>
  <c r="H11" i="8"/>
  <c r="V7" i="8" s="1"/>
  <c r="G11" i="8"/>
  <c r="V6" i="8" s="1"/>
  <c r="F11" i="8"/>
  <c r="V5" i="8" s="1"/>
  <c r="E11" i="8"/>
  <c r="V4" i="8" s="1"/>
  <c r="K10" i="8"/>
  <c r="U10" i="8" s="1"/>
  <c r="J10" i="8"/>
  <c r="U9" i="8" s="1"/>
  <c r="I10" i="8"/>
  <c r="U8" i="8" s="1"/>
  <c r="H10" i="8"/>
  <c r="U7" i="8" s="1"/>
  <c r="G10" i="8"/>
  <c r="U6" i="8" s="1"/>
  <c r="F10" i="8"/>
  <c r="U5" i="8" s="1"/>
  <c r="E10" i="8"/>
  <c r="U4" i="8" s="1"/>
  <c r="K9" i="8"/>
  <c r="T10" i="8" s="1"/>
  <c r="J9" i="8"/>
  <c r="T9" i="8" s="1"/>
  <c r="I9" i="8"/>
  <c r="T8" i="8" s="1"/>
  <c r="H9" i="8"/>
  <c r="T7" i="8" s="1"/>
  <c r="G9" i="8"/>
  <c r="T6" i="8" s="1"/>
  <c r="F9" i="8"/>
  <c r="T5" i="8" s="1"/>
  <c r="E9" i="8"/>
  <c r="T4" i="8" s="1"/>
  <c r="K8" i="8"/>
  <c r="S10" i="8" s="1"/>
  <c r="J8" i="8"/>
  <c r="S9" i="8" s="1"/>
  <c r="I8" i="8"/>
  <c r="S8" i="8" s="1"/>
  <c r="H8" i="8"/>
  <c r="S7" i="8" s="1"/>
  <c r="G8" i="8"/>
  <c r="S6" i="8" s="1"/>
  <c r="F8" i="8"/>
  <c r="S5" i="8" s="1"/>
  <c r="E8" i="8"/>
  <c r="S4" i="8" s="1"/>
  <c r="K7" i="8"/>
  <c r="R10" i="8" s="1"/>
  <c r="J7" i="8"/>
  <c r="R9" i="8" s="1"/>
  <c r="I7" i="8"/>
  <c r="R8" i="8" s="1"/>
  <c r="H7" i="8"/>
  <c r="R7" i="8" s="1"/>
  <c r="G7" i="8"/>
  <c r="R6" i="8" s="1"/>
  <c r="F7" i="8"/>
  <c r="R5" i="8" s="1"/>
  <c r="E7" i="8"/>
  <c r="R4" i="8" s="1"/>
  <c r="K6" i="8"/>
  <c r="Q10" i="8" s="1"/>
  <c r="J6" i="8"/>
  <c r="Q9" i="8" s="1"/>
  <c r="I6" i="8"/>
  <c r="Q8" i="8" s="1"/>
  <c r="H6" i="8"/>
  <c r="Q7" i="8" s="1"/>
  <c r="G6" i="8"/>
  <c r="Q6" i="8" s="1"/>
  <c r="F6" i="8"/>
  <c r="Q5" i="8" s="1"/>
  <c r="E6" i="8"/>
  <c r="Q4" i="8" s="1"/>
  <c r="K5" i="8"/>
  <c r="P10" i="8" s="1"/>
  <c r="J5" i="8"/>
  <c r="P9" i="8" s="1"/>
  <c r="I5" i="8"/>
  <c r="P8" i="8" s="1"/>
  <c r="H5" i="8"/>
  <c r="P7" i="8" s="1"/>
  <c r="G5" i="8"/>
  <c r="P6" i="8" s="1"/>
  <c r="F5" i="8"/>
  <c r="P5" i="8" s="1"/>
  <c r="E5" i="8"/>
  <c r="P4" i="8" s="1"/>
  <c r="K4" i="8"/>
  <c r="O10" i="8" s="1"/>
  <c r="J4" i="8"/>
  <c r="O9" i="8" s="1"/>
  <c r="I4" i="8"/>
  <c r="O8" i="8" s="1"/>
  <c r="H4" i="8"/>
  <c r="O7" i="8" s="1"/>
  <c r="G4" i="8"/>
  <c r="O6" i="8" s="1"/>
  <c r="F4" i="8"/>
  <c r="O5" i="8" s="1"/>
  <c r="E4" i="8"/>
  <c r="O4" i="8" s="1"/>
  <c r="K3" i="8"/>
  <c r="N10" i="8" s="1"/>
  <c r="J3" i="8"/>
  <c r="N9" i="8" s="1"/>
  <c r="I3" i="8"/>
  <c r="N8" i="8" s="1"/>
  <c r="H3" i="8"/>
  <c r="N7" i="8" s="1"/>
  <c r="G3" i="8"/>
  <c r="N6" i="8" s="1"/>
  <c r="F3" i="8"/>
  <c r="N5" i="8" s="1"/>
  <c r="E3" i="8"/>
  <c r="N4" i="8" s="1"/>
  <c r="K16" i="7"/>
  <c r="AA10" i="7" s="1"/>
  <c r="J16" i="7"/>
  <c r="AA9" i="7" s="1"/>
  <c r="I16" i="7"/>
  <c r="AA8" i="7" s="1"/>
  <c r="H16" i="7"/>
  <c r="AA7" i="7" s="1"/>
  <c r="G16" i="7"/>
  <c r="AA6" i="7" s="1"/>
  <c r="F16" i="7"/>
  <c r="AA5" i="7" s="1"/>
  <c r="E16" i="7"/>
  <c r="AA4" i="7" s="1"/>
  <c r="K15" i="7"/>
  <c r="Z10" i="7" s="1"/>
  <c r="J15" i="7"/>
  <c r="Z9" i="7" s="1"/>
  <c r="I15" i="7"/>
  <c r="Z8" i="7" s="1"/>
  <c r="H15" i="7"/>
  <c r="Z7" i="7" s="1"/>
  <c r="G15" i="7"/>
  <c r="Z6" i="7" s="1"/>
  <c r="F15" i="7"/>
  <c r="Z5" i="7" s="1"/>
  <c r="E15" i="7"/>
  <c r="Z4" i="7" s="1"/>
  <c r="K14" i="7"/>
  <c r="Y10" i="7" s="1"/>
  <c r="J14" i="7"/>
  <c r="Y9" i="7" s="1"/>
  <c r="I14" i="7"/>
  <c r="Y8" i="7" s="1"/>
  <c r="H14" i="7"/>
  <c r="Y7" i="7" s="1"/>
  <c r="G14" i="7"/>
  <c r="Y6" i="7" s="1"/>
  <c r="F14" i="7"/>
  <c r="Y5" i="7" s="1"/>
  <c r="E14" i="7"/>
  <c r="Y4" i="7" s="1"/>
  <c r="K13" i="7"/>
  <c r="X10" i="7" s="1"/>
  <c r="J13" i="7"/>
  <c r="X9" i="7" s="1"/>
  <c r="I13" i="7"/>
  <c r="X8" i="7" s="1"/>
  <c r="H13" i="7"/>
  <c r="X7" i="7" s="1"/>
  <c r="G13" i="7"/>
  <c r="X6" i="7" s="1"/>
  <c r="F13" i="7"/>
  <c r="X5" i="7" s="1"/>
  <c r="E13" i="7"/>
  <c r="X4" i="7" s="1"/>
  <c r="K12" i="7"/>
  <c r="W10" i="7" s="1"/>
  <c r="J12" i="7"/>
  <c r="W9" i="7" s="1"/>
  <c r="I12" i="7"/>
  <c r="W8" i="7" s="1"/>
  <c r="H12" i="7"/>
  <c r="W7" i="7" s="1"/>
  <c r="G12" i="7"/>
  <c r="W6" i="7" s="1"/>
  <c r="F12" i="7"/>
  <c r="W5" i="7" s="1"/>
  <c r="E12" i="7"/>
  <c r="W4" i="7" s="1"/>
  <c r="K11" i="7"/>
  <c r="V10" i="7" s="1"/>
  <c r="J11" i="7"/>
  <c r="V9" i="7" s="1"/>
  <c r="I11" i="7"/>
  <c r="V8" i="7" s="1"/>
  <c r="H11" i="7"/>
  <c r="V7" i="7" s="1"/>
  <c r="G11" i="7"/>
  <c r="V6" i="7" s="1"/>
  <c r="F11" i="7"/>
  <c r="V5" i="7" s="1"/>
  <c r="E11" i="7"/>
  <c r="V4" i="7" s="1"/>
  <c r="K10" i="7"/>
  <c r="U10" i="7" s="1"/>
  <c r="J10" i="7"/>
  <c r="U9" i="7" s="1"/>
  <c r="I10" i="7"/>
  <c r="U8" i="7" s="1"/>
  <c r="H10" i="7"/>
  <c r="U7" i="7" s="1"/>
  <c r="G10" i="7"/>
  <c r="U6" i="7" s="1"/>
  <c r="F10" i="7"/>
  <c r="U5" i="7" s="1"/>
  <c r="E10" i="7"/>
  <c r="U4" i="7" s="1"/>
  <c r="K9" i="7"/>
  <c r="T10" i="7" s="1"/>
  <c r="J9" i="7"/>
  <c r="T9" i="7" s="1"/>
  <c r="I9" i="7"/>
  <c r="T8" i="7" s="1"/>
  <c r="H9" i="7"/>
  <c r="T7" i="7" s="1"/>
  <c r="G9" i="7"/>
  <c r="T6" i="7" s="1"/>
  <c r="F9" i="7"/>
  <c r="T5" i="7" s="1"/>
  <c r="E9" i="7"/>
  <c r="T4" i="7" s="1"/>
  <c r="K8" i="7"/>
  <c r="S10" i="7" s="1"/>
  <c r="J8" i="7"/>
  <c r="S9" i="7" s="1"/>
  <c r="I8" i="7"/>
  <c r="S8" i="7" s="1"/>
  <c r="H8" i="7"/>
  <c r="S7" i="7" s="1"/>
  <c r="G8" i="7"/>
  <c r="S6" i="7" s="1"/>
  <c r="F8" i="7"/>
  <c r="S5" i="7" s="1"/>
  <c r="E8" i="7"/>
  <c r="S4" i="7" s="1"/>
  <c r="K7" i="7"/>
  <c r="R10" i="7" s="1"/>
  <c r="J7" i="7"/>
  <c r="R9" i="7" s="1"/>
  <c r="I7" i="7"/>
  <c r="R8" i="7" s="1"/>
  <c r="H7" i="7"/>
  <c r="R7" i="7" s="1"/>
  <c r="G7" i="7"/>
  <c r="F7" i="7"/>
  <c r="R5" i="7" s="1"/>
  <c r="E7" i="7"/>
  <c r="R4" i="7" s="1"/>
  <c r="K6" i="7"/>
  <c r="Q10" i="7" s="1"/>
  <c r="J6" i="7"/>
  <c r="Q9" i="7" s="1"/>
  <c r="I6" i="7"/>
  <c r="Q8" i="7" s="1"/>
  <c r="H6" i="7"/>
  <c r="Q7" i="7" s="1"/>
  <c r="G6" i="7"/>
  <c r="Q6" i="7" s="1"/>
  <c r="F6" i="7"/>
  <c r="Q5" i="7" s="1"/>
  <c r="E6" i="7"/>
  <c r="Q4" i="7" s="1"/>
  <c r="K5" i="7"/>
  <c r="P10" i="7" s="1"/>
  <c r="J5" i="7"/>
  <c r="P9" i="7" s="1"/>
  <c r="I5" i="7"/>
  <c r="P8" i="7" s="1"/>
  <c r="H5" i="7"/>
  <c r="P7" i="7" s="1"/>
  <c r="G5" i="7"/>
  <c r="P6" i="7" s="1"/>
  <c r="F5" i="7"/>
  <c r="P5" i="7" s="1"/>
  <c r="E5" i="7"/>
  <c r="P4" i="7" s="1"/>
  <c r="K4" i="7"/>
  <c r="O10" i="7" s="1"/>
  <c r="J4" i="7"/>
  <c r="O9" i="7" s="1"/>
  <c r="I4" i="7"/>
  <c r="O8" i="7" s="1"/>
  <c r="H4" i="7"/>
  <c r="O7" i="7" s="1"/>
  <c r="G4" i="7"/>
  <c r="O6" i="7" s="1"/>
  <c r="F4" i="7"/>
  <c r="O5" i="7" s="1"/>
  <c r="E4" i="7"/>
  <c r="O4" i="7" s="1"/>
  <c r="K3" i="7"/>
  <c r="N10" i="7" s="1"/>
  <c r="J3" i="7"/>
  <c r="N9" i="7" s="1"/>
  <c r="I3" i="7"/>
  <c r="N8" i="7" s="1"/>
  <c r="H3" i="7"/>
  <c r="N7" i="7" s="1"/>
  <c r="G3" i="7"/>
  <c r="N6" i="7" s="1"/>
  <c r="F3" i="7"/>
  <c r="N5" i="7" s="1"/>
  <c r="E3" i="7"/>
  <c r="N4" i="7" s="1"/>
  <c r="D3" i="6" l="1"/>
  <c r="G16" i="6" l="1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4" i="5" l="1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E3" i="5"/>
  <c r="D3" i="5"/>
  <c r="C3" i="5"/>
  <c r="C4" i="5"/>
  <c r="C5" i="5"/>
  <c r="C6" i="5"/>
  <c r="C7" i="5"/>
  <c r="C9" i="5"/>
  <c r="C10" i="5"/>
  <c r="C11" i="5"/>
  <c r="C12" i="5"/>
  <c r="C13" i="5"/>
  <c r="C14" i="5"/>
  <c r="C15" i="5"/>
  <c r="T10" i="2" l="1"/>
  <c r="U10" i="2"/>
  <c r="V10" i="2"/>
  <c r="S10" i="2"/>
  <c r="O10" i="2"/>
  <c r="P10" i="2"/>
  <c r="Q10" i="2"/>
  <c r="N10" i="2"/>
  <c r="T14" i="2" l="1"/>
  <c r="U14" i="2" s="1"/>
  <c r="V14" i="2" s="1"/>
  <c r="K37" i="3" l="1"/>
  <c r="K36" i="3"/>
  <c r="K35" i="3"/>
  <c r="K34" i="3"/>
  <c r="K33" i="3"/>
  <c r="K32" i="3"/>
  <c r="K31" i="3"/>
  <c r="K30" i="3"/>
  <c r="K29" i="3"/>
  <c r="K28" i="3"/>
  <c r="I14" i="2" l="1"/>
  <c r="J12" i="2"/>
  <c r="L37" i="3" l="1"/>
  <c r="L36" i="3"/>
  <c r="L35" i="3"/>
  <c r="L34" i="3"/>
  <c r="L33" i="3"/>
  <c r="L32" i="3"/>
  <c r="L31" i="3"/>
  <c r="L30" i="3"/>
  <c r="L29" i="3"/>
  <c r="L28" i="3"/>
  <c r="I13" i="2" l="1"/>
  <c r="K13" i="2" s="1"/>
  <c r="N16" i="4" l="1"/>
  <c r="M16" i="4"/>
  <c r="T21" i="4"/>
  <c r="T22" i="4"/>
  <c r="P37" i="4"/>
  <c r="P38" i="4"/>
  <c r="T17" i="4"/>
  <c r="P21" i="4"/>
  <c r="T19" i="4"/>
  <c r="T43" i="4"/>
  <c r="P49" i="4"/>
  <c r="P15" i="4"/>
  <c r="T35" i="4"/>
  <c r="T38" i="4"/>
  <c r="P45" i="4"/>
  <c r="P25" i="4"/>
  <c r="P34" i="4"/>
  <c r="P46" i="4"/>
  <c r="P27" i="4"/>
  <c r="T26" i="4"/>
  <c r="T41" i="4"/>
  <c r="T50" i="4"/>
  <c r="T30" i="4"/>
  <c r="T34" i="4"/>
  <c r="T46" i="4"/>
  <c r="T23" i="4"/>
  <c r="T29" i="4"/>
  <c r="T33" i="4"/>
  <c r="T37" i="4"/>
  <c r="T27" i="4"/>
  <c r="T15" i="4"/>
  <c r="P47" i="4"/>
  <c r="T51" i="4"/>
  <c r="T42" i="4"/>
  <c r="T25" i="4"/>
  <c r="T18" i="4"/>
  <c r="T49" i="4"/>
  <c r="P39" i="4"/>
  <c r="P33" i="4"/>
  <c r="P51" i="4"/>
  <c r="P18" i="4"/>
  <c r="T45" i="4"/>
  <c r="P41" i="4"/>
  <c r="T39" i="4"/>
  <c r="T31" i="4"/>
  <c r="P22" i="4"/>
  <c r="P17" i="4"/>
  <c r="P26" i="4"/>
  <c r="P42" i="4"/>
  <c r="P30" i="4"/>
  <c r="P31" i="4"/>
  <c r="P43" i="4"/>
  <c r="P23" i="4"/>
  <c r="P50" i="4"/>
  <c r="P35" i="4"/>
  <c r="P29" i="4"/>
  <c r="T47" i="4"/>
  <c r="P19" i="4"/>
  <c r="S17" i="4" l="1"/>
  <c r="R17" i="4"/>
  <c r="S18" i="4"/>
  <c r="R18" i="4"/>
  <c r="S19" i="4"/>
  <c r="R19" i="4"/>
  <c r="S21" i="4"/>
  <c r="R21" i="4"/>
  <c r="S22" i="4"/>
  <c r="R22" i="4"/>
  <c r="S23" i="4"/>
  <c r="R23" i="4"/>
  <c r="S25" i="4"/>
  <c r="R25" i="4"/>
  <c r="S26" i="4"/>
  <c r="R26" i="4"/>
  <c r="S27" i="4"/>
  <c r="R27" i="4"/>
  <c r="S29" i="4"/>
  <c r="R29" i="4"/>
  <c r="S30" i="4"/>
  <c r="R30" i="4"/>
  <c r="S31" i="4"/>
  <c r="R31" i="4"/>
  <c r="S33" i="4"/>
  <c r="R33" i="4"/>
  <c r="S34" i="4"/>
  <c r="R34" i="4"/>
  <c r="S35" i="4"/>
  <c r="R35" i="4"/>
  <c r="S37" i="4"/>
  <c r="R37" i="4"/>
  <c r="S38" i="4"/>
  <c r="R38" i="4"/>
  <c r="S39" i="4"/>
  <c r="R39" i="4"/>
  <c r="S41" i="4"/>
  <c r="R41" i="4"/>
  <c r="S42" i="4"/>
  <c r="R42" i="4"/>
  <c r="R43" i="4"/>
  <c r="S43" i="4"/>
  <c r="R45" i="4"/>
  <c r="S45" i="4"/>
  <c r="S46" i="4"/>
  <c r="R46" i="4"/>
  <c r="S47" i="4"/>
  <c r="R47" i="4"/>
  <c r="S49" i="4"/>
  <c r="R49" i="4"/>
  <c r="S50" i="4"/>
  <c r="R50" i="4"/>
  <c r="S51" i="4"/>
  <c r="R51" i="4"/>
  <c r="R15" i="4"/>
  <c r="S15" i="4"/>
  <c r="N15" i="4"/>
  <c r="T14" i="4"/>
  <c r="P14" i="4"/>
  <c r="S14" i="4" l="1"/>
  <c r="R14" i="4"/>
  <c r="N14" i="4"/>
  <c r="M14" i="4"/>
  <c r="P13" i="4"/>
  <c r="T13" i="4"/>
  <c r="S13" i="4" l="1"/>
  <c r="R13" i="4"/>
  <c r="N13" i="4"/>
  <c r="M13" i="4"/>
  <c r="N12" i="4"/>
  <c r="M12" i="4"/>
  <c r="T11" i="4"/>
  <c r="P11" i="4"/>
  <c r="R11" i="4" l="1"/>
  <c r="S11" i="4"/>
  <c r="N11" i="4"/>
  <c r="M11" i="4"/>
  <c r="P10" i="4"/>
  <c r="T10" i="4"/>
  <c r="R10" i="4" l="1"/>
  <c r="S10" i="4"/>
  <c r="N10" i="4"/>
  <c r="M10" i="4"/>
  <c r="T9" i="4"/>
  <c r="P9" i="4"/>
  <c r="R9" i="4" l="1"/>
  <c r="S9" i="4"/>
  <c r="N9" i="4"/>
  <c r="M9" i="4"/>
  <c r="N8" i="4"/>
  <c r="M8" i="4"/>
  <c r="T7" i="4"/>
  <c r="P7" i="4"/>
  <c r="S7" i="4" l="1"/>
  <c r="R7" i="4"/>
  <c r="N7" i="4"/>
  <c r="M7" i="4"/>
  <c r="P6" i="4"/>
  <c r="T6" i="4"/>
  <c r="T5" i="4"/>
  <c r="S6" i="4" l="1"/>
  <c r="R6" i="4"/>
  <c r="P5" i="4"/>
  <c r="S5" i="4" l="1"/>
  <c r="R5" i="4"/>
  <c r="J19" i="2" l="1"/>
  <c r="L19" i="2" s="1"/>
  <c r="S24" i="1"/>
  <c r="R24" i="1"/>
  <c r="S23" i="1"/>
  <c r="R23" i="1"/>
  <c r="S22" i="1"/>
  <c r="R22" i="1"/>
  <c r="S21" i="1"/>
  <c r="R21" i="1"/>
  <c r="S20" i="1"/>
  <c r="R20" i="1"/>
  <c r="S18" i="1"/>
  <c r="R18" i="1"/>
  <c r="S17" i="1"/>
  <c r="R17" i="1"/>
  <c r="S16" i="1"/>
  <c r="R16" i="1"/>
  <c r="S15" i="1"/>
  <c r="R15" i="1"/>
  <c r="S14" i="1"/>
  <c r="R14" i="1"/>
  <c r="S13" i="1"/>
  <c r="R13" i="1"/>
  <c r="S11" i="1"/>
  <c r="R11" i="1"/>
  <c r="S10" i="1"/>
  <c r="R10" i="1"/>
  <c r="S9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Duncan Keng Han TAN</author>
  </authors>
  <commentList>
    <comment ref="R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Duncan Keng Han TAN:</t>
        </r>
        <r>
          <rPr>
            <sz val="9"/>
            <color indexed="81"/>
            <rFont val="Tahoma"/>
            <family val="2"/>
          </rPr>
          <t xml:space="preserve">
Spot &gt; Forecast + X bps</t>
        </r>
      </text>
    </comment>
    <comment ref="S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Duncan Keng Han TAN:</t>
        </r>
        <r>
          <rPr>
            <sz val="9"/>
            <color indexed="81"/>
            <rFont val="Tahoma"/>
            <family val="2"/>
          </rPr>
          <t xml:space="preserve">
Spot &gt; Forecast * (100% + X%)</t>
        </r>
      </text>
    </comment>
    <comment ref="T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Duncan Keng Han TAN:</t>
        </r>
        <r>
          <rPr>
            <sz val="9"/>
            <color indexed="81"/>
            <rFont val="Tahoma"/>
            <family val="2"/>
          </rPr>
          <t xml:space="preserve">
1M Chg in Spot &gt; X bps</t>
        </r>
      </text>
    </comment>
  </commentList>
</comments>
</file>

<file path=xl/sharedStrings.xml><?xml version="1.0" encoding="utf-8"?>
<sst xmlns="http://schemas.openxmlformats.org/spreadsheetml/2006/main" count="470" uniqueCount="231">
  <si>
    <t>DBS forecasts</t>
  </si>
  <si>
    <t>2015</t>
  </si>
  <si>
    <t>2016</t>
  </si>
  <si>
    <t>Asia as %</t>
  </si>
  <si>
    <t xml:space="preserve">    GDP growth, % YoY</t>
  </si>
  <si>
    <t>GDP Potential</t>
  </si>
  <si>
    <t>of potential</t>
  </si>
  <si>
    <t>Japan</t>
  </si>
  <si>
    <t>Eurozone</t>
  </si>
  <si>
    <t>Indonesia</t>
  </si>
  <si>
    <t>Malaysia</t>
  </si>
  <si>
    <t>Philippines</t>
  </si>
  <si>
    <t>Singapore</t>
  </si>
  <si>
    <t>Thailand</t>
  </si>
  <si>
    <t>Vietnam</t>
  </si>
  <si>
    <t>China</t>
  </si>
  <si>
    <t>Hong Kong</t>
  </si>
  <si>
    <t>Taiwan</t>
  </si>
  <si>
    <t>Source: CEIC and DBS Research</t>
  </si>
  <si>
    <t>Policy interest rates, eop</t>
  </si>
  <si>
    <t>4Q17</t>
  </si>
  <si>
    <t>1Q18</t>
  </si>
  <si>
    <t>2Q18</t>
  </si>
  <si>
    <t>3Q18</t>
  </si>
  <si>
    <t>India</t>
  </si>
  <si>
    <t>4Q18</t>
  </si>
  <si>
    <t>1Q19</t>
  </si>
  <si>
    <t>2Q19</t>
  </si>
  <si>
    <t>3Q19</t>
  </si>
  <si>
    <t>4Q19</t>
  </si>
  <si>
    <t>South Korea</t>
  </si>
  <si>
    <t>United States</t>
  </si>
  <si>
    <t xml:space="preserve">      CPI inflation, % YoY, ave</t>
  </si>
  <si>
    <t>n.a.</t>
  </si>
  <si>
    <t>China*</t>
  </si>
  <si>
    <t>Singapore**</t>
  </si>
  <si>
    <t>Vietnam***</t>
  </si>
  <si>
    <t>Exchange rates, eop</t>
  </si>
  <si>
    <t>%, eop, govt bond yield for 2Y and 10Y, spread bps</t>
  </si>
  <si>
    <t>US</t>
  </si>
  <si>
    <t>3m Libor</t>
  </si>
  <si>
    <t>2Y</t>
  </si>
  <si>
    <t>10Y</t>
  </si>
  <si>
    <t>10Y-2Y</t>
  </si>
  <si>
    <t>3m Tibor</t>
  </si>
  <si>
    <t>3m Euribor</t>
  </si>
  <si>
    <t>3m Jibor</t>
  </si>
  <si>
    <t>3m Klibor</t>
  </si>
  <si>
    <t>3Y</t>
  </si>
  <si>
    <t>10Y-3Y</t>
  </si>
  <si>
    <t>3m PHP ref rate</t>
  </si>
  <si>
    <t>3m Sibor</t>
  </si>
  <si>
    <t>3m Bibor</t>
  </si>
  <si>
    <t>3m Hibor</t>
  </si>
  <si>
    <t>Korea</t>
  </si>
  <si>
    <t>3m CD</t>
  </si>
  <si>
    <t>3m Mibor</t>
  </si>
  <si>
    <t>Q2 19</t>
  </si>
  <si>
    <t>Q3 19</t>
  </si>
  <si>
    <t>Q4 19</t>
  </si>
  <si>
    <t>Australia, Eurozone and United Kingdom are direct quotes</t>
  </si>
  <si>
    <t>Q1</t>
  </si>
  <si>
    <t>Q2</t>
  </si>
  <si>
    <t>Q3</t>
  </si>
  <si>
    <t>Q4</t>
  </si>
  <si>
    <t>S Korea</t>
  </si>
  <si>
    <t>Rates</t>
  </si>
  <si>
    <t>FX</t>
  </si>
  <si>
    <t>TR</t>
  </si>
  <si>
    <t>CPI inflation, % YoY, ave</t>
  </si>
  <si>
    <t>GDP growth, % YoY</t>
  </si>
  <si>
    <t>Philippines**</t>
  </si>
  <si>
    <t>United States***</t>
  </si>
  <si>
    <t>3M PHP rates adjusted to reflect more modest rate hike path. Market rate already prehiked</t>
  </si>
  <si>
    <t>IDR rates revised up</t>
  </si>
  <si>
    <t xml:space="preserve">Hibor and HKgov yields revised up, 3M Jibor revised up  </t>
  </si>
  <si>
    <t>US0003M Index</t>
  </si>
  <si>
    <t>USGG2YR Index</t>
  </si>
  <si>
    <t>USGG10YR Index</t>
  </si>
  <si>
    <t>GIDN2YR Index</t>
  </si>
  <si>
    <t>GIDN10YR Index</t>
  </si>
  <si>
    <t>KLIB3M Index</t>
  </si>
  <si>
    <t>MGIY3Y Index</t>
  </si>
  <si>
    <t>MGIY10Y Index</t>
  </si>
  <si>
    <t>SIBF3M Index</t>
  </si>
  <si>
    <t>MASB2Y Index</t>
  </si>
  <si>
    <t>MASB10Y Index</t>
  </si>
  <si>
    <t>BOFX3M Index</t>
  </si>
  <si>
    <t>GVTL2YR Index</t>
  </si>
  <si>
    <t>GVTL10YR Index</t>
  </si>
  <si>
    <t>KWCDC Curncy</t>
  </si>
  <si>
    <t>GVSK3YR Index</t>
  </si>
  <si>
    <t>GVSK10YR Index</t>
  </si>
  <si>
    <t>PDSR2YR Index</t>
  </si>
  <si>
    <t>PDSR10YR Index</t>
  </si>
  <si>
    <t>PREF3MO Index</t>
  </si>
  <si>
    <t>IN003M Index</t>
  </si>
  <si>
    <t>GCNY10YR Index</t>
  </si>
  <si>
    <t>HKGG2Y Index</t>
  </si>
  <si>
    <t>HKGG10Y Index</t>
  </si>
  <si>
    <t>GJGB2 Index</t>
  </si>
  <si>
    <t>GJGB10 Index</t>
  </si>
  <si>
    <t>GECU2YR Index</t>
  </si>
  <si>
    <t>GECU10YR Index</t>
  </si>
  <si>
    <t>EUR003M Index</t>
  </si>
  <si>
    <t>TI0003M Index</t>
  </si>
  <si>
    <t>Spot</t>
  </si>
  <si>
    <t xml:space="preserve">Quarter </t>
  </si>
  <si>
    <t>GIND2YR Index</t>
  </si>
  <si>
    <t>GIND10YR Index</t>
  </si>
  <si>
    <t>Rules</t>
  </si>
  <si>
    <t>JIIN3M Index</t>
  </si>
  <si>
    <t>HIHD03M Index</t>
  </si>
  <si>
    <t xml:space="preserve">Korea rates revised as TY changed. Updated 2Q numbers to actual </t>
  </si>
  <si>
    <t>EUR rates pushed down to reflect delayed normalisation</t>
  </si>
  <si>
    <t>JGB yields nudged up as BOJ adjusts</t>
  </si>
  <si>
    <t xml:space="preserve">PHP rates higher after policy rate changes </t>
  </si>
  <si>
    <t>ID 2Y and 10Y yields up, EM contagion</t>
  </si>
  <si>
    <t xml:space="preserve">KRW rates updated, more dovish now </t>
  </si>
  <si>
    <t>Revised TWD forecast.</t>
  </si>
  <si>
    <t xml:space="preserve">Revised 3m and 2y IN rates higher, brought forward rate hikes </t>
  </si>
  <si>
    <t xml:space="preserve">10Y IN yields revised to higher range </t>
  </si>
  <si>
    <t xml:space="preserve">US, SG and HK rates revised. Lower libor-fed funds spread, factor MAS tightening, 2020 projections up </t>
  </si>
  <si>
    <t xml:space="preserve">Taiwan rates removed from Forecasts to settle compliance </t>
  </si>
  <si>
    <t xml:space="preserve">MYR rates generally shifted down. Policy rate adjusted down by Irvin in August but was not reflected in rates forecasts </t>
  </si>
  <si>
    <t xml:space="preserve">Outlook to 2020, multiple adjustments </t>
  </si>
  <si>
    <t>Q1 20</t>
  </si>
  <si>
    <t>Q2 20</t>
  </si>
  <si>
    <t>Q3 20</t>
  </si>
  <si>
    <t>Q4 20</t>
  </si>
  <si>
    <t>2020f</t>
  </si>
  <si>
    <t>1Q20</t>
  </si>
  <si>
    <t>2Q20</t>
  </si>
  <si>
    <t>3Q20</t>
  </si>
  <si>
    <t>4Q20</t>
  </si>
  <si>
    <t xml:space="preserve">fed view for 2019 dialled down to 2 (US, SG, HK) </t>
  </si>
  <si>
    <t>India changed to no hikes for 2019</t>
  </si>
  <si>
    <t xml:space="preserve">early jan </t>
  </si>
  <si>
    <t>many Asia rates shifted to no hikes</t>
  </si>
  <si>
    <t xml:space="preserve">change india rates cos cut </t>
  </si>
  <si>
    <t>change hibor and sibor to reflect local conditions</t>
  </si>
  <si>
    <t>fed hike pushed to 3Q, 4Q, Europe rate hikes pushed to 2H20 (copied, writeup on fri)</t>
  </si>
  <si>
    <t xml:space="preserve">big changes as fed hikes drop to zero </t>
  </si>
  <si>
    <t>USD/CNY</t>
  </si>
  <si>
    <t>USD/HKD</t>
  </si>
  <si>
    <t>USD/INR</t>
  </si>
  <si>
    <t>USD/IDR</t>
  </si>
  <si>
    <t>USD/MYR</t>
  </si>
  <si>
    <t>USD/PHP</t>
  </si>
  <si>
    <t>USD/SGD</t>
  </si>
  <si>
    <t>USD/KRW</t>
  </si>
  <si>
    <t>USD/THB</t>
  </si>
  <si>
    <t>USD/VND</t>
  </si>
  <si>
    <t>AUD/USD</t>
  </si>
  <si>
    <t>EUR/USD</t>
  </si>
  <si>
    <t>USD/JPY</t>
  </si>
  <si>
    <t>GBP/USD</t>
  </si>
  <si>
    <t>1Q19 actual updated</t>
  </si>
  <si>
    <t>Adjusted KRW rates (CD, bonds) due to change in forecast of policy rates (DT)</t>
  </si>
  <si>
    <t>Adjusted MYR rates (IB, bonds) due to change in forecast of policy rates (DT)</t>
  </si>
  <si>
    <t>Adjusted PH 3M rates to acct for rate cuts (EL)</t>
  </si>
  <si>
    <t>CURRENT</t>
  </si>
  <si>
    <t>US, SG, HK reduced as Fed now 2 cuts by end-2019. India also shifted lower</t>
  </si>
  <si>
    <t xml:space="preserve">EZ and JP yields lowered </t>
  </si>
  <si>
    <t>IN 2Y and 3M rate change factor in more cuts</t>
  </si>
  <si>
    <t>MY got a cut, Duncan to review yield forecasts soon</t>
  </si>
  <si>
    <t>Q1 19</t>
  </si>
  <si>
    <t>2Q19 actuals updated</t>
  </si>
  <si>
    <t xml:space="preserve">Indo numbers changed with cuts put in </t>
  </si>
  <si>
    <t>duncan to look at Korea as policy forecasts adjusted, duncan says no change needed</t>
  </si>
  <si>
    <t xml:space="preserve">Rads and Eug nudge down 10y India forecasts </t>
  </si>
  <si>
    <t xml:space="preserve">G3, SG and HK numbers re-centred lower </t>
  </si>
  <si>
    <t>China numbers lowered, Indo also as BI cut</t>
  </si>
  <si>
    <t xml:space="preserve">INR numbers changed as policy rates changed </t>
  </si>
  <si>
    <t xml:space="preserve">Indo factors in 1 more cut in 4Q19, 3m rate adjusted </t>
  </si>
  <si>
    <t>Fed cuts (3m and 2y slight tweaks)</t>
  </si>
  <si>
    <t>3Q actuals updated</t>
  </si>
  <si>
    <t>Fed cuts reflected (SG, HK, US changed)</t>
  </si>
  <si>
    <t>India (FY basis)*</t>
  </si>
  <si>
    <t>INR 3M rates adjusted to reflect more aggressive rate cuts</t>
  </si>
  <si>
    <t xml:space="preserve">late November </t>
  </si>
  <si>
    <t>multiple changes underway in preparation for 2020</t>
  </si>
  <si>
    <t>2021f</t>
  </si>
  <si>
    <t>1Q21</t>
  </si>
  <si>
    <t>2Q21</t>
  </si>
  <si>
    <t>3Q21</t>
  </si>
  <si>
    <t>4Q21</t>
  </si>
  <si>
    <t>Q1 21</t>
  </si>
  <si>
    <t>Q2 21</t>
  </si>
  <si>
    <t>Q3 21</t>
  </si>
  <si>
    <t>Q4 21</t>
  </si>
  <si>
    <t>India rate cuts removed</t>
  </si>
  <si>
    <t>LPR for China policy rates inputted</t>
  </si>
  <si>
    <t>1 yr LPR</t>
  </si>
  <si>
    <t>CHLRLPR1 Index</t>
  </si>
  <si>
    <t>LPR shifted lower as China's growth downgraded</t>
  </si>
  <si>
    <t>most rates shifted lower to reflect COVID-19 risks. Prep for Cio quarterly</t>
  </si>
  <si>
    <t>GCNY2YR Index</t>
  </si>
  <si>
    <t>* 1-yr Loan Prime Rate; ** 3M SOR ; *** prime rate</t>
  </si>
  <si>
    <t xml:space="preserve">Interest rate forecasts </t>
  </si>
  <si>
    <t xml:space="preserve">US, SG and HK, EZ rates revised with 2 Fed cuts </t>
  </si>
  <si>
    <t>March</t>
  </si>
  <si>
    <t>Major adjustments across the board as Fed cuts to zero and fiscal and QE kicks in</t>
  </si>
  <si>
    <t>* refers to fiscal years i.e. 2020 represents FY21 - year ending March 2021       ** new CPI series   *** eop for CPI inflation</t>
  </si>
  <si>
    <t xml:space="preserve">RR notes: </t>
  </si>
  <si>
    <t>FY19</t>
  </si>
  <si>
    <t>FY20</t>
  </si>
  <si>
    <t>FY21</t>
  </si>
  <si>
    <t>FY22</t>
  </si>
  <si>
    <t>2020F</t>
  </si>
  <si>
    <t>1Q20 actual updated, SG rates re-centred lower</t>
  </si>
  <si>
    <t>GDP</t>
  </si>
  <si>
    <t>Policy</t>
  </si>
  <si>
    <t>USD</t>
  </si>
  <si>
    <t>EUR</t>
  </si>
  <si>
    <t>JPY</t>
  </si>
  <si>
    <t>CNY</t>
  </si>
  <si>
    <t>HKD</t>
  </si>
  <si>
    <t>SGD</t>
  </si>
  <si>
    <t>TWD</t>
  </si>
  <si>
    <t>KRW</t>
  </si>
  <si>
    <t>THB</t>
  </si>
  <si>
    <t>MYR</t>
  </si>
  <si>
    <t>PHP</t>
  </si>
  <si>
    <t>VND</t>
  </si>
  <si>
    <t>INR</t>
  </si>
  <si>
    <t>IDR</t>
  </si>
  <si>
    <t>USD/USD</t>
  </si>
  <si>
    <t>USD/TWD</t>
  </si>
  <si>
    <t>Country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</si>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</sst>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[$-409]d\-mmm;@"/>
    <numFmt numFmtId="167" formatCode="0.0%"/>
    <numFmt numFmtId="168" formatCode="mmm\ d"/>
  </numFmts>
  <fonts count="53">
    <font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8"/>
      <name val="Frutiger"/>
    </font>
    <font>
      <sz val="8"/>
      <name val="Frutiger"/>
    </font>
    <font>
      <b/>
      <sz val="9"/>
      <name val="Frutiger"/>
    </font>
    <font>
      <sz val="8"/>
      <name val="Calibri"/>
      <family val="2"/>
      <scheme val="minor"/>
    </font>
    <font>
      <sz val="8"/>
      <name val="Arial"/>
      <family val="2"/>
    </font>
    <font>
      <sz val="9"/>
      <name val="Frutige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.5"/>
      <color theme="4"/>
      <name val="Calibri"/>
      <family val="2"/>
      <scheme val="minor"/>
    </font>
    <font>
      <sz val="8.5"/>
      <name val="Calibri"/>
      <family val="2"/>
      <scheme val="minor"/>
    </font>
    <font>
      <i/>
      <sz val="8"/>
      <name val="Calibri"/>
      <family val="2"/>
      <scheme val="minor"/>
    </font>
    <font>
      <b/>
      <sz val="8.5"/>
      <name val="Calibri"/>
      <family val="2"/>
      <scheme val="minor"/>
    </font>
    <font>
      <sz val="10"/>
      <color theme="1"/>
      <name val="Calibri"/>
      <family val="2"/>
      <scheme val="minor"/>
    </font>
    <font>
      <sz val="8.5"/>
      <name val="Arial"/>
      <family val="2"/>
    </font>
    <font>
      <b/>
      <sz val="8.5"/>
      <name val="Arial"/>
      <family val="2"/>
    </font>
    <font>
      <b/>
      <sz val="12"/>
      <color rgb="FFFF0000"/>
      <name val="Calibri"/>
      <family val="2"/>
      <scheme val="minor"/>
    </font>
    <font>
      <b/>
      <sz val="9"/>
      <name val="Frutiger"/>
    </font>
    <font>
      <sz val="9"/>
      <name val="Frutiger"/>
    </font>
    <font>
      <b/>
      <sz val="8.5"/>
      <name val="Frutiger"/>
    </font>
    <font>
      <b/>
      <sz val="10"/>
      <name val="Calibri"/>
      <family val="2"/>
    </font>
    <font>
      <b/>
      <sz val="10"/>
      <color rgb="FFC00000"/>
      <name val="Calibri"/>
      <family val="2"/>
    </font>
    <font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"/>
      <name val="Arial"/>
      <family val="2"/>
    </font>
    <font>
      <sz val="8"/>
      <name val="Calibri"/>
      <family val="2"/>
    </font>
    <font>
      <sz val="7"/>
      <name val="Arial"/>
      <family val="2"/>
    </font>
    <font>
      <sz val="8"/>
      <name val="Frutige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i/>
      <sz val="10"/>
      <name val="Calibri"/>
      <family val="2"/>
    </font>
    <font>
      <i/>
      <sz val="8"/>
      <name val="Arial"/>
      <family val="2"/>
    </font>
    <font>
      <i/>
      <sz val="9"/>
      <name val="Calibri"/>
      <family val="2"/>
    </font>
    <font>
      <b/>
      <sz val="11"/>
      <color rgb="FFC00000"/>
      <name val="Calibri"/>
      <family val="2"/>
      <scheme val="minor"/>
    </font>
    <font>
      <i/>
      <sz val="7"/>
      <name val="Arial"/>
      <family val="2"/>
    </font>
    <font>
      <b/>
      <sz val="10"/>
      <color theme="4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indexed="64"/>
      </right>
      <top/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indexed="64"/>
      </right>
      <top style="thin">
        <color rgb="FFFFFFFF"/>
      </top>
      <bottom/>
      <diagonal/>
    </border>
    <border>
      <left/>
      <right style="thin">
        <color rgb="FFFFFFFF"/>
      </right>
      <top style="thin">
        <color indexed="64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/>
    </xf>
    <xf numFmtId="0" fontId="4" fillId="0" borderId="0" xfId="0" applyFont="1"/>
    <xf numFmtId="14" fontId="2" fillId="0" borderId="0" xfId="0" applyNumberFormat="1" applyFont="1"/>
    <xf numFmtId="166" fontId="2" fillId="0" borderId="1" xfId="0" applyNumberFormat="1" applyFont="1" applyBorder="1" applyAlignment="1">
      <alignment horizontal="right" indent="1"/>
    </xf>
    <xf numFmtId="14" fontId="2" fillId="0" borderId="0" xfId="0" applyNumberFormat="1" applyFont="1" applyAlignment="1">
      <alignment horizontal="right" indent="1"/>
    </xf>
    <xf numFmtId="0" fontId="2" fillId="0" borderId="1" xfId="0" applyFont="1" applyBorder="1" applyAlignment="1">
      <alignment horizontal="right" indent="1"/>
    </xf>
    <xf numFmtId="0" fontId="2" fillId="0" borderId="0" xfId="0" applyFont="1" applyAlignment="1">
      <alignment horizontal="right"/>
    </xf>
    <xf numFmtId="0" fontId="5" fillId="0" borderId="0" xfId="0" applyFont="1"/>
    <xf numFmtId="2" fontId="4" fillId="0" borderId="0" xfId="0" applyNumberFormat="1" applyFont="1" applyAlignment="1">
      <alignment horizontal="right" indent="1"/>
    </xf>
    <xf numFmtId="0" fontId="6" fillId="0" borderId="0" xfId="0" applyFont="1" applyAlignment="1">
      <alignment horizontal="centerContinuous"/>
    </xf>
    <xf numFmtId="0" fontId="7" fillId="0" borderId="0" xfId="0" applyFont="1"/>
    <xf numFmtId="2" fontId="4" fillId="0" borderId="0" xfId="0" applyNumberFormat="1" applyFont="1" applyAlignment="1">
      <alignment horizontal="right" vertical="center" indent="1"/>
    </xf>
    <xf numFmtId="2" fontId="7" fillId="0" borderId="0" xfId="0" applyNumberFormat="1" applyFont="1"/>
    <xf numFmtId="165" fontId="7" fillId="0" borderId="0" xfId="0" applyNumberFormat="1" applyFont="1"/>
    <xf numFmtId="164" fontId="4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/>
    <xf numFmtId="0" fontId="12" fillId="0" borderId="0" xfId="0" applyFont="1"/>
    <xf numFmtId="14" fontId="9" fillId="0" borderId="0" xfId="0" applyNumberFormat="1" applyFont="1"/>
    <xf numFmtId="14" fontId="9" fillId="0" borderId="1" xfId="0" applyNumberFormat="1" applyFont="1" applyBorder="1" applyAlignment="1">
      <alignment horizontal="right" indent="1"/>
    </xf>
    <xf numFmtId="0" fontId="9" fillId="0" borderId="0" xfId="0" applyFont="1" applyAlignment="1">
      <alignment horizontal="right" indent="1"/>
    </xf>
    <xf numFmtId="0" fontId="9" fillId="0" borderId="1" xfId="0" applyFont="1" applyBorder="1" applyAlignment="1">
      <alignment horizontal="right" indent="1"/>
    </xf>
    <xf numFmtId="0" fontId="13" fillId="0" borderId="0" xfId="0" applyFont="1"/>
    <xf numFmtId="2" fontId="11" fillId="0" borderId="0" xfId="0" applyNumberFormat="1" applyFont="1" applyAlignment="1">
      <alignment horizontal="right" inden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11" fillId="0" borderId="0" xfId="0" applyNumberFormat="1" applyFont="1" applyAlignment="1">
      <alignment horizontal="center"/>
    </xf>
    <xf numFmtId="0" fontId="18" fillId="0" borderId="0" xfId="0" applyFont="1"/>
    <xf numFmtId="2" fontId="12" fillId="0" borderId="0" xfId="0" applyNumberFormat="1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0" fontId="12" fillId="0" borderId="0" xfId="0" applyFont="1" applyAlignment="1">
      <alignment horizontal="center" vertical="center"/>
    </xf>
    <xf numFmtId="0" fontId="4" fillId="2" borderId="0" xfId="0" applyFont="1" applyFill="1"/>
    <xf numFmtId="2" fontId="4" fillId="0" borderId="0" xfId="1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24" fillId="0" borderId="0" xfId="0" applyFont="1"/>
    <xf numFmtId="2" fontId="26" fillId="0" borderId="0" xfId="1" applyNumberFormat="1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" fontId="4" fillId="0" borderId="0" xfId="1" applyNumberFormat="1" applyFont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2" fontId="4" fillId="0" borderId="0" xfId="0" applyNumberFormat="1" applyFont="1"/>
    <xf numFmtId="0" fontId="4" fillId="0" borderId="0" xfId="1" applyFo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1" applyFont="1" applyAlignment="1">
      <alignment horizontal="center"/>
    </xf>
    <xf numFmtId="15" fontId="4" fillId="0" borderId="0" xfId="0" applyNumberFormat="1" applyFont="1"/>
    <xf numFmtId="0" fontId="8" fillId="4" borderId="0" xfId="0" applyFont="1" applyFill="1"/>
    <xf numFmtId="0" fontId="29" fillId="0" borderId="0" xfId="0" applyFont="1"/>
    <xf numFmtId="16" fontId="4" fillId="0" borderId="0" xfId="0" applyNumberFormat="1" applyFont="1"/>
    <xf numFmtId="0" fontId="30" fillId="0" borderId="0" xfId="0" applyFont="1"/>
    <xf numFmtId="0" fontId="31" fillId="0" borderId="0" xfId="0" applyFont="1" applyAlignment="1">
      <alignment horizontal="center"/>
    </xf>
    <xf numFmtId="0" fontId="31" fillId="0" borderId="0" xfId="0" applyFont="1"/>
    <xf numFmtId="2" fontId="32" fillId="0" borderId="0" xfId="0" quotePrefix="1" applyNumberFormat="1" applyFont="1" applyAlignment="1">
      <alignment horizontal="right"/>
    </xf>
    <xf numFmtId="2" fontId="32" fillId="0" borderId="0" xfId="0" applyNumberFormat="1" applyFont="1" applyAlignment="1">
      <alignment horizontal="right"/>
    </xf>
    <xf numFmtId="0" fontId="33" fillId="0" borderId="0" xfId="0" applyFont="1"/>
    <xf numFmtId="0" fontId="34" fillId="0" borderId="0" xfId="0" applyFont="1" applyAlignment="1">
      <alignment horizontal="centerContinuous"/>
    </xf>
    <xf numFmtId="0" fontId="34" fillId="0" borderId="0" xfId="0" applyFont="1"/>
    <xf numFmtId="0" fontId="36" fillId="0" borderId="0" xfId="0" applyFont="1"/>
    <xf numFmtId="2" fontId="36" fillId="0" borderId="0" xfId="0" applyNumberFormat="1" applyFont="1" applyAlignment="1">
      <alignment horizontal="right"/>
    </xf>
    <xf numFmtId="0" fontId="35" fillId="0" borderId="0" xfId="0" applyFont="1" applyAlignment="1">
      <alignment horizontal="left"/>
    </xf>
    <xf numFmtId="0" fontId="37" fillId="0" borderId="0" xfId="0" applyFont="1"/>
    <xf numFmtId="2" fontId="37" fillId="0" borderId="0" xfId="0" applyNumberFormat="1" applyFont="1"/>
    <xf numFmtId="14" fontId="33" fillId="0" borderId="0" xfId="0" applyNumberFormat="1" applyFont="1"/>
    <xf numFmtId="0" fontId="33" fillId="0" borderId="1" xfId="0" applyFont="1" applyBorder="1" applyAlignment="1">
      <alignment horizontal="right" indent="1"/>
    </xf>
    <xf numFmtId="0" fontId="33" fillId="0" borderId="0" xfId="0" applyFont="1" applyAlignment="1">
      <alignment horizontal="right" indent="1"/>
    </xf>
    <xf numFmtId="0" fontId="38" fillId="0" borderId="0" xfId="0" applyFont="1"/>
    <xf numFmtId="0" fontId="39" fillId="0" borderId="0" xfId="0" applyFont="1" applyAlignment="1">
      <alignment horizontal="right" indent="1"/>
    </xf>
    <xf numFmtId="0" fontId="30" fillId="0" borderId="0" xfId="0" applyFont="1" applyAlignment="1">
      <alignment horizontal="center"/>
    </xf>
    <xf numFmtId="2" fontId="31" fillId="0" borderId="0" xfId="0" applyNumberFormat="1" applyFont="1"/>
    <xf numFmtId="0" fontId="39" fillId="0" borderId="0" xfId="0" applyFont="1"/>
    <xf numFmtId="164" fontId="35" fillId="0" borderId="0" xfId="0" applyNumberFormat="1" applyFont="1" applyAlignment="1">
      <alignment horizontal="right" indent="1"/>
    </xf>
    <xf numFmtId="164" fontId="40" fillId="0" borderId="0" xfId="0" applyNumberFormat="1" applyFont="1" applyAlignment="1">
      <alignment horizontal="center"/>
    </xf>
    <xf numFmtId="2" fontId="40" fillId="0" borderId="0" xfId="0" applyNumberFormat="1" applyFont="1"/>
    <xf numFmtId="0" fontId="40" fillId="0" borderId="0" xfId="0" applyFont="1"/>
    <xf numFmtId="0" fontId="35" fillId="0" borderId="0" xfId="0" applyFont="1" applyAlignment="1">
      <alignment horizontal="right" vertical="center" indent="1"/>
    </xf>
    <xf numFmtId="0" fontId="41" fillId="0" borderId="0" xfId="0" applyFont="1"/>
    <xf numFmtId="164" fontId="35" fillId="0" borderId="0" xfId="0" applyNumberFormat="1" applyFont="1" applyAlignment="1">
      <alignment horizontal="center"/>
    </xf>
    <xf numFmtId="164" fontId="37" fillId="0" borderId="0" xfId="0" applyNumberFormat="1" applyFont="1" applyAlignment="1">
      <alignment horizontal="center"/>
    </xf>
    <xf numFmtId="0" fontId="42" fillId="0" borderId="0" xfId="0" applyFont="1"/>
    <xf numFmtId="0" fontId="43" fillId="0" borderId="0" xfId="0" applyFont="1" applyAlignment="1">
      <alignment horizontal="center"/>
    </xf>
    <xf numFmtId="2" fontId="27" fillId="0" borderId="11" xfId="1" applyNumberFormat="1" applyFont="1" applyBorder="1" applyAlignment="1">
      <alignment horizontal="center"/>
    </xf>
    <xf numFmtId="1" fontId="27" fillId="0" borderId="11" xfId="1" applyNumberFormat="1" applyFont="1" applyBorder="1" applyAlignment="1">
      <alignment horizontal="center"/>
    </xf>
    <xf numFmtId="0" fontId="23" fillId="0" borderId="12" xfId="1" applyFont="1" applyBorder="1"/>
    <xf numFmtId="0" fontId="23" fillId="0" borderId="13" xfId="1" applyFont="1" applyBorder="1"/>
    <xf numFmtId="2" fontId="27" fillId="0" borderId="14" xfId="1" applyNumberFormat="1" applyFont="1" applyBorder="1" applyAlignment="1">
      <alignment horizontal="center"/>
    </xf>
    <xf numFmtId="2" fontId="28" fillId="0" borderId="15" xfId="1" applyNumberFormat="1" applyFont="1" applyBorder="1" applyAlignment="1">
      <alignment horizontal="center"/>
    </xf>
    <xf numFmtId="0" fontId="23" fillId="0" borderId="16" xfId="1" applyFont="1" applyBorder="1"/>
    <xf numFmtId="2" fontId="28" fillId="0" borderId="17" xfId="1" applyNumberFormat="1" applyFont="1" applyBorder="1" applyAlignment="1">
      <alignment horizontal="center"/>
    </xf>
    <xf numFmtId="1" fontId="28" fillId="0" borderId="17" xfId="1" applyNumberFormat="1" applyFont="1" applyBorder="1" applyAlignment="1">
      <alignment horizontal="center"/>
    </xf>
    <xf numFmtId="0" fontId="25" fillId="0" borderId="16" xfId="1" applyFont="1" applyBorder="1"/>
    <xf numFmtId="0" fontId="23" fillId="0" borderId="18" xfId="1" applyFont="1" applyBorder="1"/>
    <xf numFmtId="1" fontId="27" fillId="0" borderId="19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2" fontId="27" fillId="0" borderId="12" xfId="1" applyNumberFormat="1" applyFont="1" applyBorder="1" applyAlignment="1">
      <alignment horizontal="center"/>
    </xf>
    <xf numFmtId="0" fontId="22" fillId="0" borderId="13" xfId="1" applyFont="1" applyBorder="1"/>
    <xf numFmtId="15" fontId="27" fillId="0" borderId="19" xfId="1" applyNumberFormat="1" applyFont="1" applyBorder="1" applyAlignment="1">
      <alignment horizontal="center"/>
    </xf>
    <xf numFmtId="15" fontId="28" fillId="0" borderId="20" xfId="1" applyNumberFormat="1" applyFont="1" applyBorder="1" applyAlignment="1">
      <alignment horizontal="center"/>
    </xf>
    <xf numFmtId="0" fontId="23" fillId="0" borderId="21" xfId="1" applyFont="1" applyBorder="1"/>
    <xf numFmtId="2" fontId="28" fillId="0" borderId="22" xfId="1" applyNumberFormat="1" applyFont="1" applyBorder="1" applyAlignment="1">
      <alignment horizontal="center"/>
    </xf>
    <xf numFmtId="0" fontId="23" fillId="0" borderId="23" xfId="1" applyFont="1" applyBorder="1"/>
    <xf numFmtId="15" fontId="27" fillId="0" borderId="26" xfId="1" applyNumberFormat="1" applyFont="1" applyBorder="1" applyAlignment="1">
      <alignment horizontal="center"/>
    </xf>
    <xf numFmtId="2" fontId="27" fillId="0" borderId="27" xfId="1" applyNumberFormat="1" applyFont="1" applyBorder="1" applyAlignment="1">
      <alignment horizontal="center"/>
    </xf>
    <xf numFmtId="2" fontId="27" fillId="0" borderId="28" xfId="1" applyNumberFormat="1" applyFont="1" applyBorder="1" applyAlignment="1">
      <alignment horizontal="center"/>
    </xf>
    <xf numFmtId="1" fontId="27" fillId="0" borderId="28" xfId="1" applyNumberFormat="1" applyFont="1" applyBorder="1" applyAlignment="1">
      <alignment horizontal="center"/>
    </xf>
    <xf numFmtId="1" fontId="27" fillId="0" borderId="26" xfId="1" applyNumberFormat="1" applyFont="1" applyBorder="1" applyAlignment="1">
      <alignment horizontal="center"/>
    </xf>
    <xf numFmtId="2" fontId="27" fillId="0" borderId="25" xfId="1" applyNumberFormat="1" applyFont="1" applyBorder="1" applyAlignment="1">
      <alignment horizontal="center"/>
    </xf>
    <xf numFmtId="0" fontId="22" fillId="0" borderId="15" xfId="1" applyFont="1" applyBorder="1"/>
    <xf numFmtId="0" fontId="25" fillId="0" borderId="20" xfId="1" applyFont="1" applyBorder="1"/>
    <xf numFmtId="0" fontId="23" fillId="0" borderId="22" xfId="1" applyFont="1" applyBorder="1"/>
    <xf numFmtId="0" fontId="23" fillId="0" borderId="17" xfId="1" applyFont="1" applyBorder="1"/>
    <xf numFmtId="0" fontId="23" fillId="0" borderId="20" xfId="1" applyFont="1" applyBorder="1"/>
    <xf numFmtId="0" fontId="23" fillId="0" borderId="15" xfId="1" applyFont="1" applyBorder="1"/>
    <xf numFmtId="0" fontId="23" fillId="0" borderId="24" xfId="1" applyFont="1" applyBorder="1"/>
    <xf numFmtId="15" fontId="27" fillId="0" borderId="18" xfId="1" applyNumberFormat="1" applyFont="1" applyBorder="1" applyAlignment="1">
      <alignment horizontal="center"/>
    </xf>
    <xf numFmtId="2" fontId="27" fillId="0" borderId="21" xfId="1" applyNumberFormat="1" applyFont="1" applyBorder="1" applyAlignment="1">
      <alignment horizontal="center"/>
    </xf>
    <xf numFmtId="2" fontId="27" fillId="0" borderId="16" xfId="1" applyNumberFormat="1" applyFont="1" applyBorder="1" applyAlignment="1">
      <alignment horizontal="center"/>
    </xf>
    <xf numFmtId="1" fontId="27" fillId="0" borderId="16" xfId="1" applyNumberFormat="1" applyFont="1" applyBorder="1" applyAlignment="1">
      <alignment horizontal="center"/>
    </xf>
    <xf numFmtId="1" fontId="27" fillId="0" borderId="18" xfId="1" applyNumberFormat="1" applyFont="1" applyBorder="1" applyAlignment="1">
      <alignment horizontal="center"/>
    </xf>
    <xf numFmtId="2" fontId="27" fillId="0" borderId="13" xfId="1" applyNumberFormat="1" applyFont="1" applyBorder="1" applyAlignment="1">
      <alignment horizontal="center"/>
    </xf>
    <xf numFmtId="2" fontId="27" fillId="5" borderId="29" xfId="1" applyNumberFormat="1" applyFont="1" applyFill="1" applyBorder="1" applyAlignment="1">
      <alignment horizontal="center"/>
    </xf>
    <xf numFmtId="2" fontId="27" fillId="5" borderId="0" xfId="1" applyNumberFormat="1" applyFont="1" applyFill="1" applyAlignment="1">
      <alignment horizontal="center"/>
    </xf>
    <xf numFmtId="2" fontId="28" fillId="5" borderId="30" xfId="1" applyNumberFormat="1" applyFont="1" applyFill="1" applyBorder="1" applyAlignment="1">
      <alignment horizontal="center"/>
    </xf>
    <xf numFmtId="1" fontId="27" fillId="5" borderId="29" xfId="1" applyNumberFormat="1" applyFont="1" applyFill="1" applyBorder="1" applyAlignment="1">
      <alignment horizontal="center"/>
    </xf>
    <xf numFmtId="1" fontId="27" fillId="5" borderId="0" xfId="1" applyNumberFormat="1" applyFont="1" applyFill="1" applyAlignment="1">
      <alignment horizontal="center"/>
    </xf>
    <xf numFmtId="1" fontId="28" fillId="5" borderId="30" xfId="1" applyNumberFormat="1" applyFont="1" applyFill="1" applyBorder="1" applyAlignment="1">
      <alignment horizontal="center"/>
    </xf>
    <xf numFmtId="2" fontId="27" fillId="5" borderId="16" xfId="1" applyNumberFormat="1" applyFont="1" applyFill="1" applyBorder="1" applyAlignment="1">
      <alignment horizontal="center"/>
    </xf>
    <xf numFmtId="2" fontId="27" fillId="5" borderId="11" xfId="1" applyNumberFormat="1" applyFont="1" applyFill="1" applyBorder="1" applyAlignment="1">
      <alignment horizontal="center"/>
    </xf>
    <xf numFmtId="2" fontId="28" fillId="5" borderId="17" xfId="1" applyNumberFormat="1" applyFont="1" applyFill="1" applyBorder="1" applyAlignment="1">
      <alignment horizontal="center"/>
    </xf>
    <xf numFmtId="2" fontId="27" fillId="5" borderId="28" xfId="1" applyNumberFormat="1" applyFont="1" applyFill="1" applyBorder="1" applyAlignment="1">
      <alignment horizontal="center"/>
    </xf>
    <xf numFmtId="168" fontId="2" fillId="0" borderId="1" xfId="0" applyNumberFormat="1" applyFont="1" applyBorder="1" applyAlignment="1">
      <alignment horizontal="right" indent="1"/>
    </xf>
    <xf numFmtId="164" fontId="35" fillId="0" borderId="0" xfId="0" applyNumberFormat="1" applyFont="1" applyFill="1" applyAlignment="1">
      <alignment horizontal="right" indent="1"/>
    </xf>
    <xf numFmtId="0" fontId="39" fillId="0" borderId="0" xfId="0" applyFont="1" applyFill="1"/>
    <xf numFmtId="164" fontId="40" fillId="0" borderId="0" xfId="0" applyNumberFormat="1" applyFont="1" applyFill="1" applyAlignment="1">
      <alignment horizontal="center"/>
    </xf>
    <xf numFmtId="2" fontId="40" fillId="0" borderId="0" xfId="0" applyNumberFormat="1" applyFont="1" applyFill="1"/>
    <xf numFmtId="0" fontId="40" fillId="0" borderId="0" xfId="0" applyFont="1" applyFill="1"/>
    <xf numFmtId="164" fontId="46" fillId="0" borderId="0" xfId="0" applyNumberFormat="1" applyFont="1" applyAlignment="1">
      <alignment horizontal="right" indent="1"/>
    </xf>
    <xf numFmtId="164" fontId="47" fillId="0" borderId="0" xfId="0" applyNumberFormat="1" applyFont="1" applyAlignment="1">
      <alignment horizontal="center"/>
    </xf>
    <xf numFmtId="2" fontId="47" fillId="0" borderId="0" xfId="0" applyNumberFormat="1" applyFont="1"/>
    <xf numFmtId="0" fontId="47" fillId="0" borderId="0" xfId="0" applyFont="1"/>
    <xf numFmtId="0" fontId="48" fillId="0" borderId="0" xfId="0" applyFont="1"/>
    <xf numFmtId="0" fontId="35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39" fillId="0" borderId="0" xfId="0" applyFont="1" applyAlignment="1">
      <alignment horizontal="center"/>
    </xf>
    <xf numFmtId="164" fontId="46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164" fontId="35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0" fontId="49" fillId="0" borderId="34" xfId="0" applyFont="1" applyBorder="1"/>
    <xf numFmtId="0" fontId="4" fillId="0" borderId="34" xfId="0" applyFont="1" applyBorder="1"/>
    <xf numFmtId="0" fontId="7" fillId="0" borderId="0" xfId="0" applyFont="1" applyBorder="1"/>
    <xf numFmtId="2" fontId="11" fillId="0" borderId="0" xfId="0" applyNumberFormat="1" applyFont="1" applyBorder="1" applyAlignment="1">
      <alignment horizontal="center"/>
    </xf>
    <xf numFmtId="0" fontId="15" fillId="0" borderId="0" xfId="0" applyFont="1" applyBorder="1"/>
    <xf numFmtId="14" fontId="9" fillId="0" borderId="0" xfId="0" applyNumberFormat="1" applyFont="1" applyBorder="1"/>
    <xf numFmtId="0" fontId="9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right"/>
    </xf>
    <xf numFmtId="0" fontId="13" fillId="0" borderId="0" xfId="0" applyFont="1" applyBorder="1"/>
    <xf numFmtId="2" fontId="11" fillId="0" borderId="0" xfId="0" applyNumberFormat="1" applyFont="1" applyBorder="1" applyAlignment="1">
      <alignment horizontal="right" indent="1"/>
    </xf>
    <xf numFmtId="0" fontId="14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right" vertical="center" indent="1"/>
    </xf>
    <xf numFmtId="2" fontId="11" fillId="0" borderId="0" xfId="0" applyNumberFormat="1" applyFont="1" applyBorder="1" applyAlignment="1">
      <alignment horizontal="right" vertical="center" indent="1"/>
    </xf>
    <xf numFmtId="2" fontId="15" fillId="0" borderId="0" xfId="0" applyNumberFormat="1" applyFont="1" applyBorder="1"/>
    <xf numFmtId="2" fontId="4" fillId="0" borderId="0" xfId="0" applyNumberFormat="1" applyFont="1" applyBorder="1" applyAlignment="1">
      <alignment horizontal="right" indent="1"/>
    </xf>
    <xf numFmtId="2" fontId="15" fillId="0" borderId="0" xfId="0" applyNumberFormat="1" applyFont="1" applyBorder="1" applyAlignment="1">
      <alignment horizontal="right"/>
    </xf>
    <xf numFmtId="0" fontId="17" fillId="0" borderId="0" xfId="0" applyFont="1" applyBorder="1"/>
    <xf numFmtId="0" fontId="50" fillId="0" borderId="0" xfId="0" applyFont="1"/>
    <xf numFmtId="164" fontId="50" fillId="0" borderId="0" xfId="0" applyNumberFormat="1" applyFont="1" applyAlignment="1">
      <alignment horizontal="center"/>
    </xf>
    <xf numFmtId="2" fontId="50" fillId="0" borderId="0" xfId="0" applyNumberFormat="1" applyFont="1"/>
    <xf numFmtId="164" fontId="0" fillId="0" borderId="0" xfId="0" applyNumberFormat="1"/>
    <xf numFmtId="0" fontId="51" fillId="0" borderId="0" xfId="0" applyFont="1"/>
    <xf numFmtId="0" fontId="52" fillId="0" borderId="0" xfId="0" applyFont="1" applyAlignment="1">
      <alignment horizontal="center" vertical="center"/>
    </xf>
    <xf numFmtId="0" fontId="52" fillId="0" borderId="0" xfId="0" applyFont="1"/>
    <xf numFmtId="0" fontId="0" fillId="6" borderId="0" xfId="0" applyFill="1"/>
    <xf numFmtId="0" fontId="5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6" borderId="0" xfId="0" applyNumberFormat="1" applyFill="1"/>
    <xf numFmtId="0" fontId="0" fillId="0" borderId="0" xfId="0" applyFont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3" fillId="0" borderId="31" xfId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Fill="1"/>
    <xf numFmtId="10" fontId="0" fillId="0" borderId="0" xfId="2" applyNumberFormat="1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6"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ont>
        <color rgb="FFFF0000"/>
      </font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A global recession</a:t>
            </a:r>
          </a:p>
        </c:rich>
      </c:tx>
      <c:layout>
        <c:manualLayout>
          <c:xMode val="edge"/>
          <c:yMode val="edge"/>
          <c:x val="0.36286319444444443"/>
          <c:y val="3.9766411472766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15277777777779E-2"/>
          <c:y val="0.16797499204149899"/>
          <c:w val="0.8875777777777778"/>
          <c:h val="0.57651868203744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Chart!$D$2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Chart!$C$3:$C$16</c:f>
              <c:strCache>
                <c:ptCount val="14"/>
                <c:pt idx="0">
                  <c:v>China</c:v>
                </c:pt>
                <c:pt idx="1">
                  <c:v>Hong Kong</c:v>
                </c:pt>
                <c:pt idx="2">
                  <c:v>India</c:v>
                </c:pt>
                <c:pt idx="3">
                  <c:v>Indonesia</c:v>
                </c:pt>
                <c:pt idx="4">
                  <c:v>Malaysia</c:v>
                </c:pt>
                <c:pt idx="5">
                  <c:v>Philippines</c:v>
                </c:pt>
                <c:pt idx="6">
                  <c:v>Singapore</c:v>
                </c:pt>
                <c:pt idx="7">
                  <c:v>South Korea</c:v>
                </c:pt>
                <c:pt idx="8">
                  <c:v>Taiwan</c:v>
                </c:pt>
                <c:pt idx="9">
                  <c:v>Thailand</c:v>
                </c:pt>
                <c:pt idx="10">
                  <c:v>Vietnam</c:v>
                </c:pt>
                <c:pt idx="11">
                  <c:v>Eurozone</c:v>
                </c:pt>
                <c:pt idx="12">
                  <c:v>Japan</c:v>
                </c:pt>
                <c:pt idx="13">
                  <c:v>US</c:v>
                </c:pt>
              </c:strCache>
            </c:strRef>
          </c:cat>
          <c:val>
            <c:numRef>
              <c:f>Chart!$D$3:$D$16</c:f>
              <c:numCache>
                <c:formatCode>0.0</c:formatCode>
                <c:ptCount val="14"/>
                <c:pt idx="0">
                  <c:v>6.1</c:v>
                </c:pt>
                <c:pt idx="1">
                  <c:v>-1.2</c:v>
                </c:pt>
                <c:pt idx="2">
                  <c:v>5.3</c:v>
                </c:pt>
                <c:pt idx="3">
                  <c:v>5</c:v>
                </c:pt>
                <c:pt idx="4">
                  <c:v>4.3</c:v>
                </c:pt>
                <c:pt idx="5">
                  <c:v>5.9</c:v>
                </c:pt>
                <c:pt idx="6">
                  <c:v>0.7</c:v>
                </c:pt>
                <c:pt idx="7">
                  <c:v>2</c:v>
                </c:pt>
                <c:pt idx="8">
                  <c:v>2.7</c:v>
                </c:pt>
                <c:pt idx="9">
                  <c:v>2.4</c:v>
                </c:pt>
                <c:pt idx="10">
                  <c:v>7</c:v>
                </c:pt>
                <c:pt idx="11">
                  <c:v>1.2</c:v>
                </c:pt>
                <c:pt idx="12">
                  <c:v>0.7</c:v>
                </c:pt>
                <c:pt idx="1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5-441B-AC3F-8E52EC915EF8}"/>
            </c:ext>
          </c:extLst>
        </c:ser>
        <c:ser>
          <c:idx val="1"/>
          <c:order val="1"/>
          <c:tx>
            <c:strRef>
              <c:f>Chart!$E$2</c:f>
              <c:strCache>
                <c:ptCount val="1"/>
                <c:pt idx="0">
                  <c:v>2020F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Chart!$C$3:$C$16</c:f>
              <c:strCache>
                <c:ptCount val="14"/>
                <c:pt idx="0">
                  <c:v>China</c:v>
                </c:pt>
                <c:pt idx="1">
                  <c:v>Hong Kong</c:v>
                </c:pt>
                <c:pt idx="2">
                  <c:v>India</c:v>
                </c:pt>
                <c:pt idx="3">
                  <c:v>Indonesia</c:v>
                </c:pt>
                <c:pt idx="4">
                  <c:v>Malaysia</c:v>
                </c:pt>
                <c:pt idx="5">
                  <c:v>Philippines</c:v>
                </c:pt>
                <c:pt idx="6">
                  <c:v>Singapore</c:v>
                </c:pt>
                <c:pt idx="7">
                  <c:v>South Korea</c:v>
                </c:pt>
                <c:pt idx="8">
                  <c:v>Taiwan</c:v>
                </c:pt>
                <c:pt idx="9">
                  <c:v>Thailand</c:v>
                </c:pt>
                <c:pt idx="10">
                  <c:v>Vietnam</c:v>
                </c:pt>
                <c:pt idx="11">
                  <c:v>Eurozone</c:v>
                </c:pt>
                <c:pt idx="12">
                  <c:v>Japan</c:v>
                </c:pt>
                <c:pt idx="13">
                  <c:v>US</c:v>
                </c:pt>
              </c:strCache>
            </c:strRef>
          </c:cat>
          <c:val>
            <c:numRef>
              <c:f>Chart!$E$3:$E$16</c:f>
              <c:numCache>
                <c:formatCode>0.0</c:formatCode>
                <c:ptCount val="14"/>
                <c:pt idx="0">
                  <c:v>2</c:v>
                </c:pt>
                <c:pt idx="1">
                  <c:v>-4</c:v>
                </c:pt>
                <c:pt idx="2">
                  <c:v>1</c:v>
                </c:pt>
                <c:pt idx="3">
                  <c:v>2.5</c:v>
                </c:pt>
                <c:pt idx="4">
                  <c:v>-0.5</c:v>
                </c:pt>
                <c:pt idx="5">
                  <c:v>4</c:v>
                </c:pt>
                <c:pt idx="6">
                  <c:v>-2.8</c:v>
                </c:pt>
                <c:pt idx="7">
                  <c:v>-1.1000000000000001</c:v>
                </c:pt>
                <c:pt idx="8">
                  <c:v>-1</c:v>
                </c:pt>
                <c:pt idx="9">
                  <c:v>-5.5</c:v>
                </c:pt>
                <c:pt idx="10">
                  <c:v>4.4000000000000004</c:v>
                </c:pt>
                <c:pt idx="11">
                  <c:v>-4.5</c:v>
                </c:pt>
                <c:pt idx="12">
                  <c:v>-3</c:v>
                </c:pt>
                <c:pt idx="13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5-441B-AC3F-8E52EC91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150911"/>
        <c:axId val="1028757359"/>
      </c:barChart>
      <c:catAx>
        <c:axId val="9751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57359"/>
        <c:crosses val="autoZero"/>
        <c:auto val="1"/>
        <c:lblAlgn val="ctr"/>
        <c:lblOffset val="100"/>
        <c:noMultiLvlLbl val="0"/>
      </c:catAx>
      <c:valAx>
        <c:axId val="1028757359"/>
        <c:scaling>
          <c:orientation val="minMax"/>
          <c:max val="8"/>
          <c:min val="-6"/>
        </c:scaling>
        <c:delete val="0"/>
        <c:axPos val="l"/>
        <c:majorGridlines>
          <c:spPr>
            <a:ln w="0" cap="flat" cmpd="sng" algn="ctr">
              <a:solidFill>
                <a:schemeClr val="accent3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accent3"/>
            </a:solidFill>
            <a:prstDash val="sysDot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5091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779270833333334"/>
          <c:y val="0.1936241534851276"/>
          <c:w val="0.16300833333333334"/>
          <c:h val="0.15836599362972012"/>
        </c:manualLayout>
      </c:layout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3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59055</xdr:rowOff>
    </xdr:from>
    <xdr:to>
      <xdr:col>12</xdr:col>
      <xdr:colOff>494940</xdr:colOff>
      <xdr:row>22</xdr:row>
      <xdr:rowOff>24405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35DB2F0-2AA7-4719-B3E1-92242F920376}"/>
            </a:ext>
          </a:extLst>
        </xdr:cNvPr>
        <xdr:cNvGrpSpPr/>
      </xdr:nvGrpSpPr>
      <xdr:grpSpPr>
        <a:xfrm>
          <a:off x="4930140" y="694055"/>
          <a:ext cx="2880000" cy="2822850"/>
          <a:chOff x="4930140" y="729615"/>
          <a:chExt cx="2930482" cy="307618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A338DC5-04A4-4A9F-90A3-CF667B2A54C9}"/>
              </a:ext>
            </a:extLst>
          </xdr:cNvPr>
          <xdr:cNvGraphicFramePr/>
        </xdr:nvGraphicFramePr>
        <xdr:xfrm>
          <a:off x="4980622" y="729615"/>
          <a:ext cx="2880000" cy="30761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2E6347B9-B39A-40CF-A996-6389BF7057B0}"/>
              </a:ext>
            </a:extLst>
          </xdr:cNvPr>
          <xdr:cNvSpPr txBox="1"/>
        </xdr:nvSpPr>
        <xdr:spPr>
          <a:xfrm>
            <a:off x="4930140" y="754379"/>
            <a:ext cx="927736" cy="436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SG" sz="900">
                <a:solidFill>
                  <a:schemeClr val="accent3"/>
                </a:solidFill>
              </a:rPr>
              <a:t>Real GDP growth,</a:t>
            </a:r>
            <a:r>
              <a:rPr lang="en-SG" sz="900" baseline="0">
                <a:solidFill>
                  <a:schemeClr val="accent3"/>
                </a:solidFill>
              </a:rPr>
              <a:t> yoy%</a:t>
            </a:r>
            <a:r>
              <a:rPr lang="en-SG" sz="900">
                <a:solidFill>
                  <a:schemeClr val="accent3"/>
                </a:solidFill>
              </a:rPr>
              <a:t> 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0.93716</cdr:y>
    </cdr:from>
    <cdr:to>
      <cdr:x>0.47625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2B7397-A2BB-4BC9-9D6C-06A5CEC81D03}"/>
            </a:ext>
          </a:extLst>
        </cdr:cNvPr>
        <cdr:cNvSpPr txBox="1"/>
      </cdr:nvSpPr>
      <cdr:spPr>
        <a:xfrm xmlns:a="http://schemas.openxmlformats.org/drawingml/2006/main">
          <a:off x="0" y="2693665"/>
          <a:ext cx="1371600" cy="180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900"/>
            <a:t>Source: CEIC, DBS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DBS">
      <a:dk1>
        <a:srgbClr val="BE050A"/>
      </a:dk1>
      <a:lt1>
        <a:srgbClr val="FAD0A9"/>
      </a:lt1>
      <a:dk2>
        <a:srgbClr val="E59B9D"/>
      </a:dk2>
      <a:lt2>
        <a:srgbClr val="B2B2B2"/>
      </a:lt2>
      <a:accent1>
        <a:srgbClr val="FF0000"/>
      </a:accent1>
      <a:accent2>
        <a:srgbClr val="808080"/>
      </a:accent2>
      <a:accent3>
        <a:srgbClr val="000000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T41"/>
  <sheetViews>
    <sheetView showGridLines="0" topLeftCell="A3" zoomScaleNormal="100" workbookViewId="0">
      <selection activeCell="E30" sqref="E30"/>
    </sheetView>
  </sheetViews>
  <sheetFormatPr defaultColWidth="9.453125" defaultRowHeight="11.5"/>
  <cols>
    <col min="1" max="1" width="17.54296875" style="74" customWidth="1"/>
    <col min="2" max="2" width="8.453125" style="73" hidden="1" customWidth="1"/>
    <col min="3" max="4" width="9.54296875" style="73" hidden="1" customWidth="1"/>
    <col min="5" max="8" width="9.54296875" style="73" customWidth="1"/>
    <col min="9" max="9" width="2.54296875" style="73" customWidth="1"/>
    <col min="10" max="10" width="8.453125" style="73" hidden="1" customWidth="1"/>
    <col min="11" max="12" width="9.54296875" style="73" hidden="1" customWidth="1"/>
    <col min="13" max="15" width="9.54296875" style="73" customWidth="1"/>
    <col min="16" max="16" width="9.453125" style="74"/>
    <col min="17" max="17" width="11.453125" style="74" hidden="1" customWidth="1"/>
    <col min="18" max="19" width="11.453125" style="91" hidden="1" customWidth="1"/>
    <col min="20" max="20" width="11.453125" style="74" hidden="1" customWidth="1"/>
    <col min="21" max="23" width="0" style="74" hidden="1" customWidth="1"/>
    <col min="24" max="16384" width="9.453125" style="74"/>
  </cols>
  <sheetData>
    <row r="3" spans="1:19">
      <c r="A3" s="72" t="s">
        <v>0</v>
      </c>
      <c r="R3" s="75" t="s">
        <v>1</v>
      </c>
      <c r="S3" s="75" t="s">
        <v>2</v>
      </c>
    </row>
    <row r="4" spans="1:19">
      <c r="R4" s="76" t="s">
        <v>3</v>
      </c>
      <c r="S4" s="76" t="s">
        <v>3</v>
      </c>
    </row>
    <row r="5" spans="1:19" s="80" customFormat="1" ht="13">
      <c r="A5" s="77"/>
      <c r="B5" s="78" t="s">
        <v>4</v>
      </c>
      <c r="C5" s="78" t="s">
        <v>70</v>
      </c>
      <c r="D5" s="203" t="s">
        <v>70</v>
      </c>
      <c r="E5" s="204"/>
      <c r="F5" s="204"/>
      <c r="G5" s="204"/>
      <c r="H5" s="204"/>
      <c r="I5" s="79"/>
      <c r="J5" s="78" t="s">
        <v>32</v>
      </c>
      <c r="K5" s="78" t="s">
        <v>69</v>
      </c>
      <c r="L5" s="203" t="s">
        <v>69</v>
      </c>
      <c r="M5" s="204"/>
      <c r="N5" s="204"/>
      <c r="O5" s="204"/>
      <c r="Q5" s="80" t="s">
        <v>5</v>
      </c>
      <c r="R5" s="81" t="s">
        <v>6</v>
      </c>
      <c r="S5" s="81" t="s">
        <v>6</v>
      </c>
    </row>
    <row r="6" spans="1:19" s="83" customFormat="1" ht="3" customHeight="1">
      <c r="A6" s="77"/>
      <c r="B6" s="82"/>
      <c r="C6" s="82"/>
      <c r="D6" s="82"/>
      <c r="E6" s="163"/>
      <c r="F6" s="163"/>
      <c r="G6" s="163"/>
      <c r="H6" s="163"/>
      <c r="I6" s="82"/>
      <c r="J6" s="82"/>
      <c r="K6" s="82"/>
      <c r="L6" s="82"/>
      <c r="M6" s="82"/>
      <c r="N6" s="82"/>
      <c r="O6" s="82"/>
      <c r="R6" s="84"/>
      <c r="S6" s="84"/>
    </row>
    <row r="7" spans="1:19" s="83" customFormat="1" ht="13">
      <c r="A7" s="85"/>
      <c r="B7" s="86">
        <v>2015</v>
      </c>
      <c r="C7" s="86">
        <v>2016</v>
      </c>
      <c r="D7" s="86">
        <v>2017</v>
      </c>
      <c r="E7" s="164">
        <v>2018</v>
      </c>
      <c r="F7" s="164">
        <v>2019</v>
      </c>
      <c r="G7" s="164" t="s">
        <v>130</v>
      </c>
      <c r="H7" s="164" t="s">
        <v>182</v>
      </c>
      <c r="I7" s="87"/>
      <c r="J7" s="86">
        <v>2015</v>
      </c>
      <c r="K7" s="86">
        <v>2016</v>
      </c>
      <c r="L7" s="86">
        <v>2017</v>
      </c>
      <c r="M7" s="86">
        <v>2018</v>
      </c>
      <c r="N7" s="86">
        <v>2019</v>
      </c>
      <c r="O7" s="86" t="s">
        <v>130</v>
      </c>
      <c r="P7" s="86" t="s">
        <v>182</v>
      </c>
      <c r="R7" s="84"/>
      <c r="S7" s="84"/>
    </row>
    <row r="8" spans="1:19" ht="3.75" customHeight="1">
      <c r="A8" s="88"/>
      <c r="B8" s="89"/>
      <c r="C8" s="89"/>
      <c r="D8" s="89"/>
      <c r="E8" s="165"/>
      <c r="F8" s="165"/>
      <c r="G8" s="165"/>
      <c r="I8" s="89"/>
      <c r="J8" s="89"/>
      <c r="K8" s="89"/>
      <c r="L8" s="89"/>
      <c r="M8" s="89"/>
      <c r="N8" s="89"/>
      <c r="O8" s="89"/>
      <c r="P8" s="90"/>
    </row>
    <row r="9" spans="1:19" s="96" customFormat="1" ht="12.65" customHeight="1">
      <c r="A9" s="92" t="s">
        <v>15</v>
      </c>
      <c r="B9" s="93">
        <v>6.9</v>
      </c>
      <c r="C9" s="93">
        <v>6.7</v>
      </c>
      <c r="D9" s="93">
        <v>6.9</v>
      </c>
      <c r="E9" s="99">
        <v>6.6</v>
      </c>
      <c r="F9" s="99">
        <v>6.1</v>
      </c>
      <c r="G9" s="99">
        <v>2</v>
      </c>
      <c r="H9" s="99">
        <v>5.6</v>
      </c>
      <c r="I9" s="99"/>
      <c r="J9" s="99">
        <v>1.4</v>
      </c>
      <c r="K9" s="99">
        <v>2</v>
      </c>
      <c r="L9" s="99">
        <v>1.6</v>
      </c>
      <c r="M9" s="99">
        <v>2.1</v>
      </c>
      <c r="N9" s="99">
        <v>2.2999999999999998</v>
      </c>
      <c r="O9" s="99">
        <v>2.2999999999999998</v>
      </c>
      <c r="P9" s="99">
        <v>2.5</v>
      </c>
      <c r="Q9" s="94">
        <v>2.5</v>
      </c>
      <c r="R9" s="95">
        <f>D24/Q9</f>
        <v>0.91999999999999993</v>
      </c>
      <c r="S9" s="95">
        <f>E24/Q9</f>
        <v>1.1599999999999999</v>
      </c>
    </row>
    <row r="10" spans="1:19" s="96" customFormat="1" ht="12.65" customHeight="1">
      <c r="A10" s="92" t="s">
        <v>16</v>
      </c>
      <c r="B10" s="93">
        <v>2.4</v>
      </c>
      <c r="C10" s="93">
        <v>2</v>
      </c>
      <c r="D10" s="93">
        <v>3.8</v>
      </c>
      <c r="E10" s="99">
        <v>3</v>
      </c>
      <c r="F10" s="99">
        <v>-1.2</v>
      </c>
      <c r="G10" s="99">
        <v>-4</v>
      </c>
      <c r="H10" s="99">
        <v>1.5</v>
      </c>
      <c r="I10" s="99"/>
      <c r="J10" s="99">
        <v>3</v>
      </c>
      <c r="K10" s="99">
        <v>2.4</v>
      </c>
      <c r="L10" s="99">
        <v>1.5</v>
      </c>
      <c r="M10" s="99">
        <v>2.4</v>
      </c>
      <c r="N10" s="99">
        <v>2.7</v>
      </c>
      <c r="O10" s="99">
        <v>2.5</v>
      </c>
      <c r="P10" s="99">
        <v>2.5</v>
      </c>
      <c r="Q10" s="94">
        <v>1</v>
      </c>
      <c r="R10" s="95">
        <f t="shared" ref="R10:R18" si="0">D10/Q10</f>
        <v>3.8</v>
      </c>
      <c r="S10" s="95">
        <f>E10/Q10</f>
        <v>3</v>
      </c>
    </row>
    <row r="11" spans="1:19" s="96" customFormat="1" ht="12.65" customHeight="1">
      <c r="A11" s="92" t="s">
        <v>24</v>
      </c>
      <c r="B11" s="93">
        <v>7.5</v>
      </c>
      <c r="C11" s="93">
        <v>8</v>
      </c>
      <c r="D11" s="93">
        <v>6.9</v>
      </c>
      <c r="E11" s="99">
        <v>6.8</v>
      </c>
      <c r="F11" s="99">
        <v>5.3</v>
      </c>
      <c r="G11" s="99">
        <v>1</v>
      </c>
      <c r="H11" s="99">
        <v>4</v>
      </c>
      <c r="I11" s="99"/>
      <c r="J11" s="99">
        <v>5.967008052399378</v>
      </c>
      <c r="K11" s="99">
        <v>4.9096291370985332</v>
      </c>
      <c r="L11" s="99">
        <v>3.3</v>
      </c>
      <c r="M11" s="99">
        <v>4</v>
      </c>
      <c r="N11" s="99">
        <v>3.7</v>
      </c>
      <c r="O11" s="99">
        <v>5.0999999999999996</v>
      </c>
      <c r="P11" s="99">
        <v>4.2</v>
      </c>
      <c r="Q11" s="94">
        <v>1.8</v>
      </c>
      <c r="R11" s="95">
        <f t="shared" si="0"/>
        <v>3.8333333333333335</v>
      </c>
      <c r="S11" s="95">
        <f>E11/Q11</f>
        <v>3.7777777777777777</v>
      </c>
    </row>
    <row r="12" spans="1:19" s="161" customFormat="1" ht="12.65" customHeight="1">
      <c r="A12" s="162" t="s">
        <v>178</v>
      </c>
      <c r="B12" s="158"/>
      <c r="C12" s="158"/>
      <c r="D12" s="158">
        <v>8.1999999999999993</v>
      </c>
      <c r="E12" s="166">
        <v>6.2</v>
      </c>
      <c r="F12" s="166">
        <v>4.5</v>
      </c>
      <c r="G12" s="166">
        <v>1.5</v>
      </c>
      <c r="H12" s="166">
        <v>4</v>
      </c>
      <c r="I12" s="166"/>
      <c r="J12" s="166"/>
      <c r="K12" s="166"/>
      <c r="L12" s="166">
        <v>4.5</v>
      </c>
      <c r="M12" s="166">
        <v>3.4</v>
      </c>
      <c r="N12" s="166">
        <v>4.8</v>
      </c>
      <c r="O12" s="166">
        <v>4.2</v>
      </c>
      <c r="P12" s="166">
        <v>4</v>
      </c>
      <c r="Q12" s="159"/>
      <c r="R12" s="160"/>
      <c r="S12" s="160"/>
    </row>
    <row r="13" spans="1:19" s="96" customFormat="1" ht="12.65" customHeight="1">
      <c r="A13" s="92" t="s">
        <v>9</v>
      </c>
      <c r="B13" s="93">
        <v>4.9000000000000004</v>
      </c>
      <c r="C13" s="93">
        <v>5</v>
      </c>
      <c r="D13" s="93">
        <v>5.0999999999999996</v>
      </c>
      <c r="E13" s="99">
        <v>5.2</v>
      </c>
      <c r="F13" s="99">
        <v>5</v>
      </c>
      <c r="G13" s="99">
        <v>2.5</v>
      </c>
      <c r="H13" s="99">
        <v>4</v>
      </c>
      <c r="I13" s="99"/>
      <c r="J13" s="99">
        <v>6.4</v>
      </c>
      <c r="K13" s="99">
        <v>3.5</v>
      </c>
      <c r="L13" s="99">
        <v>3.8</v>
      </c>
      <c r="M13" s="99">
        <v>3.2</v>
      </c>
      <c r="N13" s="99">
        <v>2.8</v>
      </c>
      <c r="O13" s="99">
        <v>2.8</v>
      </c>
      <c r="P13" s="99">
        <v>3</v>
      </c>
      <c r="Q13" s="94">
        <v>6.5</v>
      </c>
      <c r="R13" s="95">
        <f t="shared" si="0"/>
        <v>0.7846153846153846</v>
      </c>
      <c r="S13" s="95">
        <f t="shared" ref="S13:S18" si="1">E13/Q13</f>
        <v>0.8</v>
      </c>
    </row>
    <row r="14" spans="1:19" s="96" customFormat="1" ht="12.65" customHeight="1">
      <c r="A14" s="92" t="s">
        <v>10</v>
      </c>
      <c r="B14" s="93">
        <v>5</v>
      </c>
      <c r="C14" s="97">
        <v>4.2</v>
      </c>
      <c r="D14" s="97">
        <v>5.9</v>
      </c>
      <c r="E14" s="99">
        <v>4.7</v>
      </c>
      <c r="F14" s="99">
        <v>4.3</v>
      </c>
      <c r="G14" s="99">
        <v>-0.5</v>
      </c>
      <c r="H14" s="99">
        <v>3.2</v>
      </c>
      <c r="I14" s="99"/>
      <c r="J14" s="99">
        <v>2.1</v>
      </c>
      <c r="K14" s="99">
        <v>2.1</v>
      </c>
      <c r="L14" s="99">
        <v>3.8</v>
      </c>
      <c r="M14" s="99">
        <v>1</v>
      </c>
      <c r="N14" s="99">
        <v>0.7</v>
      </c>
      <c r="O14" s="99">
        <v>0.4</v>
      </c>
      <c r="P14" s="99">
        <v>1.8</v>
      </c>
      <c r="Q14" s="94">
        <v>5.5</v>
      </c>
      <c r="R14" s="95">
        <f t="shared" si="0"/>
        <v>1.0727272727272728</v>
      </c>
      <c r="S14" s="95">
        <f t="shared" si="1"/>
        <v>0.85454545454545461</v>
      </c>
    </row>
    <row r="15" spans="1:19" s="96" customFormat="1" ht="12.65" customHeight="1">
      <c r="A15" s="92" t="s">
        <v>71</v>
      </c>
      <c r="B15" s="93">
        <v>5.9</v>
      </c>
      <c r="C15" s="93">
        <v>6.9</v>
      </c>
      <c r="D15" s="93">
        <v>6.7</v>
      </c>
      <c r="E15" s="99">
        <v>6.2</v>
      </c>
      <c r="F15" s="99">
        <v>5.9</v>
      </c>
      <c r="G15" s="99">
        <v>4</v>
      </c>
      <c r="H15" s="99">
        <v>4.2</v>
      </c>
      <c r="I15" s="99"/>
      <c r="J15" s="99">
        <v>1.4</v>
      </c>
      <c r="K15" s="99">
        <v>1.3</v>
      </c>
      <c r="L15" s="99">
        <v>2.9</v>
      </c>
      <c r="M15" s="99">
        <v>5.2</v>
      </c>
      <c r="N15" s="99">
        <v>2.5</v>
      </c>
      <c r="O15" s="99">
        <v>2.4</v>
      </c>
      <c r="P15" s="99">
        <v>3</v>
      </c>
      <c r="Q15" s="94">
        <v>5</v>
      </c>
      <c r="R15" s="95">
        <f t="shared" si="0"/>
        <v>1.34</v>
      </c>
      <c r="S15" s="95">
        <f t="shared" si="1"/>
        <v>1.24</v>
      </c>
    </row>
    <row r="16" spans="1:19" s="157" customFormat="1" ht="12.65" customHeight="1">
      <c r="A16" s="154" t="s">
        <v>12</v>
      </c>
      <c r="B16" s="153">
        <v>2</v>
      </c>
      <c r="C16" s="153">
        <v>2</v>
      </c>
      <c r="D16" s="153">
        <v>3.9</v>
      </c>
      <c r="E16" s="167">
        <v>3.1</v>
      </c>
      <c r="F16" s="167">
        <v>0.7</v>
      </c>
      <c r="G16" s="167">
        <v>-2.8</v>
      </c>
      <c r="H16" s="99">
        <v>1.8</v>
      </c>
      <c r="I16" s="99"/>
      <c r="J16" s="99">
        <v>-0.5</v>
      </c>
      <c r="K16" s="99">
        <v>-0.5</v>
      </c>
      <c r="L16" s="99">
        <v>0.6</v>
      </c>
      <c r="M16" s="99">
        <v>0.4</v>
      </c>
      <c r="N16" s="99">
        <v>0.6</v>
      </c>
      <c r="O16" s="99">
        <v>-0.1</v>
      </c>
      <c r="P16" s="99">
        <v>1.5</v>
      </c>
      <c r="Q16" s="155">
        <v>4</v>
      </c>
      <c r="R16" s="156">
        <f t="shared" si="0"/>
        <v>0.97499999999999998</v>
      </c>
      <c r="S16" s="156">
        <f t="shared" si="1"/>
        <v>0.77500000000000002</v>
      </c>
    </row>
    <row r="17" spans="1:19" s="96" customFormat="1" ht="12.65" customHeight="1">
      <c r="A17" s="92" t="s">
        <v>30</v>
      </c>
      <c r="B17" s="93">
        <v>2.8</v>
      </c>
      <c r="C17" s="93">
        <v>2.9</v>
      </c>
      <c r="D17" s="93">
        <v>3.1</v>
      </c>
      <c r="E17" s="99">
        <v>2.7</v>
      </c>
      <c r="F17" s="99">
        <v>2</v>
      </c>
      <c r="G17" s="99">
        <v>-1.1000000000000001</v>
      </c>
      <c r="H17" s="99">
        <v>2.9</v>
      </c>
      <c r="I17" s="99"/>
      <c r="J17" s="99">
        <v>0.7</v>
      </c>
      <c r="K17" s="99">
        <v>1</v>
      </c>
      <c r="L17" s="99">
        <v>1.9</v>
      </c>
      <c r="M17" s="99">
        <v>1.5</v>
      </c>
      <c r="N17" s="99">
        <v>0.4</v>
      </c>
      <c r="O17" s="99">
        <v>0.2</v>
      </c>
      <c r="P17" s="99">
        <v>0.5</v>
      </c>
      <c r="Q17" s="94">
        <v>6</v>
      </c>
      <c r="R17" s="95">
        <f t="shared" si="0"/>
        <v>0.51666666666666672</v>
      </c>
      <c r="S17" s="95">
        <f t="shared" si="1"/>
        <v>0.45</v>
      </c>
    </row>
    <row r="18" spans="1:19" s="96" customFormat="1" ht="12.65" customHeight="1">
      <c r="A18" s="92" t="s">
        <v>17</v>
      </c>
      <c r="B18" s="93">
        <v>0.8</v>
      </c>
      <c r="C18" s="93">
        <v>1.4</v>
      </c>
      <c r="D18" s="93">
        <v>3.1</v>
      </c>
      <c r="E18" s="99">
        <v>2.7</v>
      </c>
      <c r="F18" s="99">
        <v>2.7</v>
      </c>
      <c r="G18" s="99">
        <v>-1</v>
      </c>
      <c r="H18" s="99">
        <v>2.9</v>
      </c>
      <c r="I18" s="99"/>
      <c r="J18" s="99">
        <v>-0.3</v>
      </c>
      <c r="K18" s="99">
        <v>1.4</v>
      </c>
      <c r="L18" s="99">
        <v>0.6</v>
      </c>
      <c r="M18" s="99">
        <v>1.3</v>
      </c>
      <c r="N18" s="99">
        <v>0.6</v>
      </c>
      <c r="O18" s="99">
        <v>0.1</v>
      </c>
      <c r="P18" s="99">
        <v>0.5</v>
      </c>
      <c r="Q18" s="94">
        <v>7.5</v>
      </c>
      <c r="R18" s="95">
        <f t="shared" si="0"/>
        <v>0.41333333333333333</v>
      </c>
      <c r="S18" s="95">
        <f t="shared" si="1"/>
        <v>0.36000000000000004</v>
      </c>
    </row>
    <row r="19" spans="1:19" s="96" customFormat="1" ht="12.65" customHeight="1">
      <c r="A19" s="92" t="s">
        <v>13</v>
      </c>
      <c r="B19" s="93">
        <v>2.9</v>
      </c>
      <c r="C19" s="93">
        <v>3.2</v>
      </c>
      <c r="D19" s="93">
        <v>3.3</v>
      </c>
      <c r="E19" s="99">
        <v>4.2</v>
      </c>
      <c r="F19" s="99">
        <v>2.4</v>
      </c>
      <c r="G19" s="99">
        <v>-5.5</v>
      </c>
      <c r="H19" s="99">
        <v>2</v>
      </c>
      <c r="I19" s="99"/>
      <c r="J19" s="99">
        <v>-0.9</v>
      </c>
      <c r="K19" s="99">
        <v>0.2</v>
      </c>
      <c r="L19" s="99">
        <v>0.7</v>
      </c>
      <c r="M19" s="99">
        <v>1.1000000000000001</v>
      </c>
      <c r="N19" s="99">
        <v>0.8</v>
      </c>
      <c r="O19" s="99">
        <v>0.8</v>
      </c>
      <c r="P19" s="99">
        <v>1</v>
      </c>
      <c r="Q19" s="94"/>
      <c r="R19" s="95"/>
      <c r="S19" s="95"/>
    </row>
    <row r="20" spans="1:19" s="96" customFormat="1" ht="12.65" customHeight="1">
      <c r="A20" s="92" t="s">
        <v>14</v>
      </c>
      <c r="B20" s="97">
        <v>6.7</v>
      </c>
      <c r="C20" s="97">
        <v>6.2</v>
      </c>
      <c r="D20" s="97">
        <v>6.8</v>
      </c>
      <c r="E20" s="168">
        <v>7.1</v>
      </c>
      <c r="F20" s="169">
        <v>7</v>
      </c>
      <c r="G20" s="168">
        <v>4.4000000000000004</v>
      </c>
      <c r="H20" s="99">
        <v>6.2</v>
      </c>
      <c r="I20" s="99"/>
      <c r="J20" s="99">
        <v>0.6</v>
      </c>
      <c r="K20" s="99">
        <v>2.7</v>
      </c>
      <c r="L20" s="99">
        <v>3.5</v>
      </c>
      <c r="M20" s="99">
        <v>3.5</v>
      </c>
      <c r="N20" s="99">
        <v>2.8</v>
      </c>
      <c r="O20" s="99">
        <v>2.6</v>
      </c>
      <c r="P20" s="99">
        <v>3</v>
      </c>
      <c r="Q20" s="94">
        <v>7.5</v>
      </c>
      <c r="R20" s="95">
        <f>D20/Q20</f>
        <v>0.90666666666666662</v>
      </c>
      <c r="S20" s="95">
        <f>E20/Q20</f>
        <v>0.94666666666666666</v>
      </c>
    </row>
    <row r="21" spans="1:19" s="96" customFormat="1" ht="3.75" customHeight="1">
      <c r="A21" s="92"/>
      <c r="B21" s="93"/>
      <c r="C21" s="93"/>
      <c r="D21" s="93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4">
        <v>4</v>
      </c>
      <c r="R21" s="95">
        <f>D21/Q21</f>
        <v>0</v>
      </c>
      <c r="S21" s="95">
        <f>E21/Q21</f>
        <v>0</v>
      </c>
    </row>
    <row r="22" spans="1:19" s="96" customFormat="1" ht="12.65" customHeight="1">
      <c r="A22" s="92" t="s">
        <v>8</v>
      </c>
      <c r="B22" s="93">
        <v>1.9</v>
      </c>
      <c r="C22" s="93">
        <v>1.8</v>
      </c>
      <c r="D22" s="93">
        <v>2.5</v>
      </c>
      <c r="E22" s="99">
        <v>1.9</v>
      </c>
      <c r="F22" s="99">
        <v>1.2</v>
      </c>
      <c r="G22" s="99">
        <v>-4.5</v>
      </c>
      <c r="H22" s="99">
        <v>1.5</v>
      </c>
      <c r="I22" s="99"/>
      <c r="J22" s="99">
        <v>0</v>
      </c>
      <c r="K22" s="99">
        <v>0.2</v>
      </c>
      <c r="L22" s="99">
        <v>1.5</v>
      </c>
      <c r="M22" s="99">
        <v>1.8</v>
      </c>
      <c r="N22" s="99">
        <v>1.2</v>
      </c>
      <c r="O22" s="99">
        <v>1</v>
      </c>
      <c r="P22" s="99">
        <v>1.2</v>
      </c>
      <c r="Q22" s="94">
        <v>4.2</v>
      </c>
      <c r="R22" s="95">
        <f>D22/Q22</f>
        <v>0.59523809523809523</v>
      </c>
      <c r="S22" s="95">
        <f>E22/Q22</f>
        <v>0.45238095238095233</v>
      </c>
    </row>
    <row r="23" spans="1:19" s="96" customFormat="1" ht="12.65" customHeight="1">
      <c r="A23" s="92" t="s">
        <v>7</v>
      </c>
      <c r="B23" s="93">
        <v>1.1000000000000001</v>
      </c>
      <c r="C23" s="93">
        <v>0.9</v>
      </c>
      <c r="D23" s="93">
        <v>1.9</v>
      </c>
      <c r="E23" s="99">
        <v>0.3</v>
      </c>
      <c r="F23" s="99">
        <v>0.7</v>
      </c>
      <c r="G23" s="99">
        <v>-3</v>
      </c>
      <c r="H23" s="99">
        <v>2.8</v>
      </c>
      <c r="I23" s="99"/>
      <c r="J23" s="99">
        <v>0.8</v>
      </c>
      <c r="K23" s="99">
        <v>-0.1</v>
      </c>
      <c r="L23" s="99">
        <v>0.5</v>
      </c>
      <c r="M23" s="99">
        <v>1</v>
      </c>
      <c r="N23" s="99">
        <v>0.5</v>
      </c>
      <c r="O23" s="99">
        <v>-0.1</v>
      </c>
      <c r="P23" s="99">
        <v>0</v>
      </c>
      <c r="Q23" s="94">
        <v>4.2</v>
      </c>
      <c r="R23" s="95">
        <f>D23/Q23</f>
        <v>0.45238095238095233</v>
      </c>
      <c r="S23" s="95">
        <f>E23/Q23</f>
        <v>7.1428571428571425E-2</v>
      </c>
    </row>
    <row r="24" spans="1:19" s="96" customFormat="1" ht="12.65" customHeight="1">
      <c r="A24" s="92" t="s">
        <v>72</v>
      </c>
      <c r="B24" s="93">
        <v>2.6</v>
      </c>
      <c r="C24" s="93">
        <v>1.5</v>
      </c>
      <c r="D24" s="93">
        <v>2.2999999999999998</v>
      </c>
      <c r="E24" s="99">
        <v>2.9</v>
      </c>
      <c r="F24" s="99">
        <v>2.2999999999999998</v>
      </c>
      <c r="G24" s="99">
        <v>-5</v>
      </c>
      <c r="H24" s="99">
        <v>5</v>
      </c>
      <c r="I24" s="99"/>
      <c r="J24" s="99">
        <v>0.1</v>
      </c>
      <c r="K24" s="99">
        <v>1.3</v>
      </c>
      <c r="L24" s="99">
        <v>2.1</v>
      </c>
      <c r="M24" s="99">
        <v>1.9</v>
      </c>
      <c r="N24" s="99">
        <v>2.2999999999999998</v>
      </c>
      <c r="O24" s="99">
        <v>1.3</v>
      </c>
      <c r="P24" s="99">
        <v>1.5</v>
      </c>
      <c r="Q24" s="94">
        <v>8</v>
      </c>
      <c r="R24" s="95" t="e">
        <f>#REF!/Q24</f>
        <v>#REF!</v>
      </c>
      <c r="S24" s="95" t="e">
        <f>#REF!/Q24</f>
        <v>#REF!</v>
      </c>
    </row>
    <row r="25" spans="1:19" s="96" customFormat="1" ht="12.65" customHeight="1">
      <c r="A25" s="98" t="s">
        <v>203</v>
      </c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4"/>
      <c r="Q25" s="94"/>
      <c r="R25" s="95"/>
      <c r="S25" s="95"/>
    </row>
    <row r="26" spans="1:19" s="96" customFormat="1" ht="12.75" customHeight="1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94"/>
      <c r="Q26" s="94"/>
      <c r="R26" s="95"/>
      <c r="S26" s="95"/>
    </row>
    <row r="27" spans="1:19" s="96" customFormat="1" ht="12.75" customHeight="1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94"/>
      <c r="Q27" s="94"/>
      <c r="R27" s="95"/>
      <c r="S27" s="95"/>
    </row>
    <row r="28" spans="1:19" s="188" customFormat="1" ht="12.75" customHeight="1">
      <c r="A28" s="188" t="s">
        <v>204</v>
      </c>
      <c r="B28" s="189"/>
      <c r="C28" s="189"/>
      <c r="D28" s="189"/>
      <c r="E28" s="189" t="s">
        <v>205</v>
      </c>
      <c r="F28" s="189" t="s">
        <v>206</v>
      </c>
      <c r="G28" s="189" t="s">
        <v>207</v>
      </c>
      <c r="H28" s="189" t="s">
        <v>208</v>
      </c>
      <c r="I28" s="189"/>
      <c r="J28" s="189"/>
      <c r="K28" s="189"/>
      <c r="L28" s="189"/>
      <c r="M28" s="189" t="s">
        <v>205</v>
      </c>
      <c r="N28" s="189" t="s">
        <v>206</v>
      </c>
      <c r="O28" s="189" t="s">
        <v>207</v>
      </c>
      <c r="P28" s="189" t="s">
        <v>208</v>
      </c>
      <c r="Q28" s="189"/>
      <c r="R28" s="190"/>
      <c r="S28" s="190"/>
    </row>
    <row r="29" spans="1:19" s="96" customFormat="1" ht="12.75" customHeight="1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94"/>
      <c r="Q29" s="94"/>
      <c r="R29" s="95"/>
      <c r="S29" s="95"/>
    </row>
    <row r="30" spans="1:19" s="96" customFormat="1" ht="12.75" customHeight="1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94"/>
      <c r="Q30" s="94"/>
      <c r="R30" s="95"/>
      <c r="S30" s="95"/>
    </row>
    <row r="31" spans="1:19" s="96" customFormat="1" ht="12.75" customHeight="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94"/>
      <c r="Q31" s="94"/>
      <c r="R31" s="95"/>
      <c r="S31" s="95"/>
    </row>
    <row r="32" spans="1:19" s="96" customFormat="1" ht="12.75" customHeight="1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94"/>
      <c r="Q32" s="94"/>
      <c r="R32" s="95"/>
      <c r="S32" s="95"/>
    </row>
    <row r="33" spans="1:19" s="96" customFormat="1" ht="12.75" customHeight="1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94"/>
      <c r="Q33" s="94"/>
      <c r="R33" s="95"/>
      <c r="S33" s="95"/>
    </row>
    <row r="34" spans="1:19" s="96" customFormat="1" ht="12.75" customHeight="1">
      <c r="A34" s="101" t="s">
        <v>18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94"/>
      <c r="Q34" s="94"/>
      <c r="R34" s="95"/>
      <c r="S34" s="95"/>
    </row>
    <row r="35" spans="1:19">
      <c r="P35" s="73"/>
      <c r="Q35" s="102"/>
    </row>
    <row r="36" spans="1:19">
      <c r="P36" s="73"/>
      <c r="Q36" s="102"/>
    </row>
    <row r="37" spans="1:19">
      <c r="P37" s="73"/>
      <c r="Q37" s="102"/>
    </row>
    <row r="38" spans="1:19" ht="13">
      <c r="A38" s="77"/>
      <c r="B38" s="78"/>
      <c r="C38" s="78"/>
      <c r="D38" s="203"/>
      <c r="E38" s="204"/>
      <c r="F38" s="204"/>
      <c r="G38" s="204"/>
      <c r="H38" s="204"/>
      <c r="I38" s="79"/>
      <c r="J38" s="78"/>
      <c r="K38" s="78"/>
      <c r="L38" s="203"/>
      <c r="M38" s="204"/>
      <c r="N38" s="204"/>
      <c r="O38" s="204"/>
      <c r="R38" s="74"/>
      <c r="S38" s="74"/>
    </row>
    <row r="39" spans="1:19" ht="13">
      <c r="A39" s="85"/>
      <c r="B39" s="86"/>
      <c r="C39" s="86"/>
      <c r="D39" s="86"/>
      <c r="E39" s="164"/>
      <c r="F39" s="164"/>
      <c r="G39" s="164"/>
      <c r="H39" s="164"/>
      <c r="I39" s="87"/>
      <c r="J39" s="86"/>
      <c r="K39" s="86"/>
      <c r="L39" s="86"/>
      <c r="M39" s="86"/>
      <c r="N39" s="86"/>
      <c r="O39" s="86"/>
      <c r="R39" s="74"/>
      <c r="S39" s="74"/>
    </row>
    <row r="40" spans="1:19" ht="13">
      <c r="A40" s="92"/>
      <c r="B40" s="93"/>
      <c r="C40" s="93"/>
      <c r="D40" s="93"/>
      <c r="E40" s="99"/>
      <c r="F40" s="99"/>
      <c r="G40" s="99"/>
      <c r="H40" s="99"/>
      <c r="I40" s="93"/>
      <c r="J40" s="93"/>
      <c r="K40" s="93"/>
      <c r="L40" s="93"/>
      <c r="M40" s="93"/>
      <c r="N40" s="93"/>
      <c r="O40" s="93"/>
      <c r="R40" s="74"/>
      <c r="S40" s="74"/>
    </row>
    <row r="41" spans="1:19" ht="13">
      <c r="A41" s="92"/>
      <c r="B41" s="93"/>
      <c r="C41" s="93"/>
      <c r="D41" s="93"/>
      <c r="E41" s="99"/>
      <c r="F41" s="99"/>
      <c r="G41" s="99"/>
      <c r="H41" s="99"/>
      <c r="I41" s="93"/>
      <c r="J41" s="93"/>
      <c r="K41" s="93"/>
      <c r="L41" s="93"/>
      <c r="M41" s="93"/>
      <c r="N41" s="93"/>
      <c r="O41" s="93"/>
      <c r="R41" s="74"/>
      <c r="S41" s="74"/>
    </row>
  </sheetData>
  <mergeCells count="4">
    <mergeCell ref="D5:H5"/>
    <mergeCell ref="L5:O5"/>
    <mergeCell ref="D38:H38"/>
    <mergeCell ref="L38:O38"/>
  </mergeCells>
  <pageMargins left="0.62" right="0.44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6:V43"/>
  <sheetViews>
    <sheetView showGridLines="0" topLeftCell="A4" zoomScaleNormal="100" workbookViewId="0">
      <selection activeCell="S27" sqref="S27:S28"/>
    </sheetView>
  </sheetViews>
  <sheetFormatPr defaultColWidth="9.453125" defaultRowHeight="11.5"/>
  <cols>
    <col min="1" max="1" width="13.08984375" style="46" customWidth="1"/>
    <col min="2" max="2" width="3.90625" style="46" hidden="1" customWidth="1"/>
    <col min="3" max="3" width="2.54296875" style="46" hidden="1" customWidth="1"/>
    <col min="4" max="4" width="2.90625" style="46" hidden="1" customWidth="1"/>
    <col min="5" max="7" width="9.54296875" style="46" hidden="1" customWidth="1"/>
    <col min="8" max="8" width="2.54296875" style="46" hidden="1" customWidth="1"/>
    <col min="9" max="10" width="9.54296875" style="46" hidden="1" customWidth="1"/>
    <col min="11" max="11" width="1.90625" style="46" hidden="1" customWidth="1"/>
    <col min="12" max="12" width="1.453125" style="46" hidden="1" customWidth="1"/>
    <col min="13" max="13" width="1.08984375" style="46" customWidth="1"/>
    <col min="14" max="17" width="9.54296875" style="46" customWidth="1"/>
    <col min="18" max="18" width="2.54296875" style="46" customWidth="1"/>
    <col min="19" max="16384" width="9.453125" style="46"/>
  </cols>
  <sheetData>
    <row r="6" spans="1:22" s="31" customFormat="1" ht="13">
      <c r="A6" s="29"/>
      <c r="B6" s="29"/>
      <c r="C6" s="30"/>
      <c r="E6"/>
      <c r="F6"/>
      <c r="G6"/>
      <c r="H6"/>
      <c r="I6" s="205" t="s">
        <v>19</v>
      </c>
      <c r="J6" s="205"/>
      <c r="K6" s="205"/>
      <c r="L6" s="205"/>
      <c r="M6" s="205"/>
      <c r="N6" s="205"/>
      <c r="O6" s="205"/>
      <c r="P6" s="205"/>
      <c r="Q6" s="205"/>
      <c r="R6" s="206"/>
      <c r="S6" s="206"/>
      <c r="T6" s="206"/>
      <c r="U6" s="206"/>
      <c r="V6" s="206"/>
    </row>
    <row r="7" spans="1:22" s="33" customFormat="1" ht="3" customHeight="1">
      <c r="A7" s="29"/>
      <c r="B7" s="32"/>
      <c r="C7" s="32"/>
      <c r="D7"/>
      <c r="E7"/>
      <c r="F7"/>
      <c r="G7"/>
      <c r="H7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</row>
    <row r="8" spans="1:22" s="33" customFormat="1" ht="13">
      <c r="A8" s="176"/>
      <c r="B8" s="35" t="s">
        <v>20</v>
      </c>
      <c r="C8" s="177"/>
      <c r="D8" s="37" t="s">
        <v>21</v>
      </c>
      <c r="E8" s="37" t="s">
        <v>22</v>
      </c>
      <c r="F8" s="37" t="s">
        <v>23</v>
      </c>
      <c r="G8" s="37" t="s">
        <v>25</v>
      </c>
      <c r="H8" s="177"/>
      <c r="I8" s="37" t="s">
        <v>26</v>
      </c>
      <c r="J8" s="37" t="s">
        <v>27</v>
      </c>
      <c r="K8" s="37" t="s">
        <v>28</v>
      </c>
      <c r="L8" s="37" t="s">
        <v>29</v>
      </c>
      <c r="M8" s="177"/>
      <c r="N8" s="7" t="s">
        <v>131</v>
      </c>
      <c r="O8" s="7" t="s">
        <v>132</v>
      </c>
      <c r="P8" s="7" t="s">
        <v>133</v>
      </c>
      <c r="Q8" s="7" t="s">
        <v>134</v>
      </c>
      <c r="R8" s="178"/>
      <c r="S8" s="7" t="s">
        <v>183</v>
      </c>
      <c r="T8" s="7" t="s">
        <v>184</v>
      </c>
      <c r="U8" s="7" t="s">
        <v>185</v>
      </c>
      <c r="V8" s="7" t="s">
        <v>186</v>
      </c>
    </row>
    <row r="9" spans="1:22" s="40" customFormat="1" ht="3" customHeight="1">
      <c r="A9" s="179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1"/>
      <c r="S9" s="175"/>
      <c r="T9" s="175"/>
      <c r="U9" s="175"/>
      <c r="V9" s="175"/>
    </row>
    <row r="10" spans="1:22" s="40" customFormat="1" ht="12.65" customHeight="1">
      <c r="A10" s="179" t="s">
        <v>34</v>
      </c>
      <c r="B10" s="182">
        <v>4.3499999999999996</v>
      </c>
      <c r="C10" s="182"/>
      <c r="D10" s="182">
        <v>4.3499999999999996</v>
      </c>
      <c r="E10" s="182">
        <v>4.3499999999999996</v>
      </c>
      <c r="F10" s="182">
        <v>4.3499999999999996</v>
      </c>
      <c r="G10" s="182">
        <v>4.3499999999999996</v>
      </c>
      <c r="H10" s="182"/>
      <c r="I10" s="182">
        <v>4.3499999999999996</v>
      </c>
      <c r="J10" s="182">
        <v>4.3499999999999996</v>
      </c>
      <c r="K10" s="182">
        <v>4.3499999999999996</v>
      </c>
      <c r="L10" s="182">
        <v>4.3499999999999996</v>
      </c>
      <c r="M10" s="182"/>
      <c r="N10" s="183">
        <f>'Interest Rates'!D37</f>
        <v>4.3499999999999996</v>
      </c>
      <c r="O10" s="183">
        <f>'Interest Rates'!E37</f>
        <v>3.85</v>
      </c>
      <c r="P10" s="183">
        <f>'Interest Rates'!F37</f>
        <v>3.7</v>
      </c>
      <c r="Q10" s="183">
        <f>'Interest Rates'!G37</f>
        <v>3.55</v>
      </c>
      <c r="R10" s="184"/>
      <c r="S10" s="180">
        <f>'Interest Rates'!H37</f>
        <v>3.55</v>
      </c>
      <c r="T10" s="180">
        <f>'Interest Rates'!I37</f>
        <v>3.55</v>
      </c>
      <c r="U10" s="180">
        <f>'Interest Rates'!J37</f>
        <v>3.55</v>
      </c>
      <c r="V10" s="180">
        <f>'Interest Rates'!K37</f>
        <v>3.55</v>
      </c>
    </row>
    <row r="11" spans="1:22" s="40" customFormat="1" ht="12.65" customHeight="1">
      <c r="A11" s="179" t="s">
        <v>24</v>
      </c>
      <c r="B11" s="180">
        <v>6</v>
      </c>
      <c r="C11" s="180"/>
      <c r="D11" s="180">
        <v>6</v>
      </c>
      <c r="E11" s="180">
        <v>6.25</v>
      </c>
      <c r="F11" s="180">
        <v>6.5</v>
      </c>
      <c r="G11" s="180">
        <v>6.5</v>
      </c>
      <c r="H11" s="180"/>
      <c r="I11" s="180">
        <v>6.25</v>
      </c>
      <c r="J11" s="180">
        <v>5.75</v>
      </c>
      <c r="K11" s="180">
        <v>5.4</v>
      </c>
      <c r="L11" s="180">
        <v>4.9000000000000004</v>
      </c>
      <c r="M11" s="180"/>
      <c r="N11" s="180">
        <v>4.4000000000000004</v>
      </c>
      <c r="O11" s="180">
        <v>3.9</v>
      </c>
      <c r="P11" s="180">
        <v>3.9</v>
      </c>
      <c r="Q11" s="180">
        <v>3.9</v>
      </c>
      <c r="R11" s="184"/>
      <c r="S11" s="180">
        <v>3.9</v>
      </c>
      <c r="T11" s="180">
        <v>3.9</v>
      </c>
      <c r="U11" s="180">
        <v>3.9</v>
      </c>
      <c r="V11" s="180">
        <v>3.9</v>
      </c>
    </row>
    <row r="12" spans="1:22" s="40" customFormat="1" ht="12.65" customHeight="1">
      <c r="A12" s="179" t="s">
        <v>9</v>
      </c>
      <c r="B12" s="180">
        <v>4.25</v>
      </c>
      <c r="C12" s="180"/>
      <c r="D12" s="180">
        <v>4.25</v>
      </c>
      <c r="E12" s="180">
        <v>4.75</v>
      </c>
      <c r="F12" s="180">
        <v>5.75</v>
      </c>
      <c r="G12" s="180">
        <v>6</v>
      </c>
      <c r="H12" s="180"/>
      <c r="I12" s="180">
        <v>6</v>
      </c>
      <c r="J12" s="180">
        <f>I12</f>
        <v>6</v>
      </c>
      <c r="K12" s="180">
        <v>5.25</v>
      </c>
      <c r="L12" s="180">
        <v>5</v>
      </c>
      <c r="M12" s="180"/>
      <c r="N12" s="185">
        <v>4.5</v>
      </c>
      <c r="O12" s="185">
        <v>4</v>
      </c>
      <c r="P12" s="185">
        <v>4</v>
      </c>
      <c r="Q12" s="185">
        <v>4</v>
      </c>
      <c r="R12" s="184"/>
      <c r="S12" s="185">
        <v>4</v>
      </c>
      <c r="T12" s="185">
        <v>4</v>
      </c>
      <c r="U12" s="185">
        <v>4</v>
      </c>
      <c r="V12" s="185">
        <v>4</v>
      </c>
    </row>
    <row r="13" spans="1:22" s="40" customFormat="1" ht="12.65" customHeight="1">
      <c r="A13" s="179" t="s">
        <v>10</v>
      </c>
      <c r="B13" s="180">
        <v>3</v>
      </c>
      <c r="C13" s="180"/>
      <c r="D13" s="180">
        <v>3.25</v>
      </c>
      <c r="E13" s="180">
        <v>3.25</v>
      </c>
      <c r="F13" s="180">
        <v>3.25</v>
      </c>
      <c r="G13" s="180">
        <v>3.25</v>
      </c>
      <c r="H13" s="180"/>
      <c r="I13" s="180">
        <f>G13</f>
        <v>3.25</v>
      </c>
      <c r="J13" s="180">
        <v>3</v>
      </c>
      <c r="K13" s="180">
        <f t="shared" ref="K13" si="0">J13</f>
        <v>3</v>
      </c>
      <c r="L13" s="180">
        <v>3</v>
      </c>
      <c r="M13" s="180"/>
      <c r="N13" s="180">
        <v>2.5</v>
      </c>
      <c r="O13" s="180">
        <v>2</v>
      </c>
      <c r="P13" s="180">
        <v>2</v>
      </c>
      <c r="Q13" s="180">
        <v>2</v>
      </c>
      <c r="R13" s="180"/>
      <c r="S13" s="180">
        <v>2</v>
      </c>
      <c r="T13" s="180">
        <v>2</v>
      </c>
      <c r="U13" s="180">
        <v>2.25</v>
      </c>
      <c r="V13" s="180">
        <v>2.5</v>
      </c>
    </row>
    <row r="14" spans="1:22" s="40" customFormat="1" ht="12.65" customHeight="1">
      <c r="A14" s="179" t="s">
        <v>11</v>
      </c>
      <c r="B14" s="180">
        <v>3</v>
      </c>
      <c r="C14" s="180"/>
      <c r="D14" s="180">
        <v>3</v>
      </c>
      <c r="E14" s="180">
        <v>3.5</v>
      </c>
      <c r="F14" s="180">
        <v>4.5</v>
      </c>
      <c r="G14" s="180">
        <v>4.75</v>
      </c>
      <c r="H14" s="180"/>
      <c r="I14" s="180">
        <f>G14</f>
        <v>4.75</v>
      </c>
      <c r="J14" s="180">
        <v>4.5</v>
      </c>
      <c r="K14" s="180">
        <v>4.25</v>
      </c>
      <c r="L14" s="180">
        <v>4</v>
      </c>
      <c r="M14" s="180"/>
      <c r="N14" s="180">
        <v>3.25</v>
      </c>
      <c r="O14" s="180">
        <v>2.75</v>
      </c>
      <c r="P14" s="180">
        <v>2.75</v>
      </c>
      <c r="Q14" s="180">
        <v>2.75</v>
      </c>
      <c r="R14" s="180"/>
      <c r="S14" s="180">
        <v>2.75</v>
      </c>
      <c r="T14" s="180">
        <f t="shared" ref="T14" si="1">S14</f>
        <v>2.75</v>
      </c>
      <c r="U14" s="180">
        <f t="shared" ref="U14" si="2">T14</f>
        <v>2.75</v>
      </c>
      <c r="V14" s="180">
        <f t="shared" ref="V14" si="3">U14</f>
        <v>2.75</v>
      </c>
    </row>
    <row r="15" spans="1:22" s="40" customFormat="1" ht="12.65" customHeight="1">
      <c r="A15" s="179" t="s">
        <v>35</v>
      </c>
      <c r="B15" s="180">
        <v>1.4</v>
      </c>
      <c r="C15" s="180"/>
      <c r="D15" s="180">
        <v>1.44733</v>
      </c>
      <c r="E15" s="180">
        <v>1.52153</v>
      </c>
      <c r="F15" s="180">
        <v>1.64141</v>
      </c>
      <c r="G15" s="180">
        <v>1.85</v>
      </c>
      <c r="H15" s="180"/>
      <c r="I15" s="180">
        <v>1.9500000000000002</v>
      </c>
      <c r="J15" s="180">
        <v>1.9500000000000002</v>
      </c>
      <c r="K15" s="180">
        <v>1.8</v>
      </c>
      <c r="L15" s="180">
        <v>1.6</v>
      </c>
      <c r="M15" s="180"/>
      <c r="N15" s="180">
        <v>0.85</v>
      </c>
      <c r="O15" s="180">
        <v>0.4</v>
      </c>
      <c r="P15" s="180">
        <v>0.4</v>
      </c>
      <c r="Q15" s="180">
        <v>0.4</v>
      </c>
      <c r="R15" s="186"/>
      <c r="S15" s="180">
        <v>0.4</v>
      </c>
      <c r="T15" s="180">
        <v>0.4</v>
      </c>
      <c r="U15" s="180">
        <v>0.4</v>
      </c>
      <c r="V15" s="180">
        <v>0.4</v>
      </c>
    </row>
    <row r="16" spans="1:22" s="40" customFormat="1" ht="12.65" customHeight="1">
      <c r="A16" s="179" t="s">
        <v>30</v>
      </c>
      <c r="B16" s="180">
        <v>1.5</v>
      </c>
      <c r="C16" s="180"/>
      <c r="D16" s="180">
        <v>1.5</v>
      </c>
      <c r="E16" s="180">
        <v>1.5</v>
      </c>
      <c r="F16" s="180">
        <v>1.5</v>
      </c>
      <c r="G16" s="180">
        <v>1.75</v>
      </c>
      <c r="H16" s="180"/>
      <c r="I16" s="180">
        <v>1.75</v>
      </c>
      <c r="J16" s="180">
        <v>1.75</v>
      </c>
      <c r="K16" s="180">
        <v>1.5</v>
      </c>
      <c r="L16" s="180">
        <v>1.25</v>
      </c>
      <c r="M16" s="180"/>
      <c r="N16" s="180">
        <v>0.75</v>
      </c>
      <c r="O16" s="180">
        <v>0.5</v>
      </c>
      <c r="P16" s="180">
        <v>0.5</v>
      </c>
      <c r="Q16" s="180">
        <v>0.5</v>
      </c>
      <c r="R16" s="186"/>
      <c r="S16" s="180">
        <v>0.5</v>
      </c>
      <c r="T16" s="180">
        <v>0.5</v>
      </c>
      <c r="U16" s="180">
        <v>0.5</v>
      </c>
      <c r="V16" s="180">
        <v>0.75</v>
      </c>
    </row>
    <row r="17" spans="1:22" s="40" customFormat="1" ht="12.65" customHeight="1">
      <c r="A17" s="179" t="s">
        <v>17</v>
      </c>
      <c r="B17" s="180">
        <v>1.375</v>
      </c>
      <c r="C17" s="180"/>
      <c r="D17" s="180">
        <v>1.375</v>
      </c>
      <c r="E17" s="180">
        <v>1.375</v>
      </c>
      <c r="F17" s="180">
        <v>1.375</v>
      </c>
      <c r="G17" s="180">
        <v>1.375</v>
      </c>
      <c r="H17" s="180"/>
      <c r="I17" s="180">
        <v>1.375</v>
      </c>
      <c r="J17" s="180">
        <v>1.375</v>
      </c>
      <c r="K17" s="180">
        <v>1.375</v>
      </c>
      <c r="L17" s="180">
        <v>1.375</v>
      </c>
      <c r="M17" s="180"/>
      <c r="N17" s="180">
        <v>1.125</v>
      </c>
      <c r="O17" s="180">
        <v>1</v>
      </c>
      <c r="P17" s="180">
        <v>1</v>
      </c>
      <c r="Q17" s="180">
        <v>1</v>
      </c>
      <c r="R17" s="186"/>
      <c r="S17" s="180">
        <v>1</v>
      </c>
      <c r="T17" s="180">
        <v>1</v>
      </c>
      <c r="U17" s="180">
        <v>1</v>
      </c>
      <c r="V17" s="180">
        <v>1</v>
      </c>
    </row>
    <row r="18" spans="1:22" s="40" customFormat="1" ht="12.65" customHeight="1">
      <c r="A18" s="179" t="s">
        <v>13</v>
      </c>
      <c r="B18" s="180">
        <v>1.5</v>
      </c>
      <c r="C18" s="180"/>
      <c r="D18" s="180">
        <v>1.5</v>
      </c>
      <c r="E18" s="180">
        <v>1.5</v>
      </c>
      <c r="F18" s="180">
        <v>1.5</v>
      </c>
      <c r="G18" s="180">
        <v>1.5</v>
      </c>
      <c r="H18" s="180"/>
      <c r="I18" s="180">
        <v>1.75</v>
      </c>
      <c r="J18" s="180">
        <v>1.75</v>
      </c>
      <c r="K18" s="180">
        <v>1.5</v>
      </c>
      <c r="L18" s="180">
        <v>1.25</v>
      </c>
      <c r="M18" s="180"/>
      <c r="N18" s="180">
        <v>0.75</v>
      </c>
      <c r="O18" s="180">
        <v>0.5</v>
      </c>
      <c r="P18" s="180">
        <v>0.25</v>
      </c>
      <c r="Q18" s="180">
        <v>0.25</v>
      </c>
      <c r="R18" s="186"/>
      <c r="S18" s="180">
        <v>0.25</v>
      </c>
      <c r="T18" s="180">
        <v>0.25</v>
      </c>
      <c r="U18" s="180">
        <v>0.25</v>
      </c>
      <c r="V18" s="180">
        <v>0.25</v>
      </c>
    </row>
    <row r="19" spans="1:22" s="40" customFormat="1" ht="12.65" customHeight="1">
      <c r="A19" s="179" t="s">
        <v>36</v>
      </c>
      <c r="B19" s="180">
        <v>6.25</v>
      </c>
      <c r="C19" s="180"/>
      <c r="D19" s="180">
        <v>6.25</v>
      </c>
      <c r="E19" s="180">
        <v>6.25</v>
      </c>
      <c r="F19" s="180">
        <v>6.25</v>
      </c>
      <c r="G19" s="180">
        <v>6.25</v>
      </c>
      <c r="H19" s="180"/>
      <c r="I19" s="180">
        <v>6.25</v>
      </c>
      <c r="J19" s="180">
        <f>I19</f>
        <v>6.25</v>
      </c>
      <c r="K19" s="180">
        <v>6</v>
      </c>
      <c r="L19" s="180">
        <f t="shared" ref="L19" si="4">K19</f>
        <v>6</v>
      </c>
      <c r="M19" s="180"/>
      <c r="N19" s="180">
        <v>5</v>
      </c>
      <c r="O19" s="180">
        <v>3.5</v>
      </c>
      <c r="P19" s="180">
        <v>3.5</v>
      </c>
      <c r="Q19" s="180">
        <v>3.5</v>
      </c>
      <c r="R19" s="180"/>
      <c r="S19" s="180">
        <v>4</v>
      </c>
      <c r="T19" s="180">
        <v>4.5</v>
      </c>
      <c r="U19" s="180">
        <v>5</v>
      </c>
      <c r="V19" s="180">
        <v>5</v>
      </c>
    </row>
    <row r="20" spans="1:22" s="40" customFormat="1" ht="6" customHeight="1">
      <c r="A20" s="187"/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6"/>
      <c r="S20" s="180"/>
      <c r="T20" s="180"/>
      <c r="U20" s="180"/>
      <c r="V20" s="180"/>
    </row>
    <row r="21" spans="1:22" s="40" customFormat="1" ht="12.65" customHeight="1">
      <c r="A21" s="179" t="s">
        <v>8</v>
      </c>
      <c r="B21" s="180">
        <v>0</v>
      </c>
      <c r="C21" s="180"/>
      <c r="D21" s="180">
        <v>0</v>
      </c>
      <c r="E21" s="180">
        <v>0</v>
      </c>
      <c r="F21" s="180">
        <v>0</v>
      </c>
      <c r="G21" s="180">
        <v>0</v>
      </c>
      <c r="H21" s="180"/>
      <c r="I21" s="180">
        <v>0</v>
      </c>
      <c r="J21" s="180">
        <v>0</v>
      </c>
      <c r="K21" s="180">
        <v>0</v>
      </c>
      <c r="L21" s="180">
        <v>0</v>
      </c>
      <c r="M21" s="180"/>
      <c r="N21" s="180">
        <v>0</v>
      </c>
      <c r="O21" s="180">
        <v>0</v>
      </c>
      <c r="P21" s="180">
        <v>0</v>
      </c>
      <c r="Q21" s="180">
        <v>0</v>
      </c>
      <c r="R21" s="186"/>
      <c r="S21" s="180">
        <v>0</v>
      </c>
      <c r="T21" s="180">
        <v>0</v>
      </c>
      <c r="U21" s="180">
        <v>0</v>
      </c>
      <c r="V21" s="180">
        <v>0</v>
      </c>
    </row>
    <row r="22" spans="1:22" s="40" customFormat="1" ht="12.65" customHeight="1">
      <c r="A22" s="179" t="s">
        <v>7</v>
      </c>
      <c r="B22" s="180">
        <v>-0.1</v>
      </c>
      <c r="C22" s="180"/>
      <c r="D22" s="180">
        <v>-0.1</v>
      </c>
      <c r="E22" s="180">
        <v>-0.1</v>
      </c>
      <c r="F22" s="180">
        <v>-0.1</v>
      </c>
      <c r="G22" s="180">
        <v>-0.1</v>
      </c>
      <c r="H22" s="180"/>
      <c r="I22" s="180">
        <v>-0.1</v>
      </c>
      <c r="J22" s="180">
        <v>-0.1</v>
      </c>
      <c r="K22" s="180">
        <v>-0.1</v>
      </c>
      <c r="L22" s="180">
        <v>-0.1</v>
      </c>
      <c r="M22" s="180"/>
      <c r="N22" s="180">
        <v>-0.1</v>
      </c>
      <c r="O22" s="180">
        <v>-0.2</v>
      </c>
      <c r="P22" s="180">
        <v>-0.2</v>
      </c>
      <c r="Q22" s="180">
        <v>-0.2</v>
      </c>
      <c r="R22" s="180"/>
      <c r="S22" s="180">
        <v>-0.2</v>
      </c>
      <c r="T22" s="180">
        <v>-0.2</v>
      </c>
      <c r="U22" s="180">
        <v>-0.2</v>
      </c>
      <c r="V22" s="180">
        <v>-0.2</v>
      </c>
    </row>
    <row r="23" spans="1:22" s="40" customFormat="1" ht="12.65" customHeight="1">
      <c r="A23" s="179" t="s">
        <v>31</v>
      </c>
      <c r="B23" s="180">
        <v>1.5</v>
      </c>
      <c r="C23" s="180"/>
      <c r="D23" s="180">
        <v>1.75</v>
      </c>
      <c r="E23" s="180">
        <v>2</v>
      </c>
      <c r="F23" s="180">
        <v>2.25</v>
      </c>
      <c r="G23" s="180">
        <v>2.5</v>
      </c>
      <c r="H23" s="180"/>
      <c r="I23" s="180">
        <v>2.5</v>
      </c>
      <c r="J23" s="180">
        <v>2.5</v>
      </c>
      <c r="K23" s="180">
        <v>2</v>
      </c>
      <c r="L23" s="180">
        <v>1.75</v>
      </c>
      <c r="M23" s="180"/>
      <c r="N23" s="180">
        <v>0.25</v>
      </c>
      <c r="O23" s="180">
        <v>0.25</v>
      </c>
      <c r="P23" s="180">
        <v>0.25</v>
      </c>
      <c r="Q23" s="180">
        <v>0.25</v>
      </c>
      <c r="R23" s="175"/>
      <c r="S23" s="180">
        <v>0.25</v>
      </c>
      <c r="T23" s="180">
        <v>0.25</v>
      </c>
      <c r="U23" s="180">
        <v>0.25</v>
      </c>
      <c r="V23" s="180">
        <v>0.25</v>
      </c>
    </row>
    <row r="24" spans="1:22" s="40" customFormat="1" ht="12.65" customHeight="1">
      <c r="A24" s="173" t="s">
        <v>198</v>
      </c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5"/>
      <c r="S24" s="175"/>
      <c r="T24" s="175"/>
      <c r="U24" s="175"/>
      <c r="V24" s="175"/>
    </row>
    <row r="25" spans="1:22" s="40" customFormat="1" ht="15" customHeight="1">
      <c r="A25" s="44"/>
      <c r="B25" s="33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</row>
    <row r="26" spans="1:22" s="40" customFormat="1" ht="15" customHeight="1">
      <c r="A26" s="41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</row>
    <row r="27" spans="1:22" s="40" customFormat="1" ht="15" customHeight="1">
      <c r="A27" s="41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</row>
    <row r="28" spans="1:22" s="40" customFormat="1" ht="15" customHeight="1">
      <c r="A28" s="41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</row>
    <row r="29" spans="1:22" s="40" customFormat="1" ht="15" customHeight="1">
      <c r="A29" s="41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</row>
    <row r="30" spans="1:22" s="40" customFormat="1" ht="12.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2" spans="1:22"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4" spans="1:17" ht="12.5">
      <c r="A34" s="41" t="s">
        <v>16</v>
      </c>
      <c r="B34" s="48" t="s">
        <v>33</v>
      </c>
      <c r="C34" s="48"/>
      <c r="D34" s="48" t="s">
        <v>33</v>
      </c>
      <c r="E34" s="48" t="s">
        <v>33</v>
      </c>
      <c r="F34" s="48" t="s">
        <v>33</v>
      </c>
      <c r="G34" s="48" t="s">
        <v>33</v>
      </c>
      <c r="H34" s="48"/>
      <c r="I34" s="48" t="s">
        <v>33</v>
      </c>
      <c r="J34" s="48" t="s">
        <v>33</v>
      </c>
      <c r="K34" s="48" t="s">
        <v>33</v>
      </c>
      <c r="L34" s="48" t="s">
        <v>33</v>
      </c>
      <c r="M34" s="48"/>
      <c r="N34" s="48"/>
      <c r="O34" s="48"/>
      <c r="P34" s="48"/>
      <c r="Q34" s="48"/>
    </row>
    <row r="39" spans="1:17" ht="13">
      <c r="A39" s="29"/>
      <c r="B39" s="29"/>
      <c r="C39" s="30"/>
      <c r="D39" s="31"/>
      <c r="E39"/>
      <c r="F39"/>
      <c r="G39"/>
      <c r="H39"/>
      <c r="I39" s="205"/>
      <c r="J39" s="205"/>
      <c r="K39" s="205"/>
      <c r="L39" s="205"/>
      <c r="M39" s="205"/>
      <c r="N39" s="205"/>
      <c r="O39" s="205"/>
      <c r="P39" s="205"/>
      <c r="Q39" s="205"/>
    </row>
    <row r="40" spans="1:17" ht="13">
      <c r="A40" s="34"/>
      <c r="B40" s="35"/>
      <c r="C40" s="36"/>
      <c r="D40" s="37"/>
      <c r="E40" s="37"/>
      <c r="F40" s="37"/>
      <c r="G40" s="37"/>
      <c r="H40" s="36"/>
      <c r="I40" s="37"/>
      <c r="J40" s="37"/>
      <c r="K40" s="37"/>
      <c r="L40" s="37"/>
      <c r="M40" s="36"/>
      <c r="N40" s="7"/>
      <c r="O40" s="7"/>
      <c r="P40" s="7"/>
      <c r="Q40" s="7"/>
    </row>
    <row r="41" spans="1:17" ht="13">
      <c r="A41" s="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spans="1:17" ht="13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r="43" spans="1:17" ht="13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</row>
  </sheetData>
  <mergeCells count="2">
    <mergeCell ref="I39:Q39"/>
    <mergeCell ref="I6:V7"/>
  </mergeCells>
  <pageMargins left="0.57999999999999996" right="0" top="1" bottom="1" header="0.5" footer="0.5"/>
  <pageSetup paperSize="9" orientation="landscape" verticalDpi="4" r:id="rId1"/>
  <headerFooter alignWithMargins="0"/>
  <ignoredErrors>
    <ignoredError sqref="J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60"/>
  <sheetViews>
    <sheetView showGridLines="0" topLeftCell="A4" zoomScale="115" zoomScaleNormal="115" workbookViewId="0">
      <selection activeCell="T18" sqref="T18"/>
    </sheetView>
  </sheetViews>
  <sheetFormatPr defaultColWidth="9.453125" defaultRowHeight="12"/>
  <cols>
    <col min="1" max="1" width="13.08984375" style="20" customWidth="1"/>
    <col min="2" max="2" width="9.54296875" style="20" hidden="1" customWidth="1"/>
    <col min="3" max="3" width="0.453125" style="20" hidden="1" customWidth="1"/>
    <col min="4" max="6" width="9.54296875" style="20" hidden="1" customWidth="1"/>
    <col min="7" max="7" width="0.453125" style="20" hidden="1" customWidth="1"/>
    <col min="8" max="8" width="2.90625" style="20" customWidth="1"/>
    <col min="9" max="12" width="9.54296875" style="20" customWidth="1"/>
    <col min="13" max="13" width="2.54296875" style="20" customWidth="1"/>
    <col min="14" max="17" width="9" style="20" customWidth="1"/>
    <col min="18" max="20" width="9.54296875" style="20" customWidth="1"/>
    <col min="21" max="21" width="2.54296875" style="20" customWidth="1"/>
    <col min="22" max="22" width="9.453125" style="20"/>
    <col min="23" max="23" width="9.453125" style="69"/>
    <col min="24" max="24" width="9.453125" style="20"/>
    <col min="25" max="25" width="17.54296875" style="20" customWidth="1"/>
    <col min="26" max="26" width="9.54296875" style="20" hidden="1" customWidth="1"/>
    <col min="27" max="27" width="0.453125" style="20" customWidth="1"/>
    <col min="28" max="31" width="9.54296875" style="20" customWidth="1"/>
    <col min="32" max="32" width="3.54296875" style="20" customWidth="1"/>
    <col min="33" max="36" width="9.54296875" style="20" customWidth="1"/>
    <col min="37" max="37" width="2.54296875" style="20" customWidth="1"/>
    <col min="38" max="16384" width="9.453125" style="20"/>
  </cols>
  <sheetData>
    <row r="1" spans="1:23">
      <c r="W1" s="20"/>
    </row>
    <row r="2" spans="1:23" ht="15.5">
      <c r="D2" s="70"/>
      <c r="W2" s="20"/>
    </row>
    <row r="3" spans="1:23">
      <c r="W3" s="20"/>
    </row>
    <row r="4" spans="1:23">
      <c r="W4" s="20"/>
    </row>
    <row r="5" spans="1:23">
      <c r="W5" s="20"/>
    </row>
    <row r="6" spans="1:23" s="1" customFormat="1" ht="13">
      <c r="C6" s="2"/>
      <c r="D6" s="205" t="s">
        <v>37</v>
      </c>
      <c r="E6" s="207"/>
      <c r="F6" s="207"/>
      <c r="G6" s="207"/>
      <c r="H6" s="207"/>
      <c r="I6" s="207"/>
      <c r="J6" s="207"/>
      <c r="K6" s="207"/>
      <c r="L6" s="207"/>
      <c r="M6" s="206"/>
      <c r="N6" s="206"/>
      <c r="O6" s="206"/>
      <c r="P6" s="206"/>
      <c r="Q6" s="206"/>
    </row>
    <row r="7" spans="1:23" s="3" customFormat="1" ht="3" customHeight="1">
      <c r="A7" s="1"/>
    </row>
    <row r="8" spans="1:23" s="3" customFormat="1" ht="13">
      <c r="A8" s="4"/>
      <c r="B8" s="5">
        <v>43075</v>
      </c>
      <c r="C8" s="6"/>
      <c r="D8" s="152" t="s">
        <v>166</v>
      </c>
      <c r="E8" s="7" t="s">
        <v>57</v>
      </c>
      <c r="F8" s="7" t="s">
        <v>58</v>
      </c>
      <c r="G8" s="7" t="s">
        <v>59</v>
      </c>
      <c r="H8" s="6"/>
      <c r="I8" s="7" t="s">
        <v>126</v>
      </c>
      <c r="J8" s="7" t="s">
        <v>127</v>
      </c>
      <c r="K8" s="7" t="s">
        <v>128</v>
      </c>
      <c r="L8" s="7" t="s">
        <v>129</v>
      </c>
      <c r="M8" s="8"/>
      <c r="N8" s="7" t="s">
        <v>187</v>
      </c>
      <c r="O8" s="7" t="s">
        <v>188</v>
      </c>
      <c r="P8" s="7" t="s">
        <v>189</v>
      </c>
      <c r="Q8" s="7" t="s">
        <v>190</v>
      </c>
    </row>
    <row r="9" spans="1:23" s="12" customFormat="1" ht="3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</row>
    <row r="10" spans="1:23" s="12" customFormat="1" ht="12.65" customHeight="1">
      <c r="A10" s="9" t="s">
        <v>143</v>
      </c>
      <c r="B10" s="13">
        <v>6.6148999999999996</v>
      </c>
      <c r="C10" s="13"/>
      <c r="D10" s="13">
        <v>6.7121000000000004</v>
      </c>
      <c r="E10" s="13">
        <v>6.8667999999999996</v>
      </c>
      <c r="F10" s="13">
        <v>7.15</v>
      </c>
      <c r="G10" s="13">
        <v>7.1</v>
      </c>
      <c r="H10" s="13"/>
      <c r="I10" s="13">
        <v>7.0960000000000001</v>
      </c>
      <c r="J10" s="13">
        <v>7.0500000000000007</v>
      </c>
      <c r="K10" s="13">
        <v>7</v>
      </c>
      <c r="L10" s="13">
        <v>6.95</v>
      </c>
      <c r="M10" s="14"/>
      <c r="N10" s="13">
        <v>6.9</v>
      </c>
      <c r="O10" s="13">
        <v>6.8500000000000005</v>
      </c>
      <c r="P10" s="13">
        <v>6.8000000000000007</v>
      </c>
      <c r="Q10" s="13">
        <v>6.75</v>
      </c>
    </row>
    <row r="11" spans="1:23" s="12" customFormat="1" ht="12.65" customHeight="1">
      <c r="A11" s="9" t="s">
        <v>144</v>
      </c>
      <c r="B11" s="13">
        <v>7.8133999999999997</v>
      </c>
      <c r="C11" s="13"/>
      <c r="D11" s="13">
        <v>7.85</v>
      </c>
      <c r="E11" s="13">
        <v>7.8106999999999998</v>
      </c>
      <c r="F11" s="13">
        <v>7.84</v>
      </c>
      <c r="G11" s="13">
        <v>7.85</v>
      </c>
      <c r="H11" s="13"/>
      <c r="I11" s="13">
        <v>7.7518000000000002</v>
      </c>
      <c r="J11" s="13">
        <v>7.8</v>
      </c>
      <c r="K11" s="13">
        <v>7.78</v>
      </c>
      <c r="L11" s="13">
        <v>7.77</v>
      </c>
      <c r="M11" s="15"/>
      <c r="N11" s="13">
        <v>7.76</v>
      </c>
      <c r="O11" s="13">
        <v>7.76</v>
      </c>
      <c r="P11" s="13">
        <v>7.75</v>
      </c>
      <c r="Q11" s="13">
        <v>7.75</v>
      </c>
    </row>
    <row r="12" spans="1:23" s="12" customFormat="1" ht="12.65" customHeight="1">
      <c r="A12" s="9" t="s">
        <v>145</v>
      </c>
      <c r="B12" s="16">
        <v>64.517499999999998</v>
      </c>
      <c r="C12" s="16"/>
      <c r="D12" s="16">
        <v>69.161000000000001</v>
      </c>
      <c r="E12" s="16">
        <v>69.027500000000003</v>
      </c>
      <c r="F12" s="16">
        <v>70.900000000000006</v>
      </c>
      <c r="G12" s="16">
        <v>71.5</v>
      </c>
      <c r="H12" s="16"/>
      <c r="I12" s="16">
        <v>74.853800000000007</v>
      </c>
      <c r="J12" s="16">
        <v>75.5</v>
      </c>
      <c r="K12" s="16">
        <v>75.5</v>
      </c>
      <c r="L12" s="16">
        <v>75</v>
      </c>
      <c r="M12" s="14"/>
      <c r="N12" s="16">
        <v>75</v>
      </c>
      <c r="O12" s="16">
        <v>74.5</v>
      </c>
      <c r="P12" s="16">
        <v>74.5</v>
      </c>
      <c r="Q12" s="16">
        <v>74</v>
      </c>
    </row>
    <row r="13" spans="1:23" s="12" customFormat="1" ht="12.65" customHeight="1">
      <c r="A13" s="9" t="s">
        <v>146</v>
      </c>
      <c r="B13" s="17">
        <v>13546</v>
      </c>
      <c r="C13" s="17"/>
      <c r="D13" s="17">
        <v>14243</v>
      </c>
      <c r="E13" s="17">
        <v>14126</v>
      </c>
      <c r="F13" s="17">
        <v>14195</v>
      </c>
      <c r="G13" s="17">
        <v>14100</v>
      </c>
      <c r="H13" s="17"/>
      <c r="I13" s="17">
        <v>16000</v>
      </c>
      <c r="J13" s="17">
        <v>15800</v>
      </c>
      <c r="K13" s="17">
        <v>15600</v>
      </c>
      <c r="L13" s="17">
        <v>15400</v>
      </c>
      <c r="M13" s="14"/>
      <c r="N13" s="17">
        <v>15200</v>
      </c>
      <c r="O13" s="17">
        <v>15000</v>
      </c>
      <c r="P13" s="17">
        <v>14800</v>
      </c>
      <c r="Q13" s="17">
        <v>14600</v>
      </c>
    </row>
    <row r="14" spans="1:23" s="12" customFormat="1" ht="12.65" customHeight="1">
      <c r="A14" s="9" t="s">
        <v>147</v>
      </c>
      <c r="B14" s="10">
        <v>4.0762999999999998</v>
      </c>
      <c r="C14" s="10"/>
      <c r="D14" s="10">
        <v>4.0819999999999999</v>
      </c>
      <c r="E14" s="10">
        <v>4.1319999999999997</v>
      </c>
      <c r="F14" s="10">
        <v>4.1900000000000004</v>
      </c>
      <c r="G14" s="10">
        <v>4.1500000000000004</v>
      </c>
      <c r="H14" s="10"/>
      <c r="I14" s="10">
        <v>4.3369999999999997</v>
      </c>
      <c r="J14" s="10">
        <v>4.3</v>
      </c>
      <c r="K14" s="10">
        <v>4.25</v>
      </c>
      <c r="L14" s="10">
        <v>4.2</v>
      </c>
      <c r="M14" s="14"/>
      <c r="N14" s="10">
        <v>4.18</v>
      </c>
      <c r="O14" s="10">
        <v>4.16</v>
      </c>
      <c r="P14" s="10">
        <v>4.1399999999999997</v>
      </c>
      <c r="Q14" s="10">
        <v>4.0999999999999996</v>
      </c>
    </row>
    <row r="15" spans="1:23" s="12" customFormat="1" ht="12.65" customHeight="1">
      <c r="A15" s="9" t="s">
        <v>148</v>
      </c>
      <c r="B15" s="16">
        <v>50.725000000000001</v>
      </c>
      <c r="C15" s="16"/>
      <c r="D15" s="16">
        <v>52.554000000000002</v>
      </c>
      <c r="E15" s="16">
        <v>51.295999999999999</v>
      </c>
      <c r="F15" s="16">
        <v>51.8</v>
      </c>
      <c r="G15" s="16">
        <v>51</v>
      </c>
      <c r="H15" s="16"/>
      <c r="I15" s="16">
        <v>50.976999999999997</v>
      </c>
      <c r="J15" s="16">
        <v>51.879915966386555</v>
      </c>
      <c r="K15" s="16">
        <v>51.296244469679763</v>
      </c>
      <c r="L15" s="16">
        <v>50.712572972972971</v>
      </c>
      <c r="M15" s="14"/>
      <c r="N15" s="16">
        <v>50.512572972972968</v>
      </c>
      <c r="O15" s="16">
        <v>50.312572972972966</v>
      </c>
      <c r="P15" s="16">
        <v>50.112572972972963</v>
      </c>
      <c r="Q15" s="16">
        <v>49.91257297297296</v>
      </c>
    </row>
    <row r="16" spans="1:23" s="12" customFormat="1" ht="12.65" customHeight="1">
      <c r="A16" s="9" t="s">
        <v>149</v>
      </c>
      <c r="B16" s="10">
        <v>1.349</v>
      </c>
      <c r="C16" s="10"/>
      <c r="D16" s="10">
        <v>1.3556999999999999</v>
      </c>
      <c r="E16" s="10">
        <v>1.353</v>
      </c>
      <c r="F16" s="10">
        <v>1.38</v>
      </c>
      <c r="G16" s="10">
        <v>1.38</v>
      </c>
      <c r="H16" s="10"/>
      <c r="I16" s="10">
        <v>1.4268000000000001</v>
      </c>
      <c r="J16" s="10">
        <v>1.41</v>
      </c>
      <c r="K16" s="10">
        <v>1.3900000000000001</v>
      </c>
      <c r="L16" s="10">
        <v>1.37</v>
      </c>
      <c r="M16" s="18"/>
      <c r="N16" s="10">
        <v>1.36</v>
      </c>
      <c r="O16" s="10">
        <v>1.35</v>
      </c>
      <c r="P16" s="10">
        <v>1.34</v>
      </c>
      <c r="Q16" s="10">
        <v>1.33</v>
      </c>
    </row>
    <row r="17" spans="1:23" s="12" customFormat="1" ht="12.65" customHeight="1">
      <c r="A17" s="9" t="s">
        <v>150</v>
      </c>
      <c r="B17" s="17">
        <v>1093.3900000000001</v>
      </c>
      <c r="C17" s="17"/>
      <c r="D17" s="17">
        <v>1135.18</v>
      </c>
      <c r="E17" s="17">
        <v>1154.8</v>
      </c>
      <c r="F17" s="17">
        <v>1196</v>
      </c>
      <c r="G17" s="17">
        <v>1170</v>
      </c>
      <c r="H17" s="17"/>
      <c r="I17" s="17">
        <v>1211.03</v>
      </c>
      <c r="J17" s="17">
        <v>1220</v>
      </c>
      <c r="K17" s="17">
        <v>1200</v>
      </c>
      <c r="L17" s="17">
        <v>1180</v>
      </c>
      <c r="M17" s="18"/>
      <c r="N17" s="17">
        <v>1160</v>
      </c>
      <c r="O17" s="17">
        <v>1140</v>
      </c>
      <c r="P17" s="17">
        <v>1120</v>
      </c>
      <c r="Q17" s="17">
        <v>1100</v>
      </c>
    </row>
    <row r="18" spans="1:23" s="12" customFormat="1" ht="12.65" customHeight="1">
      <c r="A18" s="9" t="s">
        <v>151</v>
      </c>
      <c r="B18" s="16">
        <v>32.619999999999997</v>
      </c>
      <c r="C18" s="16"/>
      <c r="D18" s="16">
        <v>31.736999999999998</v>
      </c>
      <c r="E18" s="16">
        <v>30.989000000000001</v>
      </c>
      <c r="F18" s="16">
        <v>30.6</v>
      </c>
      <c r="G18" s="16">
        <v>30.5</v>
      </c>
      <c r="H18" s="16"/>
      <c r="I18" s="16">
        <v>32.564999999999998</v>
      </c>
      <c r="J18" s="16">
        <v>32.299999999999997</v>
      </c>
      <c r="K18" s="16">
        <v>31.75</v>
      </c>
      <c r="L18" s="16">
        <v>31.2</v>
      </c>
      <c r="M18" s="18"/>
      <c r="N18" s="16">
        <v>31</v>
      </c>
      <c r="O18" s="16">
        <v>30.8</v>
      </c>
      <c r="P18" s="16">
        <v>30.6</v>
      </c>
      <c r="Q18" s="16">
        <v>30.400000000000002</v>
      </c>
    </row>
    <row r="19" spans="1:23" s="12" customFormat="1" ht="12.65" customHeight="1">
      <c r="A19" s="9" t="s">
        <v>152</v>
      </c>
      <c r="B19" s="17">
        <v>22716</v>
      </c>
      <c r="C19" s="17"/>
      <c r="D19" s="17">
        <v>23189</v>
      </c>
      <c r="E19" s="17">
        <v>23301</v>
      </c>
      <c r="F19" s="17">
        <v>23203</v>
      </c>
      <c r="G19" s="17">
        <v>23200</v>
      </c>
      <c r="H19" s="17"/>
      <c r="I19" s="17">
        <v>23625</v>
      </c>
      <c r="J19" s="17">
        <v>23300</v>
      </c>
      <c r="K19" s="17">
        <v>23250</v>
      </c>
      <c r="L19" s="17">
        <v>23200</v>
      </c>
      <c r="M19" s="18"/>
      <c r="N19" s="17">
        <v>23170</v>
      </c>
      <c r="O19" s="17">
        <v>23170</v>
      </c>
      <c r="P19" s="17">
        <v>23170</v>
      </c>
      <c r="Q19" s="17">
        <v>23170</v>
      </c>
    </row>
    <row r="20" spans="1:23" s="12" customFormat="1" ht="6" customHeight="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8"/>
      <c r="N20" s="10"/>
      <c r="O20" s="10"/>
      <c r="P20" s="10"/>
      <c r="Q20" s="10"/>
    </row>
    <row r="21" spans="1:23" s="12" customFormat="1" ht="12.65" customHeight="1">
      <c r="A21" s="9" t="s">
        <v>153</v>
      </c>
      <c r="B21" s="10">
        <v>0.75639999999999996</v>
      </c>
      <c r="C21" s="10"/>
      <c r="D21" s="10">
        <v>0.70960000000000001</v>
      </c>
      <c r="E21" s="10">
        <v>0.70199999999999996</v>
      </c>
      <c r="F21" s="10">
        <v>0.68</v>
      </c>
      <c r="G21" s="10">
        <v>0.66</v>
      </c>
      <c r="H21" s="10"/>
      <c r="I21" s="10">
        <v>0.61680000000000001</v>
      </c>
      <c r="J21" s="10">
        <v>0.65017891566265051</v>
      </c>
      <c r="K21" s="10">
        <v>0.65001084337349391</v>
      </c>
      <c r="L21" s="10">
        <v>0.65898554216867455</v>
      </c>
      <c r="M21" s="18"/>
      <c r="N21" s="10">
        <v>0.66398554216867456</v>
      </c>
      <c r="O21" s="10">
        <v>0.66898554216867456</v>
      </c>
      <c r="P21" s="10">
        <v>0.67398554216867457</v>
      </c>
      <c r="Q21" s="10">
        <v>0.67898554216867457</v>
      </c>
    </row>
    <row r="22" spans="1:23" s="12" customFormat="1" ht="12.65" customHeight="1">
      <c r="A22" s="9" t="s">
        <v>154</v>
      </c>
      <c r="B22" s="10">
        <v>1.1796</v>
      </c>
      <c r="C22" s="10"/>
      <c r="D22" s="10">
        <v>1.1217999999999999</v>
      </c>
      <c r="E22" s="10">
        <v>1.1373</v>
      </c>
      <c r="F22" s="10">
        <v>1.0900000000000001</v>
      </c>
      <c r="G22" s="10">
        <v>1.0900000000000001</v>
      </c>
      <c r="H22" s="10"/>
      <c r="I22" s="10">
        <v>1.1141000000000001</v>
      </c>
      <c r="J22" s="10">
        <v>1.0900000000000001</v>
      </c>
      <c r="K22" s="10">
        <v>1.1000000000000001</v>
      </c>
      <c r="L22" s="10">
        <v>1.1100000000000001</v>
      </c>
      <c r="M22" s="18"/>
      <c r="N22" s="10">
        <v>1.1200000000000001</v>
      </c>
      <c r="O22" s="10">
        <v>1.1299999999999999</v>
      </c>
      <c r="P22" s="10">
        <v>1.1399999999999999</v>
      </c>
      <c r="Q22" s="10">
        <v>1.1499999999999999</v>
      </c>
    </row>
    <row r="23" spans="1:23" s="12" customFormat="1" ht="12.65" customHeight="1">
      <c r="A23" s="9" t="s">
        <v>155</v>
      </c>
      <c r="B23" s="17">
        <v>112.29</v>
      </c>
      <c r="C23" s="17"/>
      <c r="D23" s="17">
        <v>110.86</v>
      </c>
      <c r="E23" s="17">
        <v>107.85</v>
      </c>
      <c r="F23" s="17">
        <v>108</v>
      </c>
      <c r="G23" s="17">
        <v>109</v>
      </c>
      <c r="H23" s="17"/>
      <c r="I23" s="17">
        <v>107.94</v>
      </c>
      <c r="J23" s="17">
        <v>108.66020654044749</v>
      </c>
      <c r="K23" s="17">
        <v>106.80165232358002</v>
      </c>
      <c r="L23" s="17">
        <v>104.94309810671255</v>
      </c>
      <c r="M23" s="18"/>
      <c r="N23" s="17">
        <v>104.47218588640274</v>
      </c>
      <c r="O23" s="17">
        <v>103.99604130808949</v>
      </c>
      <c r="P23" s="17">
        <v>103.5146643717728</v>
      </c>
      <c r="Q23" s="17">
        <v>103.03328743545609</v>
      </c>
    </row>
    <row r="24" spans="1:23" s="12" customFormat="1" ht="12.65" customHeight="1">
      <c r="A24" s="9" t="s">
        <v>156</v>
      </c>
      <c r="B24" s="10">
        <v>1.3392999999999999</v>
      </c>
      <c r="C24" s="10"/>
      <c r="D24" s="10">
        <v>1.3035000000000001</v>
      </c>
      <c r="E24" s="10">
        <v>1.2696000000000001</v>
      </c>
      <c r="F24" s="10">
        <v>1.23</v>
      </c>
      <c r="G24" s="10">
        <v>1.25</v>
      </c>
      <c r="H24" s="10"/>
      <c r="I24" s="10">
        <v>1.246</v>
      </c>
      <c r="J24" s="10">
        <v>1.25</v>
      </c>
      <c r="K24" s="10">
        <v>1.26</v>
      </c>
      <c r="L24" s="10">
        <v>1.27</v>
      </c>
      <c r="N24" s="10">
        <v>1.28</v>
      </c>
      <c r="O24" s="10">
        <v>1.29</v>
      </c>
      <c r="P24" s="10">
        <v>1.3</v>
      </c>
      <c r="Q24" s="10">
        <v>1.31</v>
      </c>
    </row>
    <row r="25" spans="1:23" s="12" customFormat="1" ht="12.65" customHeight="1">
      <c r="A25" s="12" t="s">
        <v>60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23" s="12" customFormat="1" ht="15" customHeight="1">
      <c r="B26" s="3"/>
      <c r="C26" s="3"/>
      <c r="D26" s="19"/>
      <c r="E26" s="19"/>
      <c r="F26" s="19"/>
      <c r="G26" s="19"/>
      <c r="H26" s="3"/>
      <c r="I26" s="19"/>
      <c r="J26" s="19"/>
      <c r="K26" s="19"/>
      <c r="L26" s="19"/>
    </row>
    <row r="27" spans="1:23" s="12" customFormat="1" ht="15" customHeight="1">
      <c r="A27" s="9"/>
      <c r="B27" s="19"/>
      <c r="C27" s="19"/>
      <c r="D27" s="19"/>
      <c r="I27" s="19"/>
      <c r="J27" s="19" t="s">
        <v>66</v>
      </c>
      <c r="K27" s="19" t="s">
        <v>67</v>
      </c>
      <c r="L27" s="19" t="s">
        <v>68</v>
      </c>
    </row>
    <row r="28" spans="1:23" s="12" customFormat="1" ht="15" customHeight="1">
      <c r="A28" s="9"/>
      <c r="B28" s="19"/>
      <c r="C28" s="19"/>
      <c r="D28" s="19"/>
      <c r="I28" s="22" t="s">
        <v>7</v>
      </c>
      <c r="J28" s="26">
        <v>0.1</v>
      </c>
      <c r="K28" s="28">
        <f>(G23/L23-1)*100</f>
        <v>3.8658110599728346</v>
      </c>
      <c r="L28" s="28">
        <f>K28+J28</f>
        <v>3.9658110599728347</v>
      </c>
    </row>
    <row r="29" spans="1:23" s="12" customFormat="1" ht="15" customHeight="1">
      <c r="A29" s="9"/>
      <c r="B29" s="19"/>
      <c r="C29" s="19"/>
      <c r="D29" s="19"/>
      <c r="I29" s="22" t="s">
        <v>8</v>
      </c>
      <c r="J29" s="26">
        <v>0.8</v>
      </c>
      <c r="K29" s="28">
        <f>-(G22/L22-1)*100</f>
        <v>1.8018018018018056</v>
      </c>
      <c r="L29" s="28">
        <f t="shared" ref="L29:L37" si="0">K29+J29</f>
        <v>2.6018018018018054</v>
      </c>
    </row>
    <row r="30" spans="1:23" s="12" customFormat="1" ht="15" customHeight="1">
      <c r="A30" s="9"/>
      <c r="B30" s="19"/>
      <c r="C30" s="19"/>
      <c r="D30" s="19"/>
      <c r="I30" s="22" t="s">
        <v>9</v>
      </c>
      <c r="J30" s="26">
        <v>7.2</v>
      </c>
      <c r="K30" s="19">
        <f>(G13/L13-1)*100</f>
        <v>-8.4415584415584384</v>
      </c>
      <c r="L30" s="28">
        <f t="shared" si="0"/>
        <v>-1.2415584415584382</v>
      </c>
    </row>
    <row r="31" spans="1:23" s="12" customFormat="1" ht="13">
      <c r="D31" s="3"/>
      <c r="I31" s="23" t="s">
        <v>10</v>
      </c>
      <c r="J31" s="26">
        <v>4.5</v>
      </c>
      <c r="K31" s="19">
        <f>(G14/L14-1)*100</f>
        <v>-1.1904761904761862</v>
      </c>
      <c r="L31" s="28">
        <f t="shared" si="0"/>
        <v>3.3095238095238138</v>
      </c>
    </row>
    <row r="32" spans="1:23" ht="13">
      <c r="I32" s="24" t="s">
        <v>11</v>
      </c>
      <c r="J32" s="27">
        <v>5.8</v>
      </c>
      <c r="K32" s="19">
        <f>(G15/L15-1)*100</f>
        <v>0.56677665946907041</v>
      </c>
      <c r="L32" s="28">
        <f t="shared" si="0"/>
        <v>6.3667766594690702</v>
      </c>
      <c r="W32" s="20"/>
    </row>
    <row r="33" spans="1:23" ht="13">
      <c r="D33" s="21"/>
      <c r="I33" s="25" t="s">
        <v>12</v>
      </c>
      <c r="J33" s="27">
        <v>2.5500000000000003</v>
      </c>
      <c r="K33" s="19">
        <f>(G16/L16-1)*100</f>
        <v>0.72992700729925808</v>
      </c>
      <c r="L33" s="28">
        <f t="shared" si="0"/>
        <v>3.2799270072992583</v>
      </c>
      <c r="W33" s="20"/>
    </row>
    <row r="34" spans="1:23" ht="13">
      <c r="I34" s="24" t="s">
        <v>13</v>
      </c>
      <c r="J34" s="27">
        <v>2.8</v>
      </c>
      <c r="K34" s="19">
        <f>(G18/L18-1)*100</f>
        <v>-2.2435897435897467</v>
      </c>
      <c r="L34" s="28">
        <f t="shared" si="0"/>
        <v>0.5564102564102531</v>
      </c>
      <c r="W34" s="20"/>
    </row>
    <row r="35" spans="1:23" ht="13">
      <c r="I35" s="24" t="s">
        <v>15</v>
      </c>
      <c r="J35" s="27">
        <v>4</v>
      </c>
      <c r="K35" s="19">
        <f>(G10/L10-1)*100</f>
        <v>2.1582733812949506</v>
      </c>
      <c r="L35" s="28">
        <f t="shared" si="0"/>
        <v>6.1582733812949506</v>
      </c>
      <c r="W35" s="20"/>
    </row>
    <row r="36" spans="1:23" ht="13">
      <c r="I36" s="24" t="s">
        <v>65</v>
      </c>
      <c r="J36" s="27">
        <v>3</v>
      </c>
      <c r="K36" s="19">
        <f>(G17/L17-1)*100</f>
        <v>-0.84745762711864181</v>
      </c>
      <c r="L36" s="28">
        <f t="shared" si="0"/>
        <v>2.1525423728813582</v>
      </c>
      <c r="W36" s="20"/>
    </row>
    <row r="37" spans="1:23" ht="13">
      <c r="I37" s="24" t="s">
        <v>24</v>
      </c>
      <c r="J37" s="27">
        <v>7.3</v>
      </c>
      <c r="K37" s="19">
        <f>(G12/L12-1)*100</f>
        <v>-4.6666666666666634</v>
      </c>
      <c r="L37" s="28">
        <f t="shared" si="0"/>
        <v>2.6333333333333364</v>
      </c>
      <c r="W37" s="20"/>
    </row>
    <row r="40" spans="1:23" ht="13">
      <c r="A40" s="1"/>
      <c r="B40" s="1"/>
      <c r="C40" s="2"/>
      <c r="D40" s="205"/>
      <c r="E40" s="207"/>
      <c r="F40" s="207"/>
      <c r="G40" s="207"/>
      <c r="H40" s="207"/>
      <c r="I40" s="207"/>
      <c r="J40" s="207"/>
      <c r="K40" s="207"/>
      <c r="L40" s="207"/>
    </row>
    <row r="41" spans="1:23" ht="13">
      <c r="A41" s="1" t="s">
        <v>161</v>
      </c>
      <c r="B41" s="1"/>
      <c r="C41" s="2"/>
      <c r="D41" s="205" t="s">
        <v>37</v>
      </c>
      <c r="E41" s="207"/>
      <c r="F41" s="207"/>
      <c r="G41" s="207"/>
      <c r="H41" s="207"/>
      <c r="I41" s="207"/>
      <c r="J41" s="207"/>
      <c r="K41" s="207"/>
      <c r="L41" s="207"/>
    </row>
    <row r="42" spans="1:23" ht="13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23" ht="13">
      <c r="A43" s="4"/>
      <c r="B43" s="5">
        <v>43075</v>
      </c>
      <c r="C43" s="6"/>
      <c r="D43" s="152">
        <v>43553</v>
      </c>
      <c r="E43" s="7" t="s">
        <v>57</v>
      </c>
      <c r="F43" s="7" t="s">
        <v>58</v>
      </c>
      <c r="G43" s="7" t="s">
        <v>59</v>
      </c>
      <c r="H43" s="6"/>
      <c r="I43" s="7" t="s">
        <v>126</v>
      </c>
      <c r="J43" s="7" t="s">
        <v>127</v>
      </c>
      <c r="K43" s="7" t="s">
        <v>128</v>
      </c>
      <c r="L43" s="7" t="s">
        <v>129</v>
      </c>
    </row>
    <row r="44" spans="1:23" ht="1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23" ht="13">
      <c r="A45" s="9" t="s">
        <v>143</v>
      </c>
      <c r="B45" s="13">
        <v>6.6148999999999996</v>
      </c>
      <c r="C45" s="13"/>
      <c r="D45" s="13">
        <v>6.7121000000000004</v>
      </c>
      <c r="E45" s="13">
        <v>6.85</v>
      </c>
      <c r="F45" s="13">
        <v>7</v>
      </c>
      <c r="G45" s="13">
        <v>6.95</v>
      </c>
      <c r="H45" s="13"/>
      <c r="I45" s="13">
        <v>6.9</v>
      </c>
      <c r="J45" s="13">
        <v>6.85</v>
      </c>
      <c r="K45" s="13">
        <v>6.8</v>
      </c>
      <c r="L45" s="13">
        <v>6.75</v>
      </c>
    </row>
    <row r="46" spans="1:23" ht="13">
      <c r="A46" s="9" t="s">
        <v>144</v>
      </c>
      <c r="B46" s="13">
        <v>7.8133999999999997</v>
      </c>
      <c r="C46" s="13"/>
      <c r="D46" s="13">
        <v>7.85</v>
      </c>
      <c r="E46" s="13">
        <v>7.85</v>
      </c>
      <c r="F46" s="13">
        <v>7.85</v>
      </c>
      <c r="G46" s="13">
        <v>7.84</v>
      </c>
      <c r="H46" s="13"/>
      <c r="I46" s="13">
        <v>7.83</v>
      </c>
      <c r="J46" s="13">
        <v>7.82</v>
      </c>
      <c r="K46" s="13">
        <v>7.8100000000000005</v>
      </c>
      <c r="L46" s="13">
        <v>7.8000000000000007</v>
      </c>
    </row>
    <row r="47" spans="1:23" ht="13">
      <c r="A47" s="9" t="s">
        <v>145</v>
      </c>
      <c r="B47" s="16">
        <v>64.517499999999998</v>
      </c>
      <c r="C47" s="16"/>
      <c r="D47" s="16">
        <v>69.161000000000001</v>
      </c>
      <c r="E47" s="16">
        <v>70</v>
      </c>
      <c r="F47" s="16">
        <v>71</v>
      </c>
      <c r="G47" s="16">
        <v>71.5</v>
      </c>
      <c r="H47" s="16"/>
      <c r="I47" s="16">
        <v>71</v>
      </c>
      <c r="J47" s="16">
        <v>70.5</v>
      </c>
      <c r="K47" s="16">
        <v>70</v>
      </c>
      <c r="L47" s="16">
        <v>69.5</v>
      </c>
    </row>
    <row r="48" spans="1:23" ht="13">
      <c r="A48" s="9" t="s">
        <v>146</v>
      </c>
      <c r="B48" s="17">
        <v>13546</v>
      </c>
      <c r="C48" s="17"/>
      <c r="D48" s="17">
        <v>14243</v>
      </c>
      <c r="E48" s="17">
        <v>14300</v>
      </c>
      <c r="F48" s="17">
        <v>14500</v>
      </c>
      <c r="G48" s="17">
        <v>14400</v>
      </c>
      <c r="H48" s="17"/>
      <c r="I48" s="17">
        <v>14300</v>
      </c>
      <c r="J48" s="17">
        <v>14200</v>
      </c>
      <c r="K48" s="17">
        <v>14100</v>
      </c>
      <c r="L48" s="17">
        <v>14000</v>
      </c>
    </row>
    <row r="49" spans="1:12" ht="13">
      <c r="A49" s="9" t="s">
        <v>147</v>
      </c>
      <c r="B49" s="10">
        <v>4.0762999999999998</v>
      </c>
      <c r="C49" s="10"/>
      <c r="D49" s="10">
        <v>4.0819999999999999</v>
      </c>
      <c r="E49" s="10">
        <v>4.0999999999999996</v>
      </c>
      <c r="F49" s="10">
        <v>4.2</v>
      </c>
      <c r="G49" s="10">
        <v>4.25</v>
      </c>
      <c r="H49" s="10"/>
      <c r="I49" s="10">
        <v>4.2</v>
      </c>
      <c r="J49" s="10">
        <v>4.1500000000000004</v>
      </c>
      <c r="K49" s="10">
        <v>4.1000000000000005</v>
      </c>
      <c r="L49" s="10">
        <v>4.0500000000000007</v>
      </c>
    </row>
    <row r="50" spans="1:12" ht="13">
      <c r="A50" s="9" t="s">
        <v>148</v>
      </c>
      <c r="B50" s="16">
        <v>50.725000000000001</v>
      </c>
      <c r="C50" s="16"/>
      <c r="D50" s="16">
        <v>52.554000000000002</v>
      </c>
      <c r="E50" s="16">
        <v>54</v>
      </c>
      <c r="F50" s="16">
        <v>55</v>
      </c>
      <c r="G50" s="16">
        <v>54.5</v>
      </c>
      <c r="H50" s="16"/>
      <c r="I50" s="16">
        <v>54</v>
      </c>
      <c r="J50" s="16">
        <v>53.5</v>
      </c>
      <c r="K50" s="16">
        <v>53</v>
      </c>
      <c r="L50" s="16">
        <v>52.5</v>
      </c>
    </row>
    <row r="51" spans="1:12" ht="13">
      <c r="A51" s="9" t="s">
        <v>149</v>
      </c>
      <c r="B51" s="10">
        <v>1.349</v>
      </c>
      <c r="C51" s="10"/>
      <c r="D51" s="10">
        <v>1.3556999999999999</v>
      </c>
      <c r="E51" s="10">
        <v>1.3735499999999998</v>
      </c>
      <c r="F51" s="10">
        <v>1.4</v>
      </c>
      <c r="G51" s="10">
        <v>1.39</v>
      </c>
      <c r="H51" s="10"/>
      <c r="I51" s="10">
        <v>1.38</v>
      </c>
      <c r="J51" s="10">
        <v>1.3699999999999999</v>
      </c>
      <c r="K51" s="10">
        <v>1.3599999999999999</v>
      </c>
      <c r="L51" s="10">
        <v>1.3499999999999999</v>
      </c>
    </row>
    <row r="52" spans="1:12" ht="13">
      <c r="A52" s="9" t="s">
        <v>150</v>
      </c>
      <c r="B52" s="17">
        <v>1093.3900000000001</v>
      </c>
      <c r="C52" s="17"/>
      <c r="D52" s="17">
        <v>1135.18</v>
      </c>
      <c r="E52" s="17">
        <v>1170</v>
      </c>
      <c r="F52" s="17">
        <v>1180</v>
      </c>
      <c r="G52" s="17">
        <v>1170</v>
      </c>
      <c r="H52" s="17"/>
      <c r="I52" s="17">
        <v>1165</v>
      </c>
      <c r="J52" s="17">
        <v>1160</v>
      </c>
      <c r="K52" s="17">
        <v>1155</v>
      </c>
      <c r="L52" s="17">
        <v>1150</v>
      </c>
    </row>
    <row r="53" spans="1:12" ht="13">
      <c r="A53" s="9" t="s">
        <v>151</v>
      </c>
      <c r="B53" s="16">
        <v>32.619999999999997</v>
      </c>
      <c r="C53" s="16"/>
      <c r="D53" s="16">
        <v>31.736999999999998</v>
      </c>
      <c r="E53" s="16">
        <v>32.5</v>
      </c>
      <c r="F53" s="16">
        <v>33</v>
      </c>
      <c r="G53" s="16">
        <v>32.799999999999997</v>
      </c>
      <c r="H53" s="16"/>
      <c r="I53" s="16">
        <v>32.599999999999994</v>
      </c>
      <c r="J53" s="16">
        <v>32.399999999999991</v>
      </c>
      <c r="K53" s="16">
        <v>32.199999999999989</v>
      </c>
      <c r="L53" s="16">
        <v>31.999999999999989</v>
      </c>
    </row>
    <row r="54" spans="1:12" ht="13">
      <c r="A54" s="9" t="s">
        <v>152</v>
      </c>
      <c r="B54" s="17">
        <v>22716</v>
      </c>
      <c r="C54" s="17"/>
      <c r="D54" s="17">
        <v>23189</v>
      </c>
      <c r="E54" s="17">
        <v>23250</v>
      </c>
      <c r="F54" s="17">
        <v>23300</v>
      </c>
      <c r="G54" s="17">
        <v>23280</v>
      </c>
      <c r="H54" s="17"/>
      <c r="I54" s="17">
        <v>23300</v>
      </c>
      <c r="J54" s="17">
        <v>23250</v>
      </c>
      <c r="K54" s="17">
        <v>23200</v>
      </c>
      <c r="L54" s="17">
        <v>23150</v>
      </c>
    </row>
    <row r="55" spans="1:12" ht="13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13">
      <c r="A56" s="9" t="s">
        <v>153</v>
      </c>
      <c r="B56" s="10">
        <v>0.75639999999999996</v>
      </c>
      <c r="C56" s="10"/>
      <c r="D56" s="10">
        <v>0.70960000000000001</v>
      </c>
      <c r="E56" s="10">
        <v>0.69579999999999997</v>
      </c>
      <c r="F56" s="10">
        <v>0.68</v>
      </c>
      <c r="G56" s="10">
        <v>0.67500000000000004</v>
      </c>
      <c r="H56" s="10"/>
      <c r="I56" s="10">
        <v>0.68</v>
      </c>
      <c r="J56" s="10">
        <v>0.69000000000000006</v>
      </c>
      <c r="K56" s="10">
        <v>0.70000000000000007</v>
      </c>
      <c r="L56" s="10">
        <v>0.71000000000000008</v>
      </c>
    </row>
    <row r="57" spans="1:12" ht="13">
      <c r="A57" s="9" t="s">
        <v>154</v>
      </c>
      <c r="B57" s="10">
        <v>1.1796</v>
      </c>
      <c r="C57" s="10"/>
      <c r="D57" s="10">
        <v>1.1217999999999999</v>
      </c>
      <c r="E57" s="10">
        <v>1.1200000000000001</v>
      </c>
      <c r="F57" s="10">
        <v>1.1000000000000001</v>
      </c>
      <c r="G57" s="10">
        <v>1.1100000000000001</v>
      </c>
      <c r="H57" s="10"/>
      <c r="I57" s="10">
        <v>1.1200000000000001</v>
      </c>
      <c r="J57" s="10">
        <v>1.1299999999999999</v>
      </c>
      <c r="K57" s="10">
        <v>1.1399999999999999</v>
      </c>
      <c r="L57" s="10">
        <v>1.1499999999999999</v>
      </c>
    </row>
    <row r="58" spans="1:12" ht="13">
      <c r="A58" s="9" t="s">
        <v>155</v>
      </c>
      <c r="B58" s="17">
        <v>112.29</v>
      </c>
      <c r="C58" s="17"/>
      <c r="D58" s="17">
        <v>110.86</v>
      </c>
      <c r="E58" s="17">
        <v>113</v>
      </c>
      <c r="F58" s="17">
        <v>115</v>
      </c>
      <c r="G58" s="17">
        <v>114</v>
      </c>
      <c r="H58" s="17"/>
      <c r="I58" s="17">
        <v>113</v>
      </c>
      <c r="J58" s="17">
        <v>112</v>
      </c>
      <c r="K58" s="17">
        <v>111</v>
      </c>
      <c r="L58" s="17">
        <v>110</v>
      </c>
    </row>
    <row r="59" spans="1:12" ht="13">
      <c r="A59" s="9" t="s">
        <v>156</v>
      </c>
      <c r="B59" s="10">
        <v>1.3392999999999999</v>
      </c>
      <c r="C59" s="10"/>
      <c r="D59" s="10">
        <v>1.3035000000000001</v>
      </c>
      <c r="E59" s="10">
        <v>1.3</v>
      </c>
      <c r="F59" s="10">
        <v>1.28</v>
      </c>
      <c r="G59" s="10">
        <v>1.29</v>
      </c>
      <c r="H59" s="10"/>
      <c r="I59" s="10">
        <v>1.3</v>
      </c>
      <c r="J59" s="10">
        <v>1.31</v>
      </c>
      <c r="K59" s="10">
        <v>1.32</v>
      </c>
      <c r="L59" s="10">
        <v>1.33</v>
      </c>
    </row>
    <row r="60" spans="1:12" ht="13">
      <c r="A60" s="12" t="s">
        <v>60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</sheetData>
  <mergeCells count="3">
    <mergeCell ref="D40:L40"/>
    <mergeCell ref="D41:L41"/>
    <mergeCell ref="D6:Q6"/>
  </mergeCells>
  <pageMargins left="0.57999999999999996" right="0" top="1" bottom="1" header="0.5" footer="0.5"/>
  <pageSetup paperSize="9" orientation="landscape" verticalDpi="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08"/>
  <sheetViews>
    <sheetView zoomScaleNormal="100" workbookViewId="0">
      <selection activeCell="B109" sqref="B109"/>
    </sheetView>
  </sheetViews>
  <sheetFormatPr defaultColWidth="9.453125" defaultRowHeight="13"/>
  <cols>
    <col min="1" max="1" width="14.54296875" style="3" bestFit="1" customWidth="1"/>
    <col min="2" max="2" width="9.453125" style="3"/>
    <col min="3" max="3" width="12.453125" style="3" customWidth="1"/>
    <col min="4" max="15" width="9.453125" style="3"/>
    <col min="16" max="16" width="6.453125" style="3" customWidth="1"/>
    <col min="17" max="16384" width="9.453125" style="3"/>
  </cols>
  <sheetData>
    <row r="1" spans="1:20">
      <c r="R1" s="3" t="s">
        <v>107</v>
      </c>
      <c r="S1" s="49">
        <v>4</v>
      </c>
    </row>
    <row r="2" spans="1:20" ht="14.5">
      <c r="B2" s="171" t="s">
        <v>199</v>
      </c>
      <c r="C2" s="172"/>
      <c r="D2" s="172"/>
      <c r="E2" s="172"/>
      <c r="F2" s="172"/>
      <c r="G2" s="172"/>
      <c r="H2" s="172"/>
      <c r="I2" s="172"/>
      <c r="J2" s="172"/>
      <c r="K2" s="172"/>
    </row>
    <row r="3" spans="1:20">
      <c r="B3" s="117"/>
      <c r="C3" s="129"/>
      <c r="D3" s="208">
        <v>2020</v>
      </c>
      <c r="E3" s="209"/>
      <c r="F3" s="209"/>
      <c r="G3" s="210"/>
      <c r="H3" s="208">
        <v>2021</v>
      </c>
      <c r="I3" s="209"/>
      <c r="J3" s="209"/>
      <c r="K3" s="210"/>
      <c r="L3" s="50"/>
      <c r="Q3" s="1" t="s">
        <v>110</v>
      </c>
      <c r="R3" s="51">
        <v>15</v>
      </c>
      <c r="S3" s="52">
        <v>0.05</v>
      </c>
      <c r="T3" s="51">
        <v>10</v>
      </c>
    </row>
    <row r="4" spans="1:20">
      <c r="A4" s="53"/>
      <c r="B4" s="113"/>
      <c r="C4" s="130"/>
      <c r="D4" s="136" t="s">
        <v>61</v>
      </c>
      <c r="E4" s="118" t="s">
        <v>62</v>
      </c>
      <c r="F4" s="118" t="s">
        <v>63</v>
      </c>
      <c r="G4" s="119" t="s">
        <v>64</v>
      </c>
      <c r="H4" s="123" t="s">
        <v>61</v>
      </c>
      <c r="I4" s="118" t="s">
        <v>62</v>
      </c>
      <c r="J4" s="118" t="s">
        <v>63</v>
      </c>
      <c r="K4" s="119" t="s">
        <v>64</v>
      </c>
      <c r="L4" s="50"/>
      <c r="P4" s="1" t="s">
        <v>106</v>
      </c>
    </row>
    <row r="5" spans="1:20">
      <c r="A5" s="53" t="s">
        <v>76</v>
      </c>
      <c r="B5" s="120" t="s">
        <v>39</v>
      </c>
      <c r="C5" s="131" t="s">
        <v>40</v>
      </c>
      <c r="D5" s="137">
        <v>1.4504999999999999</v>
      </c>
      <c r="E5" s="116">
        <v>0.45</v>
      </c>
      <c r="F5" s="116">
        <v>0.35</v>
      </c>
      <c r="G5" s="121">
        <v>0.35</v>
      </c>
      <c r="H5" s="124">
        <v>0.35</v>
      </c>
      <c r="I5" s="116">
        <v>0.35</v>
      </c>
      <c r="J5" s="116">
        <v>0.35</v>
      </c>
      <c r="K5" s="121">
        <v>0.35</v>
      </c>
      <c r="L5" s="54"/>
      <c r="P5" s="3" t="e">
        <f ca="1">_xll.BDP(A5,"PX_LAST")</f>
        <v>#NAME?</v>
      </c>
      <c r="R5" s="55" t="e">
        <f ca="1">P5-(INDEX(D5:G5,Rates_Quarter)+Rates_Rule1/100)&gt;0</f>
        <v>#NAME?</v>
      </c>
      <c r="S5" s="56" t="e">
        <f ca="1">P5-(INDEX(D5:G5,Rates_Quarter)*(1+Rates_Rule2))&gt;0</f>
        <v>#NAME?</v>
      </c>
      <c r="T5" s="57" t="e">
        <f ca="1">ABS(_xll.BDP(A5,"CHG_NET_1M"))&gt;Rates_Rule3/100</f>
        <v>#NAME?</v>
      </c>
    </row>
    <row r="6" spans="1:20">
      <c r="A6" s="53" t="s">
        <v>77</v>
      </c>
      <c r="B6" s="109"/>
      <c r="C6" s="132" t="s">
        <v>41</v>
      </c>
      <c r="D6" s="138">
        <v>0.2455</v>
      </c>
      <c r="E6" s="103">
        <v>0.4</v>
      </c>
      <c r="F6" s="103">
        <v>0.4</v>
      </c>
      <c r="G6" s="110">
        <v>0.45</v>
      </c>
      <c r="H6" s="125">
        <v>0.5</v>
      </c>
      <c r="I6" s="103">
        <v>0.5</v>
      </c>
      <c r="J6" s="103">
        <v>0.6</v>
      </c>
      <c r="K6" s="110">
        <v>0.7</v>
      </c>
      <c r="L6" s="58"/>
      <c r="P6" s="3" t="e">
        <f ca="1">_xll.BDP(A6,"PX_LAST")</f>
        <v>#NAME?</v>
      </c>
      <c r="R6" s="59" t="e">
        <f ca="1">P6-(INDEX(D6:G6,Rates_Quarter)+Rates_Rule1/100)&gt;0</f>
        <v>#NAME?</v>
      </c>
      <c r="S6" s="60" t="e">
        <f ca="1">P6-(INDEX(D6:G6,Rates_Quarter)*(1+Rates_Rule2))&gt;0</f>
        <v>#NAME?</v>
      </c>
      <c r="T6" s="61" t="e">
        <f ca="1">ABS(_xll.BDP(A6,"CHG_NET_1M"))&gt;Rates_Rule3/100</f>
        <v>#NAME?</v>
      </c>
    </row>
    <row r="7" spans="1:20">
      <c r="A7" s="53" t="s">
        <v>78</v>
      </c>
      <c r="B7" s="109"/>
      <c r="C7" s="132" t="s">
        <v>42</v>
      </c>
      <c r="D7" s="138">
        <v>0.66949999999999998</v>
      </c>
      <c r="E7" s="103">
        <v>0.8</v>
      </c>
      <c r="F7" s="103">
        <v>1</v>
      </c>
      <c r="G7" s="110">
        <v>1.25</v>
      </c>
      <c r="H7" s="125">
        <v>1.35</v>
      </c>
      <c r="I7" s="103">
        <v>1.45</v>
      </c>
      <c r="J7" s="103">
        <v>1.5</v>
      </c>
      <c r="K7" s="110">
        <v>1.6</v>
      </c>
      <c r="L7" s="50"/>
      <c r="M7" s="3" t="str">
        <f>B9</f>
        <v>Japan</v>
      </c>
      <c r="N7" s="62">
        <f>G11</f>
        <v>-0.05</v>
      </c>
      <c r="P7" s="3" t="e">
        <f ca="1">_xll.BDP(A7,"PX_LAST")</f>
        <v>#NAME?</v>
      </c>
      <c r="R7" s="59" t="e">
        <f ca="1">P7-(INDEX(D7:G7,Rates_Quarter)+Rates_Rule1/100)&gt;0</f>
        <v>#NAME?</v>
      </c>
      <c r="S7" s="60" t="e">
        <f ca="1">P7-(INDEX(D7:G7,Rates_Quarter)*(1+Rates_Rule2))&gt;0</f>
        <v>#NAME?</v>
      </c>
      <c r="T7" s="61" t="e">
        <f ca="1">ABS(_xll.BDP(A7,"CHG_NET_1M"))&gt;Rates_Rule3/100</f>
        <v>#NAME?</v>
      </c>
    </row>
    <row r="8" spans="1:20">
      <c r="A8" s="53"/>
      <c r="B8" s="109"/>
      <c r="C8" s="132" t="s">
        <v>43</v>
      </c>
      <c r="D8" s="139">
        <v>42.4</v>
      </c>
      <c r="E8" s="104">
        <v>40</v>
      </c>
      <c r="F8" s="104">
        <v>60</v>
      </c>
      <c r="G8" s="111">
        <v>80</v>
      </c>
      <c r="H8" s="126">
        <v>85.000000000000014</v>
      </c>
      <c r="I8" s="104">
        <v>95</v>
      </c>
      <c r="J8" s="104">
        <v>90</v>
      </c>
      <c r="K8" s="111">
        <v>90.000000000000014</v>
      </c>
      <c r="L8" s="50"/>
      <c r="M8" s="3" t="str">
        <f>B13</f>
        <v>Eurozone</v>
      </c>
      <c r="N8" s="62">
        <f>G15</f>
        <v>-0.2</v>
      </c>
      <c r="R8" s="59"/>
      <c r="S8" s="60"/>
      <c r="T8" s="61"/>
    </row>
    <row r="9" spans="1:20">
      <c r="A9" s="53" t="s">
        <v>105</v>
      </c>
      <c r="B9" s="109" t="s">
        <v>7</v>
      </c>
      <c r="C9" s="132" t="s">
        <v>44</v>
      </c>
      <c r="D9" s="138">
        <v>6.9089999999999999E-2</v>
      </c>
      <c r="E9" s="103">
        <v>0.05</v>
      </c>
      <c r="F9" s="103">
        <v>0.05</v>
      </c>
      <c r="G9" s="110">
        <v>0.05</v>
      </c>
      <c r="H9" s="125">
        <v>0.05</v>
      </c>
      <c r="I9" s="103">
        <v>0.05</v>
      </c>
      <c r="J9" s="103">
        <v>0.05</v>
      </c>
      <c r="K9" s="110">
        <v>0.05</v>
      </c>
      <c r="L9" s="50"/>
      <c r="M9" s="3" t="str">
        <f>B17</f>
        <v>Indonesia</v>
      </c>
      <c r="N9" s="62">
        <f>G19</f>
        <v>7.4</v>
      </c>
      <c r="P9" s="3" t="e">
        <f ca="1">_xll.BDP(A9,"PX_LAST")</f>
        <v>#NAME?</v>
      </c>
      <c r="R9" s="59" t="e">
        <f ca="1">P9-(INDEX(D9:G9,Rates_Quarter)+Rates_Rule1/100)&gt;0</f>
        <v>#NAME?</v>
      </c>
      <c r="S9" s="60" t="e">
        <f ca="1">P9-(INDEX(D9:G9,Rates_Quarter)*(1+Rates_Rule2))&gt;0</f>
        <v>#NAME?</v>
      </c>
      <c r="T9" s="61" t="e">
        <f ca="1">ABS(_xll.BDP(A9,"CHG_NET_1M"))&gt;Rates_Rule3/100</f>
        <v>#NAME?</v>
      </c>
    </row>
    <row r="10" spans="1:20">
      <c r="A10" s="53" t="s">
        <v>100</v>
      </c>
      <c r="B10" s="109"/>
      <c r="C10" s="132" t="s">
        <v>41</v>
      </c>
      <c r="D10" s="138">
        <v>-0.13500000000000001</v>
      </c>
      <c r="E10" s="103">
        <v>-0.2</v>
      </c>
      <c r="F10" s="103">
        <v>-0.15</v>
      </c>
      <c r="G10" s="110">
        <v>-0.13</v>
      </c>
      <c r="H10" s="125">
        <v>-0.13</v>
      </c>
      <c r="I10" s="103">
        <v>-0.1</v>
      </c>
      <c r="J10" s="103">
        <v>-0.13</v>
      </c>
      <c r="K10" s="110">
        <v>-0.1</v>
      </c>
      <c r="L10" s="50"/>
      <c r="M10" s="3" t="str">
        <f>B21</f>
        <v>Malaysia</v>
      </c>
      <c r="N10" s="62">
        <f>G23</f>
        <v>3.75</v>
      </c>
      <c r="P10" s="3" t="e">
        <f ca="1">_xll.BDP(A10,"PX_LAST")</f>
        <v>#NAME?</v>
      </c>
      <c r="R10" s="59" t="e">
        <f ca="1">P10-(INDEX(D10:G10,Rates_Quarter)+Rates_Rule1/100)&gt;0</f>
        <v>#NAME?</v>
      </c>
      <c r="S10" s="60" t="e">
        <f ca="1">P10-(INDEX(D10:G10,Rates_Quarter)*(1+Rates_Rule2))&gt;0</f>
        <v>#NAME?</v>
      </c>
      <c r="T10" s="61" t="e">
        <f ca="1">ABS(_xll.BDP(A10,"CHG_NET_1M"))&gt;Rates_Rule3/100</f>
        <v>#NAME?</v>
      </c>
    </row>
    <row r="11" spans="1:20">
      <c r="A11" s="53" t="s">
        <v>101</v>
      </c>
      <c r="B11" s="109"/>
      <c r="C11" s="132" t="s">
        <v>42</v>
      </c>
      <c r="D11" s="138">
        <v>2.1999999999999999E-2</v>
      </c>
      <c r="E11" s="103">
        <v>-0.1</v>
      </c>
      <c r="F11" s="103">
        <v>-0.05</v>
      </c>
      <c r="G11" s="110">
        <v>-0.05</v>
      </c>
      <c r="H11" s="125">
        <v>0</v>
      </c>
      <c r="I11" s="103">
        <v>0</v>
      </c>
      <c r="J11" s="103">
        <v>0</v>
      </c>
      <c r="K11" s="110">
        <v>0</v>
      </c>
      <c r="L11" s="58"/>
      <c r="M11" s="3" t="str">
        <f>B25</f>
        <v>Philippines</v>
      </c>
      <c r="N11" s="62">
        <f>G27</f>
        <v>4.2</v>
      </c>
      <c r="P11" s="3" t="e">
        <f ca="1">_xll.BDP(A11,"PX_LAST")</f>
        <v>#NAME?</v>
      </c>
      <c r="R11" s="59" t="e">
        <f ca="1">P11-(INDEX(D11:G11,Rates_Quarter)+Rates_Rule1/100)&gt;0</f>
        <v>#NAME?</v>
      </c>
      <c r="S11" s="60" t="e">
        <f ca="1">P11-(INDEX(D11:G11,Rates_Quarter)*(1+Rates_Rule2))&gt;0</f>
        <v>#NAME?</v>
      </c>
      <c r="T11" s="61" t="e">
        <f ca="1">ABS(_xll.BDP(A11,"CHG_NET_1M"))&gt;Rates_Rule3/100</f>
        <v>#NAME?</v>
      </c>
    </row>
    <row r="12" spans="1:20">
      <c r="A12" s="53"/>
      <c r="B12" s="109"/>
      <c r="C12" s="132" t="s">
        <v>43</v>
      </c>
      <c r="D12" s="139">
        <v>15.7</v>
      </c>
      <c r="E12" s="104">
        <v>10</v>
      </c>
      <c r="F12" s="104">
        <v>10</v>
      </c>
      <c r="G12" s="111">
        <v>8</v>
      </c>
      <c r="H12" s="126">
        <v>13</v>
      </c>
      <c r="I12" s="104">
        <v>10</v>
      </c>
      <c r="J12" s="104">
        <v>13</v>
      </c>
      <c r="K12" s="111">
        <v>10</v>
      </c>
      <c r="L12" s="50"/>
      <c r="M12" s="3" t="str">
        <f>B29</f>
        <v>Singapore</v>
      </c>
      <c r="N12" s="62">
        <f>G31</f>
        <v>1.25</v>
      </c>
      <c r="R12" s="59"/>
      <c r="S12" s="60"/>
      <c r="T12" s="61"/>
    </row>
    <row r="13" spans="1:20">
      <c r="A13" s="53" t="s">
        <v>104</v>
      </c>
      <c r="B13" s="109" t="s">
        <v>8</v>
      </c>
      <c r="C13" s="132" t="s">
        <v>45</v>
      </c>
      <c r="D13" s="138">
        <v>-0.36299999999999999</v>
      </c>
      <c r="E13" s="103">
        <v>-0.6</v>
      </c>
      <c r="F13" s="103">
        <v>-0.6</v>
      </c>
      <c r="G13" s="110">
        <v>-0.6</v>
      </c>
      <c r="H13" s="125">
        <v>-0.6</v>
      </c>
      <c r="I13" s="103">
        <v>-0.6</v>
      </c>
      <c r="J13" s="103">
        <v>-0.6</v>
      </c>
      <c r="K13" s="110">
        <v>-0.6</v>
      </c>
      <c r="L13" s="50"/>
      <c r="M13" s="3" t="str">
        <f>B33</f>
        <v>Thailand</v>
      </c>
      <c r="N13" s="62">
        <f>G35</f>
        <v>1.25</v>
      </c>
      <c r="P13" s="3" t="e">
        <f ca="1">_xll.BDP(A13,"PX_LAST")</f>
        <v>#NAME?</v>
      </c>
      <c r="R13" s="59" t="e">
        <f ca="1">P13-(INDEX(D13:G13,Rates_Quarter)+Rates_Rule1/100)&gt;0</f>
        <v>#NAME?</v>
      </c>
      <c r="S13" s="60" t="e">
        <f ca="1">P13-(INDEX(D13:G13,Rates_Quarter)*(1+Rates_Rule2))&gt;0</f>
        <v>#NAME?</v>
      </c>
      <c r="T13" s="61" t="e">
        <f ca="1">ABS(_xll.BDP(A13,"CHG_NET_1M"))&gt;Rates_Rule3/100</f>
        <v>#NAME?</v>
      </c>
    </row>
    <row r="14" spans="1:20">
      <c r="A14" s="53" t="s">
        <v>102</v>
      </c>
      <c r="B14" s="109"/>
      <c r="C14" s="132" t="s">
        <v>41</v>
      </c>
      <c r="D14" s="138">
        <v>-0.68899999999999995</v>
      </c>
      <c r="E14" s="103">
        <v>-0.8</v>
      </c>
      <c r="F14" s="103">
        <v>-0.75</v>
      </c>
      <c r="G14" s="110">
        <v>-0.65</v>
      </c>
      <c r="H14" s="125">
        <v>-0.6</v>
      </c>
      <c r="I14" s="103">
        <v>-0.55000000000000004</v>
      </c>
      <c r="J14" s="103">
        <v>-0.55000000000000004</v>
      </c>
      <c r="K14" s="110">
        <v>-0.55000000000000004</v>
      </c>
      <c r="L14" s="50"/>
      <c r="M14" s="3" t="str">
        <f>B37</f>
        <v>China</v>
      </c>
      <c r="N14" s="62">
        <f>G39</f>
        <v>2.6</v>
      </c>
      <c r="P14" s="3" t="e">
        <f ca="1">_xll.BDP(A14,"PX_LAST")</f>
        <v>#NAME?</v>
      </c>
      <c r="R14" s="59" t="e">
        <f ca="1">P14-(INDEX(D14:G14,Rates_Quarter)+Rates_Rule1/100)&gt;0</f>
        <v>#NAME?</v>
      </c>
      <c r="S14" s="60" t="e">
        <f ca="1">P14-(INDEX(D14:G14,Rates_Quarter)*(1+Rates_Rule2))&gt;0</f>
        <v>#NAME?</v>
      </c>
      <c r="T14" s="61" t="e">
        <f ca="1">ABS(_xll.BDP(A14,"CHG_NET_1M"))&gt;Rates_Rule3/100</f>
        <v>#NAME?</v>
      </c>
    </row>
    <row r="15" spans="1:20">
      <c r="A15" s="53" t="s">
        <v>103</v>
      </c>
      <c r="B15" s="109"/>
      <c r="C15" s="132" t="s">
        <v>42</v>
      </c>
      <c r="D15" s="138">
        <v>-0.47099999999999997</v>
      </c>
      <c r="E15" s="103">
        <v>-0.4</v>
      </c>
      <c r="F15" s="103">
        <v>-0.3</v>
      </c>
      <c r="G15" s="110">
        <v>-0.2</v>
      </c>
      <c r="H15" s="125">
        <v>-0.15</v>
      </c>
      <c r="I15" s="103">
        <v>-0.1</v>
      </c>
      <c r="J15" s="103">
        <v>-0.1</v>
      </c>
      <c r="K15" s="110">
        <v>-0.1</v>
      </c>
      <c r="L15" s="50"/>
      <c r="M15" s="3" t="s">
        <v>65</v>
      </c>
      <c r="N15" s="62">
        <f>G47</f>
        <v>0.9</v>
      </c>
      <c r="P15" s="3" t="e">
        <f ca="1">_xll.BDP(A15,"PX_LAST")</f>
        <v>#NAME?</v>
      </c>
      <c r="R15" s="59" t="e">
        <f ca="1">P15-(INDEX(D15:G15,Rates_Quarter)+Rates_Rule1/100)&gt;0</f>
        <v>#NAME?</v>
      </c>
      <c r="S15" s="60" t="e">
        <f ca="1">P15-(INDEX(D15:G15,Rates_Quarter)*(1+Rates_Rule2))&gt;0</f>
        <v>#NAME?</v>
      </c>
      <c r="T15" s="61" t="e">
        <f ca="1">ABS(_xll.BDP(A15,"CHG_NET_1M"))&gt;Rates_Rule3/100</f>
        <v>#NAME?</v>
      </c>
    </row>
    <row r="16" spans="1:20">
      <c r="A16" s="53"/>
      <c r="B16" s="113"/>
      <c r="C16" s="133" t="s">
        <v>43</v>
      </c>
      <c r="D16" s="140">
        <v>21.799999999999997</v>
      </c>
      <c r="E16" s="114">
        <v>40</v>
      </c>
      <c r="F16" s="114">
        <v>45</v>
      </c>
      <c r="G16" s="115">
        <v>45</v>
      </c>
      <c r="H16" s="127">
        <v>44.999999999999993</v>
      </c>
      <c r="I16" s="114">
        <v>45.000000000000007</v>
      </c>
      <c r="J16" s="114">
        <v>45.000000000000007</v>
      </c>
      <c r="K16" s="115">
        <v>45.000000000000007</v>
      </c>
      <c r="L16" s="58"/>
      <c r="M16" s="3" t="str">
        <f>B49</f>
        <v>India</v>
      </c>
      <c r="N16" s="62">
        <f>G51</f>
        <v>6.3</v>
      </c>
      <c r="R16" s="59"/>
      <c r="S16" s="60"/>
      <c r="T16" s="61"/>
    </row>
    <row r="17" spans="1:20">
      <c r="A17" s="53" t="s">
        <v>111</v>
      </c>
      <c r="B17" s="106" t="s">
        <v>9</v>
      </c>
      <c r="C17" s="134" t="s">
        <v>46</v>
      </c>
      <c r="D17" s="141">
        <v>4.8823100000000004</v>
      </c>
      <c r="E17" s="107">
        <v>4.9000000000000004</v>
      </c>
      <c r="F17" s="107">
        <v>4.9000000000000004</v>
      </c>
      <c r="G17" s="108">
        <v>4.9000000000000004</v>
      </c>
      <c r="H17" s="128">
        <v>4.9000000000000004</v>
      </c>
      <c r="I17" s="107">
        <v>4.9000000000000004</v>
      </c>
      <c r="J17" s="107">
        <v>4.9000000000000004</v>
      </c>
      <c r="K17" s="108">
        <v>4.9000000000000004</v>
      </c>
      <c r="L17" s="58"/>
      <c r="P17" s="3" t="e">
        <f ca="1">_xll.BDP(A17,"PX_LAST")</f>
        <v>#NAME?</v>
      </c>
      <c r="R17" s="59" t="e">
        <f ca="1">P17-(INDEX(D17:G17,Rates_Quarter)+Rates_Rule1/100)&gt;0</f>
        <v>#NAME?</v>
      </c>
      <c r="S17" s="60" t="e">
        <f ca="1">P17-(INDEX(D17:G17,Rates_Quarter)*(1+Rates_Rule2))&gt;0</f>
        <v>#NAME?</v>
      </c>
      <c r="T17" s="61" t="e">
        <f ca="1">ABS(_xll.BDP(A17,"CHG_NET_1M"))&gt;Rates_Rule3/100</f>
        <v>#NAME?</v>
      </c>
    </row>
    <row r="18" spans="1:20">
      <c r="A18" s="53" t="s">
        <v>79</v>
      </c>
      <c r="B18" s="109"/>
      <c r="C18" s="132" t="s">
        <v>41</v>
      </c>
      <c r="D18" s="138">
        <v>6.2430000000000003</v>
      </c>
      <c r="E18" s="103">
        <v>5.8</v>
      </c>
      <c r="F18" s="103">
        <v>5.6</v>
      </c>
      <c r="G18" s="110">
        <v>5.5</v>
      </c>
      <c r="H18" s="125">
        <v>5.5</v>
      </c>
      <c r="I18" s="103">
        <v>5.5</v>
      </c>
      <c r="J18" s="103">
        <v>5.5</v>
      </c>
      <c r="K18" s="110">
        <v>5.5</v>
      </c>
      <c r="L18" s="63"/>
      <c r="P18" s="3" t="e">
        <f ca="1">_xll.BDP(A18,"PX_LAST")</f>
        <v>#NAME?</v>
      </c>
      <c r="R18" s="59" t="e">
        <f ca="1">P18-(INDEX(D18:G18,Rates_Quarter)+Rates_Rule1/100)&gt;0</f>
        <v>#NAME?</v>
      </c>
      <c r="S18" s="60" t="e">
        <f ca="1">P18-(INDEX(D18:G18,Rates_Quarter)*(1+Rates_Rule2))&gt;0</f>
        <v>#NAME?</v>
      </c>
      <c r="T18" s="61" t="e">
        <f ca="1">ABS(_xll.BDP(A18,"CHG_NET_1M"))&gt;Rates_Rule3/100</f>
        <v>#NAME?</v>
      </c>
    </row>
    <row r="19" spans="1:20">
      <c r="A19" s="53" t="s">
        <v>80</v>
      </c>
      <c r="B19" s="109"/>
      <c r="C19" s="132" t="s">
        <v>42</v>
      </c>
      <c r="D19" s="138">
        <v>7.9139999999999997</v>
      </c>
      <c r="E19" s="103">
        <v>7.8</v>
      </c>
      <c r="F19" s="103">
        <v>7.6</v>
      </c>
      <c r="G19" s="110">
        <v>7.4</v>
      </c>
      <c r="H19" s="125">
        <v>7.2</v>
      </c>
      <c r="I19" s="103">
        <v>7</v>
      </c>
      <c r="J19" s="103">
        <v>7</v>
      </c>
      <c r="K19" s="110">
        <v>7</v>
      </c>
      <c r="L19" s="50"/>
      <c r="P19" s="3" t="e">
        <f ca="1">_xll.BDP(A19,"PX_LAST")</f>
        <v>#NAME?</v>
      </c>
      <c r="R19" s="59" t="e">
        <f ca="1">P19-(INDEX(D19:G19,Rates_Quarter)+Rates_Rule1/100)&gt;0</f>
        <v>#NAME?</v>
      </c>
      <c r="S19" s="60" t="e">
        <f ca="1">P19-(INDEX(D19:G19,Rates_Quarter)*(1+Rates_Rule2))&gt;0</f>
        <v>#NAME?</v>
      </c>
      <c r="T19" s="61" t="e">
        <f ca="1">ABS(_xll.BDP(A19,"CHG_NET_1M"))&gt;Rates_Rule3/100</f>
        <v>#NAME?</v>
      </c>
    </row>
    <row r="20" spans="1:20">
      <c r="A20" s="53"/>
      <c r="B20" s="109"/>
      <c r="C20" s="132" t="s">
        <v>43</v>
      </c>
      <c r="D20" s="139">
        <v>167.09999999999994</v>
      </c>
      <c r="E20" s="104">
        <v>200</v>
      </c>
      <c r="F20" s="104">
        <v>200</v>
      </c>
      <c r="G20" s="111">
        <v>190.00000000000003</v>
      </c>
      <c r="H20" s="126">
        <v>170.00000000000003</v>
      </c>
      <c r="I20" s="104">
        <v>150</v>
      </c>
      <c r="J20" s="104">
        <v>150</v>
      </c>
      <c r="K20" s="111">
        <v>150</v>
      </c>
      <c r="L20" s="50"/>
      <c r="R20" s="59"/>
      <c r="S20" s="60"/>
      <c r="T20" s="61"/>
    </row>
    <row r="21" spans="1:20">
      <c r="A21" s="53" t="s">
        <v>81</v>
      </c>
      <c r="B21" s="109" t="s">
        <v>10</v>
      </c>
      <c r="C21" s="132" t="s">
        <v>47</v>
      </c>
      <c r="D21" s="138">
        <v>2.8</v>
      </c>
      <c r="E21" s="103">
        <v>2.5</v>
      </c>
      <c r="F21" s="103">
        <v>2.25</v>
      </c>
      <c r="G21" s="110">
        <v>2.25</v>
      </c>
      <c r="H21" s="125">
        <v>2.25</v>
      </c>
      <c r="I21" s="103">
        <v>2.25</v>
      </c>
      <c r="J21" s="103">
        <v>2.5</v>
      </c>
      <c r="K21" s="110">
        <v>2.75</v>
      </c>
      <c r="L21" s="50"/>
      <c r="P21" s="3" t="e">
        <f ca="1">_xll.BDP(A21,"PX_LAST")</f>
        <v>#NAME?</v>
      </c>
      <c r="R21" s="59" t="e">
        <f ca="1">P21-(INDEX(D21:G21,Rates_Quarter)+Rates_Rule1/100)&gt;0</f>
        <v>#NAME?</v>
      </c>
      <c r="S21" s="60" t="e">
        <f ca="1">P21-(INDEX(D21:G21,Rates_Quarter)*(1+Rates_Rule2))&gt;0</f>
        <v>#NAME?</v>
      </c>
      <c r="T21" s="61" t="e">
        <f ca="1">ABS(_xll.BDP(A21,"CHG_NET_1M"))&gt;Rates_Rule3/100</f>
        <v>#NAME?</v>
      </c>
    </row>
    <row r="22" spans="1:20">
      <c r="A22" s="53" t="s">
        <v>82</v>
      </c>
      <c r="B22" s="109"/>
      <c r="C22" s="132" t="s">
        <v>48</v>
      </c>
      <c r="D22" s="138">
        <v>2.7519999999999998</v>
      </c>
      <c r="E22" s="103">
        <v>2.7</v>
      </c>
      <c r="F22" s="103">
        <v>2.4500000000000002</v>
      </c>
      <c r="G22" s="110">
        <v>2.4500000000000002</v>
      </c>
      <c r="H22" s="125">
        <v>2.4500000000000002</v>
      </c>
      <c r="I22" s="103">
        <v>2.4500000000000002</v>
      </c>
      <c r="J22" s="103">
        <v>2.7</v>
      </c>
      <c r="K22" s="110">
        <v>2.95</v>
      </c>
      <c r="L22" s="58"/>
      <c r="P22" s="3" t="e">
        <f ca="1">_xll.BDP(A22,"PX_LAST")</f>
        <v>#NAME?</v>
      </c>
      <c r="R22" s="59" t="e">
        <f ca="1">P22-(INDEX(D22:G22,Rates_Quarter)+Rates_Rule1/100)&gt;0</f>
        <v>#NAME?</v>
      </c>
      <c r="S22" s="60" t="e">
        <f ca="1">P22-(INDEX(D22:G22,Rates_Quarter)*(1+Rates_Rule2))&gt;0</f>
        <v>#NAME?</v>
      </c>
      <c r="T22" s="61" t="e">
        <f ca="1">ABS(_xll.BDP(A22,"CHG_NET_1M"))&gt;Rates_Rule3/100</f>
        <v>#NAME?</v>
      </c>
    </row>
    <row r="23" spans="1:20">
      <c r="A23" s="53" t="s">
        <v>83</v>
      </c>
      <c r="B23" s="109"/>
      <c r="C23" s="132" t="s">
        <v>42</v>
      </c>
      <c r="D23" s="138">
        <v>3.347</v>
      </c>
      <c r="E23" s="103">
        <v>3.5</v>
      </c>
      <c r="F23" s="103">
        <v>3.5</v>
      </c>
      <c r="G23" s="110">
        <v>3.75</v>
      </c>
      <c r="H23" s="125">
        <v>3.6</v>
      </c>
      <c r="I23" s="103">
        <v>3.7</v>
      </c>
      <c r="J23" s="103">
        <v>3.5</v>
      </c>
      <c r="K23" s="110">
        <v>3.6</v>
      </c>
      <c r="L23" s="63"/>
      <c r="P23" s="3" t="e">
        <f ca="1">_xll.BDP(A23,"PX_LAST")</f>
        <v>#NAME?</v>
      </c>
      <c r="R23" s="59" t="e">
        <f ca="1">P23-(INDEX(D23:G23,Rates_Quarter)+Rates_Rule1/100)&gt;0</f>
        <v>#NAME?</v>
      </c>
      <c r="S23" s="60" t="e">
        <f ca="1">P23-(INDEX(D23:G23,Rates_Quarter)*(1+Rates_Rule2))&gt;0</f>
        <v>#NAME?</v>
      </c>
      <c r="T23" s="61" t="e">
        <f ca="1">ABS(_xll.BDP(A23,"CHG_NET_1M"))&gt;Rates_Rule3/100</f>
        <v>#NAME?</v>
      </c>
    </row>
    <row r="24" spans="1:20">
      <c r="A24" s="53"/>
      <c r="B24" s="109"/>
      <c r="C24" s="132" t="s">
        <v>49</v>
      </c>
      <c r="D24" s="139">
        <v>59.500000000000021</v>
      </c>
      <c r="E24" s="104">
        <v>79.999999999999986</v>
      </c>
      <c r="F24" s="104">
        <v>104.99999999999999</v>
      </c>
      <c r="G24" s="111">
        <v>129.99999999999997</v>
      </c>
      <c r="H24" s="126">
        <v>114.99999999999999</v>
      </c>
      <c r="I24" s="104">
        <v>125</v>
      </c>
      <c r="J24" s="104">
        <v>79.999999999999986</v>
      </c>
      <c r="K24" s="111">
        <v>64.999999999999986</v>
      </c>
      <c r="L24" s="50"/>
      <c r="R24" s="59"/>
      <c r="S24" s="60"/>
      <c r="T24" s="61"/>
    </row>
    <row r="25" spans="1:20">
      <c r="A25" s="53" t="s">
        <v>95</v>
      </c>
      <c r="B25" s="109" t="s">
        <v>11</v>
      </c>
      <c r="C25" s="132" t="s">
        <v>50</v>
      </c>
      <c r="D25" s="138">
        <v>3.952</v>
      </c>
      <c r="E25" s="103">
        <v>3.25</v>
      </c>
      <c r="F25" s="103">
        <v>3.1</v>
      </c>
      <c r="G25" s="110">
        <v>3.05</v>
      </c>
      <c r="H25" s="125">
        <v>3</v>
      </c>
      <c r="I25" s="103">
        <v>2.95</v>
      </c>
      <c r="J25" s="103">
        <v>2.9</v>
      </c>
      <c r="K25" s="110">
        <v>2.9</v>
      </c>
      <c r="L25" s="50"/>
      <c r="P25" s="3" t="e">
        <f ca="1">_xll.BDP(A25,"PX_LAST")</f>
        <v>#NAME?</v>
      </c>
      <c r="R25" s="59" t="e">
        <f ca="1">P25-(INDEX(D25:G25,Rates_Quarter)+Rates_Rule1/100)&gt;0</f>
        <v>#NAME?</v>
      </c>
      <c r="S25" s="60" t="e">
        <f ca="1">P25-(INDEX(D25:G25,Rates_Quarter)*(1+Rates_Rule2))&gt;0</f>
        <v>#NAME?</v>
      </c>
      <c r="T25" s="61" t="e">
        <f ca="1">ABS(_xll.BDP(A25,"CHG_NET_1M"))&gt;Rates_Rule3/100</f>
        <v>#NAME?</v>
      </c>
    </row>
    <row r="26" spans="1:20">
      <c r="A26" s="53" t="s">
        <v>93</v>
      </c>
      <c r="B26" s="109"/>
      <c r="C26" s="132" t="s">
        <v>41</v>
      </c>
      <c r="D26" s="138">
        <v>3.8050000000000002</v>
      </c>
      <c r="E26" s="103">
        <v>3.95</v>
      </c>
      <c r="F26" s="103">
        <v>3.85</v>
      </c>
      <c r="G26" s="110">
        <v>3.85</v>
      </c>
      <c r="H26" s="125">
        <v>3.8</v>
      </c>
      <c r="I26" s="103">
        <v>3.8</v>
      </c>
      <c r="J26" s="103">
        <v>3.8</v>
      </c>
      <c r="K26" s="110">
        <v>3.85</v>
      </c>
      <c r="L26" s="50"/>
      <c r="P26" s="3" t="e">
        <f ca="1">_xll.BDP(A26,"PX_LAST")</f>
        <v>#NAME?</v>
      </c>
      <c r="R26" s="59" t="e">
        <f ca="1">P26-(INDEX(D26:G26,Rates_Quarter)+Rates_Rule1/100)&gt;0</f>
        <v>#NAME?</v>
      </c>
      <c r="S26" s="60" t="e">
        <f ca="1">P26-(INDEX(D26:G26,Rates_Quarter)*(1+Rates_Rule2))&gt;0</f>
        <v>#NAME?</v>
      </c>
      <c r="T26" s="61" t="e">
        <f ca="1">ABS(_xll.BDP(A26,"CHG_NET_1M"))&gt;Rates_Rule3/100</f>
        <v>#NAME?</v>
      </c>
    </row>
    <row r="27" spans="1:20">
      <c r="A27" s="53" t="s">
        <v>94</v>
      </c>
      <c r="B27" s="109"/>
      <c r="C27" s="132" t="s">
        <v>42</v>
      </c>
      <c r="D27" s="138">
        <v>4.3280000000000003</v>
      </c>
      <c r="E27" s="103">
        <v>4.5</v>
      </c>
      <c r="F27" s="103">
        <v>4.3</v>
      </c>
      <c r="G27" s="110">
        <v>4.2</v>
      </c>
      <c r="H27" s="125">
        <v>4.25</v>
      </c>
      <c r="I27" s="103">
        <v>4.3499999999999996</v>
      </c>
      <c r="J27" s="103">
        <v>4.4000000000000004</v>
      </c>
      <c r="K27" s="110">
        <v>4.5</v>
      </c>
      <c r="L27" s="58"/>
      <c r="P27" s="3" t="e">
        <f ca="1">_xll.BDP(A27,"PX_LAST")</f>
        <v>#NAME?</v>
      </c>
      <c r="R27" s="59" t="e">
        <f ca="1">P27-(INDEX(D27:G27,Rates_Quarter)+Rates_Rule1/100)&gt;0</f>
        <v>#NAME?</v>
      </c>
      <c r="S27" s="60" t="e">
        <f ca="1">P27-(INDEX(D27:G27,Rates_Quarter)*(1+Rates_Rule2))&gt;0</f>
        <v>#NAME?</v>
      </c>
      <c r="T27" s="61" t="e">
        <f ca="1">ABS(_xll.BDP(A27,"CHG_NET_1M"))&gt;Rates_Rule3/100</f>
        <v>#NAME?</v>
      </c>
    </row>
    <row r="28" spans="1:20">
      <c r="A28" s="53"/>
      <c r="B28" s="109"/>
      <c r="C28" s="132" t="s">
        <v>43</v>
      </c>
      <c r="D28" s="139">
        <v>52.300000000000011</v>
      </c>
      <c r="E28" s="104">
        <v>54.999999999999986</v>
      </c>
      <c r="F28" s="104">
        <v>44.999999999999972</v>
      </c>
      <c r="G28" s="111">
        <v>35.000000000000007</v>
      </c>
      <c r="H28" s="126">
        <v>45.000000000000014</v>
      </c>
      <c r="I28" s="104">
        <v>54.999999999999986</v>
      </c>
      <c r="J28" s="104">
        <v>60.000000000000057</v>
      </c>
      <c r="K28" s="111">
        <v>64.999999999999986</v>
      </c>
      <c r="L28" s="63"/>
      <c r="R28" s="59"/>
      <c r="S28" s="60"/>
      <c r="T28" s="61"/>
    </row>
    <row r="29" spans="1:20">
      <c r="A29" s="53" t="s">
        <v>84</v>
      </c>
      <c r="B29" s="109" t="s">
        <v>12</v>
      </c>
      <c r="C29" s="132" t="s">
        <v>51</v>
      </c>
      <c r="D29" s="138">
        <v>0.99814999999999998</v>
      </c>
      <c r="E29" s="103">
        <v>0.65</v>
      </c>
      <c r="F29" s="103">
        <v>0.5</v>
      </c>
      <c r="G29" s="110">
        <v>0.5</v>
      </c>
      <c r="H29" s="125">
        <v>0.5</v>
      </c>
      <c r="I29" s="103">
        <v>0.5</v>
      </c>
      <c r="J29" s="103">
        <v>0.5</v>
      </c>
      <c r="K29" s="110">
        <v>0.5</v>
      </c>
      <c r="L29" s="50"/>
      <c r="P29" s="3" t="e">
        <f ca="1">_xll.BDP(A29,"PX_LAST")</f>
        <v>#NAME?</v>
      </c>
      <c r="R29" s="59" t="e">
        <f ca="1">P29-(INDEX(D29:G29,Rates_Quarter)+Rates_Rule1/100)&gt;0</f>
        <v>#NAME?</v>
      </c>
      <c r="S29" s="60" t="e">
        <f ca="1">P29-(INDEX(D29:G29,Rates_Quarter)*(1+Rates_Rule2))&gt;0</f>
        <v>#NAME?</v>
      </c>
      <c r="T29" s="61" t="e">
        <f ca="1">ABS(_xll.BDP(A29,"CHG_NET_1M"))&gt;Rates_Rule3/100</f>
        <v>#NAME?</v>
      </c>
    </row>
    <row r="30" spans="1:20">
      <c r="A30" s="53" t="s">
        <v>85</v>
      </c>
      <c r="B30" s="109"/>
      <c r="C30" s="132" t="s">
        <v>41</v>
      </c>
      <c r="D30" s="138">
        <v>0.72699999999999998</v>
      </c>
      <c r="E30" s="103">
        <v>0.7</v>
      </c>
      <c r="F30" s="103">
        <v>0.55000000000000004</v>
      </c>
      <c r="G30" s="110">
        <v>0.45</v>
      </c>
      <c r="H30" s="125">
        <v>0.5</v>
      </c>
      <c r="I30" s="103">
        <v>0.5</v>
      </c>
      <c r="J30" s="103">
        <v>0.6</v>
      </c>
      <c r="K30" s="110">
        <v>0.7</v>
      </c>
      <c r="L30" s="50"/>
      <c r="P30" s="3" t="e">
        <f ca="1">_xll.BDP(A30,"PX_LAST")</f>
        <v>#NAME?</v>
      </c>
      <c r="R30" s="59" t="e">
        <f ca="1">P30-(INDEX(D30:G30,Rates_Quarter)+Rates_Rule1/100)&gt;0</f>
        <v>#NAME?</v>
      </c>
      <c r="S30" s="60" t="e">
        <f ca="1">P30-(INDEX(D30:G30,Rates_Quarter)*(1+Rates_Rule2))&gt;0</f>
        <v>#NAME?</v>
      </c>
      <c r="T30" s="61" t="e">
        <f ca="1">ABS(_xll.BDP(A30,"CHG_NET_1M"))&gt;Rates_Rule3/100</f>
        <v>#NAME?</v>
      </c>
    </row>
    <row r="31" spans="1:20">
      <c r="A31" s="53" t="s">
        <v>86</v>
      </c>
      <c r="B31" s="109"/>
      <c r="C31" s="132" t="s">
        <v>42</v>
      </c>
      <c r="D31" s="138">
        <v>1.288</v>
      </c>
      <c r="E31" s="103">
        <v>1.2000000000000002</v>
      </c>
      <c r="F31" s="103">
        <v>1.2</v>
      </c>
      <c r="G31" s="110">
        <v>1.25</v>
      </c>
      <c r="H31" s="125">
        <v>1.35</v>
      </c>
      <c r="I31" s="103">
        <v>1.45</v>
      </c>
      <c r="J31" s="103">
        <v>1.5</v>
      </c>
      <c r="K31" s="110">
        <v>1.6</v>
      </c>
      <c r="L31" s="50"/>
      <c r="P31" s="3" t="e">
        <f ca="1">_xll.BDP(A31,"PX_LAST")</f>
        <v>#NAME?</v>
      </c>
      <c r="R31" s="59" t="e">
        <f ca="1">P31-(INDEX(D31:G31,Rates_Quarter)+Rates_Rule1/100)&gt;0</f>
        <v>#NAME?</v>
      </c>
      <c r="S31" s="60" t="e">
        <f ca="1">P31-(INDEX(D31:G31,Rates_Quarter)*(1+Rates_Rule2))&gt;0</f>
        <v>#NAME?</v>
      </c>
      <c r="T31" s="61" t="e">
        <f ca="1">ABS(_xll.BDP(A31,"CHG_NET_1M"))&gt;Rates_Rule3/100</f>
        <v>#NAME?</v>
      </c>
    </row>
    <row r="32" spans="1:20">
      <c r="A32" s="53"/>
      <c r="B32" s="109"/>
      <c r="C32" s="132" t="s">
        <v>43</v>
      </c>
      <c r="D32" s="139">
        <v>56.100000000000009</v>
      </c>
      <c r="E32" s="104">
        <v>50.000000000000021</v>
      </c>
      <c r="F32" s="104">
        <v>64.999999999999986</v>
      </c>
      <c r="G32" s="111">
        <v>80</v>
      </c>
      <c r="H32" s="126">
        <v>85.000000000000014</v>
      </c>
      <c r="I32" s="104">
        <v>95</v>
      </c>
      <c r="J32" s="104">
        <v>90</v>
      </c>
      <c r="K32" s="111">
        <v>90.000000000000014</v>
      </c>
      <c r="L32" s="58"/>
      <c r="R32" s="59"/>
      <c r="S32" s="60"/>
      <c r="T32" s="61"/>
    </row>
    <row r="33" spans="1:20">
      <c r="A33" s="53" t="s">
        <v>87</v>
      </c>
      <c r="B33" s="109" t="s">
        <v>13</v>
      </c>
      <c r="C33" s="132" t="s">
        <v>52</v>
      </c>
      <c r="D33" s="138">
        <v>0.87275999999999998</v>
      </c>
      <c r="E33" s="103">
        <v>0.62</v>
      </c>
      <c r="F33" s="103">
        <v>0.37</v>
      </c>
      <c r="G33" s="110">
        <v>0.37</v>
      </c>
      <c r="H33" s="125">
        <v>0.37</v>
      </c>
      <c r="I33" s="103">
        <v>0.37</v>
      </c>
      <c r="J33" s="103">
        <v>0.37</v>
      </c>
      <c r="K33" s="110">
        <v>0.37</v>
      </c>
      <c r="L33" s="63"/>
      <c r="P33" s="3" t="e">
        <f ca="1">_xll.BDP(A33,"PX_LAST")</f>
        <v>#NAME?</v>
      </c>
      <c r="R33" s="59" t="e">
        <f ca="1">P33-(INDEX(D33:G33,Rates_Quarter)+Rates_Rule1/100)&gt;0</f>
        <v>#NAME?</v>
      </c>
      <c r="S33" s="60" t="e">
        <f ca="1">P33-(INDEX(D33:G33,Rates_Quarter)*(1+Rates_Rule2))&gt;0</f>
        <v>#NAME?</v>
      </c>
      <c r="T33" s="61" t="e">
        <f ca="1">ABS(_xll.BDP(A33,"CHG_NET_1M"))&gt;Rates_Rule3/100</f>
        <v>#NAME?</v>
      </c>
    </row>
    <row r="34" spans="1:20">
      <c r="A34" s="53" t="s">
        <v>88</v>
      </c>
      <c r="B34" s="109"/>
      <c r="C34" s="132" t="s">
        <v>41</v>
      </c>
      <c r="D34" s="138">
        <v>0.81299999999999994</v>
      </c>
      <c r="E34" s="103">
        <v>0.62</v>
      </c>
      <c r="F34" s="103">
        <v>0.37</v>
      </c>
      <c r="G34" s="110">
        <v>0.37</v>
      </c>
      <c r="H34" s="125">
        <v>0.37</v>
      </c>
      <c r="I34" s="103">
        <v>0.37</v>
      </c>
      <c r="J34" s="103">
        <v>0.37</v>
      </c>
      <c r="K34" s="110">
        <v>0.37</v>
      </c>
      <c r="L34" s="50"/>
      <c r="P34" s="3" t="e">
        <f ca="1">_xll.BDP(A34,"PX_LAST")</f>
        <v>#NAME?</v>
      </c>
      <c r="R34" s="59" t="e">
        <f ca="1">P34-(INDEX(D34:G34,Rates_Quarter)+Rates_Rule1/100)&gt;0</f>
        <v>#NAME?</v>
      </c>
      <c r="S34" s="60" t="e">
        <f ca="1">P34-(INDEX(D34:G34,Rates_Quarter)*(1+Rates_Rule2))&gt;0</f>
        <v>#NAME?</v>
      </c>
      <c r="T34" s="61" t="e">
        <f ca="1">ABS(_xll.BDP(A34,"CHG_NET_1M"))&gt;Rates_Rule3/100</f>
        <v>#NAME?</v>
      </c>
    </row>
    <row r="35" spans="1:20">
      <c r="A35" s="53" t="s">
        <v>89</v>
      </c>
      <c r="B35" s="109"/>
      <c r="C35" s="132" t="s">
        <v>42</v>
      </c>
      <c r="D35" s="138">
        <v>1.397</v>
      </c>
      <c r="E35" s="103">
        <v>1.4</v>
      </c>
      <c r="F35" s="103">
        <v>1.3</v>
      </c>
      <c r="G35" s="110">
        <v>1.25</v>
      </c>
      <c r="H35" s="125">
        <v>1.35</v>
      </c>
      <c r="I35" s="103">
        <v>1.45</v>
      </c>
      <c r="J35" s="103">
        <v>1.5</v>
      </c>
      <c r="K35" s="110">
        <v>1.6</v>
      </c>
      <c r="L35" s="50"/>
      <c r="P35" s="3" t="e">
        <f ca="1">_xll.BDP(A35,"PX_LAST")</f>
        <v>#NAME?</v>
      </c>
      <c r="R35" s="59" t="e">
        <f ca="1">P35-(INDEX(D35:G35,Rates_Quarter)+Rates_Rule1/100)&gt;0</f>
        <v>#NAME?</v>
      </c>
      <c r="S35" s="60" t="e">
        <f ca="1">P35-(INDEX(D35:G35,Rates_Quarter)*(1+Rates_Rule2))&gt;0</f>
        <v>#NAME?</v>
      </c>
      <c r="T35" s="61" t="e">
        <f ca="1">ABS(_xll.BDP(A35,"CHG_NET_1M"))&gt;Rates_Rule3/100</f>
        <v>#NAME?</v>
      </c>
    </row>
    <row r="36" spans="1:20">
      <c r="A36" s="53"/>
      <c r="B36" s="113"/>
      <c r="C36" s="133" t="s">
        <v>43</v>
      </c>
      <c r="D36" s="140">
        <v>58.400000000000006</v>
      </c>
      <c r="E36" s="114">
        <v>77.999999999999986</v>
      </c>
      <c r="F36" s="114">
        <v>93</v>
      </c>
      <c r="G36" s="115">
        <v>88</v>
      </c>
      <c r="H36" s="127">
        <v>98.000000000000014</v>
      </c>
      <c r="I36" s="114">
        <v>108</v>
      </c>
      <c r="J36" s="114">
        <v>112.99999999999999</v>
      </c>
      <c r="K36" s="115">
        <v>123</v>
      </c>
      <c r="L36" s="50"/>
      <c r="R36" s="59"/>
      <c r="S36" s="60"/>
      <c r="T36" s="61"/>
    </row>
    <row r="37" spans="1:20">
      <c r="A37" s="53" t="s">
        <v>194</v>
      </c>
      <c r="B37" s="106" t="s">
        <v>15</v>
      </c>
      <c r="C37" s="134" t="s">
        <v>193</v>
      </c>
      <c r="D37" s="141">
        <v>4.3499999999999996</v>
      </c>
      <c r="E37" s="107">
        <v>3.85</v>
      </c>
      <c r="F37" s="107">
        <v>3.7</v>
      </c>
      <c r="G37" s="108">
        <v>3.55</v>
      </c>
      <c r="H37" s="128">
        <v>3.55</v>
      </c>
      <c r="I37" s="107">
        <v>3.55</v>
      </c>
      <c r="J37" s="107">
        <v>3.55</v>
      </c>
      <c r="K37" s="108">
        <v>3.55</v>
      </c>
      <c r="L37" s="58"/>
      <c r="P37" s="3" t="e">
        <f ca="1">_xll.BDP(A37,"PX_LAST")</f>
        <v>#NAME?</v>
      </c>
      <c r="R37" s="59" t="e">
        <f ca="1">P37-(INDEX(D37:G37,Rates_Quarter)+Rates_Rule1/100)&gt;0</f>
        <v>#NAME?</v>
      </c>
      <c r="S37" s="60" t="e">
        <f ca="1">P37-(INDEX(D37:G37,Rates_Quarter)*(1+Rates_Rule2))&gt;0</f>
        <v>#NAME?</v>
      </c>
      <c r="T37" s="61" t="e">
        <f ca="1">ABS(_xll.BDP(A37,"CHG_NET_1M"))&gt;Rates_Rule3/100</f>
        <v>#NAME?</v>
      </c>
    </row>
    <row r="38" spans="1:20">
      <c r="A38" s="53" t="s">
        <v>197</v>
      </c>
      <c r="B38" s="109"/>
      <c r="C38" s="132" t="s">
        <v>41</v>
      </c>
      <c r="D38" s="138">
        <v>2.0640000000000001</v>
      </c>
      <c r="E38" s="103">
        <v>2.2000000000000002</v>
      </c>
      <c r="F38" s="103">
        <v>2.25</v>
      </c>
      <c r="G38" s="110">
        <v>2.2999999999999998</v>
      </c>
      <c r="H38" s="125">
        <v>2.35</v>
      </c>
      <c r="I38" s="103">
        <v>2.4</v>
      </c>
      <c r="J38" s="103">
        <v>2.4</v>
      </c>
      <c r="K38" s="110">
        <v>2.4</v>
      </c>
      <c r="L38" s="50"/>
      <c r="P38" s="3" t="e">
        <f ca="1">_xll.BDP(A38,"PX_LAST")</f>
        <v>#NAME?</v>
      </c>
      <c r="R38" s="59" t="e">
        <f ca="1">P38-(INDEX(D38:G38,Rates_Quarter)+Rates_Rule1/100)&gt;0</f>
        <v>#NAME?</v>
      </c>
      <c r="S38" s="60" t="e">
        <f ca="1">P38-(INDEX(D38:G38,Rates_Quarter)*(1+Rates_Rule2))&gt;0</f>
        <v>#NAME?</v>
      </c>
      <c r="T38" s="61" t="e">
        <f ca="1">ABS(_xll.BDP(A38,"CHG_NET_1M"))&gt;Rates_Rule3/100</f>
        <v>#NAME?</v>
      </c>
    </row>
    <row r="39" spans="1:20">
      <c r="A39" s="53" t="s">
        <v>97</v>
      </c>
      <c r="B39" s="109"/>
      <c r="C39" s="132" t="s">
        <v>42</v>
      </c>
      <c r="D39" s="138">
        <v>2.5859999999999999</v>
      </c>
      <c r="E39" s="103">
        <v>2.6</v>
      </c>
      <c r="F39" s="103">
        <v>2.6</v>
      </c>
      <c r="G39" s="110">
        <v>2.6</v>
      </c>
      <c r="H39" s="125">
        <v>2.6</v>
      </c>
      <c r="I39" s="103">
        <v>2.7</v>
      </c>
      <c r="J39" s="103">
        <v>2.8</v>
      </c>
      <c r="K39" s="110">
        <v>2.8</v>
      </c>
      <c r="L39" s="50"/>
      <c r="P39" s="3" t="e">
        <f ca="1">_xll.BDP(A39,"PX_LAST")</f>
        <v>#NAME?</v>
      </c>
      <c r="R39" s="59" t="e">
        <f ca="1">P39-(INDEX(D39:G39,Rates_Quarter)+Rates_Rule1/100)&gt;0</f>
        <v>#NAME?</v>
      </c>
      <c r="S39" s="60" t="e">
        <f ca="1">P39-(INDEX(D39:G39,Rates_Quarter)*(1+Rates_Rule2))&gt;0</f>
        <v>#NAME?</v>
      </c>
      <c r="T39" s="61" t="e">
        <f ca="1">ABS(_xll.BDP(A39,"CHG_NET_1M"))&gt;Rates_Rule3/100</f>
        <v>#NAME?</v>
      </c>
    </row>
    <row r="40" spans="1:20">
      <c r="A40" s="53"/>
      <c r="B40" s="109"/>
      <c r="C40" s="132" t="s">
        <v>43</v>
      </c>
      <c r="D40" s="139">
        <v>52.199999999999982</v>
      </c>
      <c r="E40" s="104">
        <v>39.999999999999993</v>
      </c>
      <c r="F40" s="104">
        <v>35.000000000000007</v>
      </c>
      <c r="G40" s="111">
        <v>30.000000000000028</v>
      </c>
      <c r="H40" s="126">
        <v>25</v>
      </c>
      <c r="I40" s="104">
        <v>30.000000000000028</v>
      </c>
      <c r="J40" s="104">
        <v>39.999999999999993</v>
      </c>
      <c r="K40" s="111">
        <v>39.999999999999993</v>
      </c>
      <c r="L40" s="50"/>
      <c r="R40" s="59"/>
      <c r="S40" s="60"/>
      <c r="T40" s="61"/>
    </row>
    <row r="41" spans="1:20">
      <c r="A41" s="53" t="s">
        <v>112</v>
      </c>
      <c r="B41" s="109" t="s">
        <v>16</v>
      </c>
      <c r="C41" s="132" t="s">
        <v>53</v>
      </c>
      <c r="D41" s="142">
        <v>1.93482</v>
      </c>
      <c r="E41" s="143">
        <v>0.75</v>
      </c>
      <c r="F41" s="143">
        <v>0.55000000000000004</v>
      </c>
      <c r="G41" s="144">
        <v>0.55000000000000004</v>
      </c>
      <c r="H41" s="142">
        <v>0.55000000000000004</v>
      </c>
      <c r="I41" s="143">
        <v>0.55000000000000004</v>
      </c>
      <c r="J41" s="143">
        <v>0.55000000000000004</v>
      </c>
      <c r="K41" s="144">
        <v>0.55000000000000004</v>
      </c>
      <c r="L41" s="50"/>
      <c r="P41" s="3" t="e">
        <f ca="1">_xll.BDP(A41,"PX_LAST")</f>
        <v>#NAME?</v>
      </c>
      <c r="R41" s="59" t="e">
        <f ca="1">P41-(INDEX(D41:G41,Rates_Quarter)+Rates_Rule1/100)&gt;0</f>
        <v>#NAME?</v>
      </c>
      <c r="S41" s="60" t="e">
        <f ca="1">P41-(INDEX(D41:G41,Rates_Quarter)*(1+Rates_Rule2))&gt;0</f>
        <v>#NAME?</v>
      </c>
      <c r="T41" s="61" t="e">
        <f ca="1">ABS(_xll.BDP(A41,"CHG_NET_1M"))&gt;Rates_Rule3/100</f>
        <v>#NAME?</v>
      </c>
    </row>
    <row r="42" spans="1:20">
      <c r="A42" s="53" t="s">
        <v>98</v>
      </c>
      <c r="B42" s="109"/>
      <c r="C42" s="132" t="s">
        <v>41</v>
      </c>
      <c r="D42" s="142">
        <v>0.66500000000000004</v>
      </c>
      <c r="E42" s="143">
        <v>0.60000000000000009</v>
      </c>
      <c r="F42" s="143">
        <v>0.60000000000000009</v>
      </c>
      <c r="G42" s="144">
        <v>0.65</v>
      </c>
      <c r="H42" s="142">
        <v>0.7</v>
      </c>
      <c r="I42" s="143">
        <v>0.7</v>
      </c>
      <c r="J42" s="143">
        <v>0.8</v>
      </c>
      <c r="K42" s="144">
        <v>0.89999999999999991</v>
      </c>
      <c r="L42" s="58"/>
      <c r="P42" s="3" t="e">
        <f ca="1">_xll.BDP(A42,"PX_LAST")</f>
        <v>#NAME?</v>
      </c>
      <c r="R42" s="59" t="e">
        <f ca="1">P42-(INDEX(D42:G42,Rates_Quarter)+Rates_Rule1/100)&gt;0</f>
        <v>#NAME?</v>
      </c>
      <c r="S42" s="60" t="e">
        <f ca="1">P42-(INDEX(D42:G42,Rates_Quarter)*(1+Rates_Rule2))&gt;0</f>
        <v>#NAME?</v>
      </c>
      <c r="T42" s="61" t="e">
        <f ca="1">ABS(_xll.BDP(A42,"CHG_NET_1M"))&gt;Rates_Rule3/100</f>
        <v>#NAME?</v>
      </c>
    </row>
    <row r="43" spans="1:20">
      <c r="A43" s="53" t="s">
        <v>99</v>
      </c>
      <c r="B43" s="109"/>
      <c r="C43" s="132" t="s">
        <v>42</v>
      </c>
      <c r="D43" s="142">
        <v>0.72</v>
      </c>
      <c r="E43" s="143">
        <v>1</v>
      </c>
      <c r="F43" s="143">
        <v>1.2</v>
      </c>
      <c r="G43" s="144">
        <v>1.45</v>
      </c>
      <c r="H43" s="142">
        <v>1.55</v>
      </c>
      <c r="I43" s="143">
        <v>1.65</v>
      </c>
      <c r="J43" s="143">
        <v>1.7</v>
      </c>
      <c r="K43" s="144">
        <v>1.8</v>
      </c>
      <c r="L43" s="58"/>
      <c r="P43" s="3" t="e">
        <f ca="1">_xll.BDP(A43,"PX_LAST")</f>
        <v>#NAME?</v>
      </c>
      <c r="R43" s="59" t="e">
        <f ca="1">P43-(INDEX(D43:G43,Rates_Quarter)+Rates_Rule1/100)&gt;0</f>
        <v>#NAME?</v>
      </c>
      <c r="S43" s="60" t="e">
        <f ca="1">P43-(INDEX(D43:G43,Rates_Quarter)*(1+Rates_Rule2))&gt;0</f>
        <v>#NAME?</v>
      </c>
      <c r="T43" s="61" t="e">
        <f ca="1">ABS(_xll.BDP(A43,"CHG_NET_1M"))&gt;Rates_Rule3/100</f>
        <v>#NAME?</v>
      </c>
    </row>
    <row r="44" spans="1:20">
      <c r="A44" s="53"/>
      <c r="B44" s="122"/>
      <c r="C44" s="135" t="s">
        <v>43</v>
      </c>
      <c r="D44" s="145">
        <v>5.4999999999999938</v>
      </c>
      <c r="E44" s="146">
        <v>39.999999999999993</v>
      </c>
      <c r="F44" s="146">
        <v>59.999999999999986</v>
      </c>
      <c r="G44" s="147">
        <v>80</v>
      </c>
      <c r="H44" s="145">
        <v>85.000000000000014</v>
      </c>
      <c r="I44" s="146">
        <v>95</v>
      </c>
      <c r="J44" s="146">
        <v>89.999999999999986</v>
      </c>
      <c r="K44" s="147">
        <v>90.000000000000014</v>
      </c>
      <c r="L44" s="63"/>
      <c r="R44" s="59"/>
      <c r="S44" s="60"/>
      <c r="T44" s="61"/>
    </row>
    <row r="45" spans="1:20">
      <c r="A45" s="53" t="s">
        <v>90</v>
      </c>
      <c r="B45" s="109" t="s">
        <v>54</v>
      </c>
      <c r="C45" s="132" t="s">
        <v>55</v>
      </c>
      <c r="D45" s="148">
        <v>1.1000000000000001</v>
      </c>
      <c r="E45" s="149">
        <v>0.7</v>
      </c>
      <c r="F45" s="149">
        <v>0.65</v>
      </c>
      <c r="G45" s="150">
        <v>0.65</v>
      </c>
      <c r="H45" s="151">
        <v>0.65</v>
      </c>
      <c r="I45" s="149">
        <v>0.65</v>
      </c>
      <c r="J45" s="149">
        <v>0.65</v>
      </c>
      <c r="K45" s="150">
        <v>0.9</v>
      </c>
      <c r="L45" s="50"/>
      <c r="P45" s="3" t="e">
        <f ca="1">_xll.BDP(A45,"PX_LAST")</f>
        <v>#NAME?</v>
      </c>
      <c r="R45" s="59" t="e">
        <f ca="1">P45-(INDEX(D45:G45,Rates_Quarter)+Rates_Rule1/100)&gt;0</f>
        <v>#NAME?</v>
      </c>
      <c r="S45" s="60" t="e">
        <f ca="1">P45-(INDEX(D45:G45,Rates_Quarter)*(1+Rates_Rule2))&gt;0</f>
        <v>#NAME?</v>
      </c>
      <c r="T45" s="61" t="e">
        <f ca="1">ABS(_xll.BDP(A45,"CHG_NET_1M"))&gt;Rates_Rule3/100</f>
        <v>#NAME?</v>
      </c>
    </row>
    <row r="46" spans="1:20">
      <c r="A46" s="53" t="s">
        <v>91</v>
      </c>
      <c r="B46" s="109"/>
      <c r="C46" s="132" t="s">
        <v>48</v>
      </c>
      <c r="D46" s="138">
        <v>1.07</v>
      </c>
      <c r="E46" s="103">
        <v>0.7</v>
      </c>
      <c r="F46" s="103">
        <v>0.55000000000000004</v>
      </c>
      <c r="G46" s="110">
        <v>0.5</v>
      </c>
      <c r="H46" s="125">
        <v>0.5</v>
      </c>
      <c r="I46" s="103">
        <v>0.5</v>
      </c>
      <c r="J46" s="103">
        <v>0.5</v>
      </c>
      <c r="K46" s="110">
        <v>0.75</v>
      </c>
      <c r="L46" s="50"/>
      <c r="P46" s="3" t="e">
        <f ca="1">_xll.BDP(A46,"PX_LAST")</f>
        <v>#NAME?</v>
      </c>
      <c r="R46" s="59" t="e">
        <f ca="1">P46-(INDEX(D46:G46,Rates_Quarter)+Rates_Rule1/100)&gt;0</f>
        <v>#NAME?</v>
      </c>
      <c r="S46" s="60" t="e">
        <f ca="1">P46-(INDEX(D46:G46,Rates_Quarter)*(1+Rates_Rule2))&gt;0</f>
        <v>#NAME?</v>
      </c>
      <c r="T46" s="61" t="e">
        <f ca="1">ABS(_xll.BDP(A46,"CHG_NET_1M"))&gt;Rates_Rule3/100</f>
        <v>#NAME?</v>
      </c>
    </row>
    <row r="47" spans="1:20">
      <c r="A47" s="53" t="s">
        <v>92</v>
      </c>
      <c r="B47" s="109"/>
      <c r="C47" s="132" t="s">
        <v>42</v>
      </c>
      <c r="D47" s="138">
        <v>1.552</v>
      </c>
      <c r="E47" s="103">
        <v>1.2</v>
      </c>
      <c r="F47" s="103">
        <v>1.1000000000000001</v>
      </c>
      <c r="G47" s="110">
        <v>0.9</v>
      </c>
      <c r="H47" s="125">
        <v>0.95</v>
      </c>
      <c r="I47" s="103">
        <v>1</v>
      </c>
      <c r="J47" s="103">
        <v>1</v>
      </c>
      <c r="K47" s="110">
        <v>1.2</v>
      </c>
      <c r="L47" s="50"/>
      <c r="P47" s="3" t="e">
        <f ca="1">_xll.BDP(A47,"PX_LAST")</f>
        <v>#NAME?</v>
      </c>
      <c r="R47" s="59" t="e">
        <f ca="1">P47-(INDEX(D47:G47,Rates_Quarter)+Rates_Rule1/100)&gt;0</f>
        <v>#NAME?</v>
      </c>
      <c r="S47" s="60" t="e">
        <f ca="1">P47-(INDEX(D47:G47,Rates_Quarter)*(1+Rates_Rule2))&gt;0</f>
        <v>#NAME?</v>
      </c>
      <c r="T47" s="61" t="e">
        <f ca="1">ABS(_xll.BDP(A47,"CHG_NET_1M"))&gt;Rates_Rule3/100</f>
        <v>#NAME?</v>
      </c>
    </row>
    <row r="48" spans="1:20">
      <c r="A48" s="53"/>
      <c r="B48" s="113"/>
      <c r="C48" s="133" t="s">
        <v>49</v>
      </c>
      <c r="D48" s="140">
        <v>48.199999999999996</v>
      </c>
      <c r="E48" s="114">
        <v>50</v>
      </c>
      <c r="F48" s="114">
        <v>55.000000000000007</v>
      </c>
      <c r="G48" s="115">
        <v>40</v>
      </c>
      <c r="H48" s="127">
        <v>44.999999999999993</v>
      </c>
      <c r="I48" s="114">
        <v>50</v>
      </c>
      <c r="J48" s="114">
        <v>50</v>
      </c>
      <c r="K48" s="115">
        <v>44.999999999999993</v>
      </c>
      <c r="L48" s="50"/>
      <c r="R48" s="59"/>
      <c r="S48" s="60"/>
      <c r="T48" s="61"/>
    </row>
    <row r="49" spans="1:20">
      <c r="A49" s="53" t="s">
        <v>96</v>
      </c>
      <c r="B49" s="106" t="s">
        <v>24</v>
      </c>
      <c r="C49" s="134" t="s">
        <v>56</v>
      </c>
      <c r="D49" s="141">
        <v>5.93</v>
      </c>
      <c r="E49" s="107">
        <v>5.5500000000000007</v>
      </c>
      <c r="F49" s="107">
        <v>5.3000000000000007</v>
      </c>
      <c r="G49" s="108">
        <v>5.3000000000000007</v>
      </c>
      <c r="H49" s="128">
        <v>5.3000000000000007</v>
      </c>
      <c r="I49" s="107">
        <v>5.3000000000000007</v>
      </c>
      <c r="J49" s="107">
        <v>5.3000000000000007</v>
      </c>
      <c r="K49" s="108">
        <v>5.3000000000000007</v>
      </c>
      <c r="L49" s="58"/>
      <c r="P49" s="3" t="e">
        <f ca="1">_xll.BDP(A49,"PX_LAST")</f>
        <v>#NAME?</v>
      </c>
      <c r="R49" s="59" t="e">
        <f ca="1">P49-(INDEX(D49:G49,Rates_Quarter)+Rates_Rule1/100)&gt;0</f>
        <v>#NAME?</v>
      </c>
      <c r="S49" s="60" t="e">
        <f ca="1">P49-(INDEX(D49:G49,Rates_Quarter)*(1+Rates_Rule2))&gt;0</f>
        <v>#NAME?</v>
      </c>
      <c r="T49" s="61" t="e">
        <f ca="1">ABS(_xll.BDP(A49,"CHG_NET_1M"))&gt;Rates_Rule3/100</f>
        <v>#NAME?</v>
      </c>
    </row>
    <row r="50" spans="1:20">
      <c r="A50" s="53" t="s">
        <v>108</v>
      </c>
      <c r="B50" s="112"/>
      <c r="C50" s="132" t="s">
        <v>41</v>
      </c>
      <c r="D50" s="138">
        <v>5.2729999999999997</v>
      </c>
      <c r="E50" s="103">
        <v>5.2</v>
      </c>
      <c r="F50" s="103">
        <v>5.3</v>
      </c>
      <c r="G50" s="110">
        <v>5.4</v>
      </c>
      <c r="H50" s="125">
        <v>5.4</v>
      </c>
      <c r="I50" s="103">
        <v>5.4</v>
      </c>
      <c r="J50" s="103">
        <v>5.4</v>
      </c>
      <c r="K50" s="110">
        <v>5.4</v>
      </c>
      <c r="L50" s="63"/>
      <c r="P50" s="3" t="e">
        <f ca="1">_xll.BDP(A50,"PX_LAST")</f>
        <v>#NAME?</v>
      </c>
      <c r="R50" s="59" t="e">
        <f ca="1">P50-(INDEX(D50:G50,Rates_Quarter)+Rates_Rule1/100)&gt;0</f>
        <v>#NAME?</v>
      </c>
      <c r="S50" s="60" t="e">
        <f ca="1">P50-(INDEX(D50:G50,Rates_Quarter)*(1+Rates_Rule2))&gt;0</f>
        <v>#NAME?</v>
      </c>
      <c r="T50" s="61" t="e">
        <f ca="1">ABS(_xll.BDP(A50,"CHG_NET_1M"))&gt;Rates_Rule3/100</f>
        <v>#NAME?</v>
      </c>
    </row>
    <row r="51" spans="1:20">
      <c r="A51" s="53" t="s">
        <v>109</v>
      </c>
      <c r="B51" s="112"/>
      <c r="C51" s="132" t="s">
        <v>42</v>
      </c>
      <c r="D51" s="138">
        <v>6.1379999999999999</v>
      </c>
      <c r="E51" s="103">
        <v>6</v>
      </c>
      <c r="F51" s="103">
        <v>6.15</v>
      </c>
      <c r="G51" s="110">
        <v>6.3</v>
      </c>
      <c r="H51" s="125">
        <v>6.4</v>
      </c>
      <c r="I51" s="103">
        <v>6.4</v>
      </c>
      <c r="J51" s="103">
        <v>6.4</v>
      </c>
      <c r="K51" s="110">
        <v>6.4</v>
      </c>
      <c r="L51" s="50"/>
      <c r="P51" s="3" t="e">
        <f ca="1">_xll.BDP(A51,"PX_LAST")</f>
        <v>#NAME?</v>
      </c>
      <c r="R51" s="59" t="e">
        <f ca="1">P51-(INDEX(D51:G51,Rates_Quarter)+Rates_Rule1/100)&gt;0</f>
        <v>#NAME?</v>
      </c>
      <c r="S51" s="60" t="e">
        <f ca="1">P51-(INDEX(D51:G51,Rates_Quarter)*(1+Rates_Rule2))&gt;0</f>
        <v>#NAME?</v>
      </c>
      <c r="T51" s="61" t="e">
        <f ca="1">ABS(_xll.BDP(A51,"CHG_NET_1M"))&gt;Rates_Rule3/100</f>
        <v>#NAME?</v>
      </c>
    </row>
    <row r="52" spans="1:20">
      <c r="A52" s="53"/>
      <c r="B52" s="113"/>
      <c r="C52" s="133" t="s">
        <v>43</v>
      </c>
      <c r="D52" s="140">
        <v>86.500000000000028</v>
      </c>
      <c r="E52" s="114">
        <v>79.999999999999986</v>
      </c>
      <c r="F52" s="114">
        <v>85.000000000000057</v>
      </c>
      <c r="G52" s="115">
        <v>89.999999999999943</v>
      </c>
      <c r="H52" s="127">
        <v>100</v>
      </c>
      <c r="I52" s="114">
        <v>100</v>
      </c>
      <c r="J52" s="114">
        <v>100</v>
      </c>
      <c r="K52" s="115">
        <v>100</v>
      </c>
      <c r="L52" s="50"/>
      <c r="R52" s="64"/>
      <c r="S52" s="65"/>
      <c r="T52" s="66"/>
    </row>
    <row r="53" spans="1:20">
      <c r="B53" s="105" t="s">
        <v>38</v>
      </c>
      <c r="C53" s="105"/>
      <c r="D53" s="105"/>
      <c r="E53" s="105"/>
      <c r="F53" s="105"/>
      <c r="G53" s="105"/>
      <c r="H53" s="105"/>
      <c r="I53" s="105"/>
      <c r="J53" s="105"/>
      <c r="K53" s="105"/>
    </row>
    <row r="54" spans="1:20">
      <c r="B54" s="63"/>
      <c r="C54" s="63"/>
      <c r="D54" s="58"/>
      <c r="E54" s="58"/>
      <c r="F54" s="58"/>
      <c r="G54" s="58"/>
      <c r="H54" s="58"/>
      <c r="I54" s="58"/>
      <c r="J54" s="58"/>
      <c r="K54" s="58"/>
    </row>
    <row r="55" spans="1:20">
      <c r="B55" s="63"/>
      <c r="C55" s="63"/>
      <c r="D55" s="67"/>
      <c r="E55" s="67"/>
      <c r="F55" s="67"/>
      <c r="G55" s="67"/>
      <c r="H55" s="67"/>
      <c r="I55" s="67"/>
      <c r="J55" s="67"/>
      <c r="K55" s="67"/>
    </row>
    <row r="56" spans="1:20">
      <c r="B56" s="63"/>
      <c r="C56" s="63"/>
      <c r="D56" s="50"/>
      <c r="E56" s="50"/>
      <c r="F56" s="50"/>
      <c r="G56" s="50"/>
      <c r="H56" s="50"/>
      <c r="I56" s="50"/>
      <c r="J56" s="50"/>
      <c r="K56" s="50"/>
    </row>
    <row r="57" spans="1:20">
      <c r="B57" s="63"/>
      <c r="C57" s="63"/>
      <c r="D57" s="50"/>
      <c r="E57" s="50"/>
      <c r="F57" s="50"/>
      <c r="G57" s="50"/>
      <c r="H57" s="50"/>
      <c r="I57" s="50"/>
      <c r="J57" s="50"/>
      <c r="K57" s="50"/>
    </row>
    <row r="58" spans="1:20" hidden="1">
      <c r="A58" s="68">
        <v>43182</v>
      </c>
      <c r="B58" s="63" t="s">
        <v>73</v>
      </c>
      <c r="C58" s="63"/>
      <c r="D58" s="50"/>
      <c r="E58" s="50"/>
      <c r="F58" s="50"/>
      <c r="G58" s="50"/>
      <c r="H58" s="50"/>
      <c r="I58" s="50"/>
      <c r="J58" s="50"/>
      <c r="K58" s="50"/>
    </row>
    <row r="59" spans="1:20" hidden="1">
      <c r="A59" s="68">
        <v>43231</v>
      </c>
      <c r="B59" s="63" t="s">
        <v>74</v>
      </c>
      <c r="C59" s="63"/>
      <c r="D59" s="58"/>
      <c r="E59" s="58"/>
      <c r="F59" s="58"/>
      <c r="G59" s="58"/>
      <c r="H59" s="58"/>
      <c r="I59" s="58"/>
      <c r="J59" s="58"/>
      <c r="K59" s="58"/>
    </row>
    <row r="60" spans="1:20" hidden="1">
      <c r="A60" s="68">
        <v>43259</v>
      </c>
      <c r="B60" s="63" t="s">
        <v>75</v>
      </c>
      <c r="C60" s="63"/>
      <c r="D60" s="63"/>
      <c r="E60" s="63"/>
      <c r="F60" s="63"/>
      <c r="G60" s="63"/>
      <c r="H60" s="63"/>
      <c r="I60" s="63"/>
      <c r="J60" s="63"/>
      <c r="K60" s="63"/>
    </row>
    <row r="61" spans="1:20" hidden="1">
      <c r="A61" s="68">
        <v>43284</v>
      </c>
      <c r="B61" s="63" t="s">
        <v>113</v>
      </c>
      <c r="C61" s="63"/>
      <c r="D61" s="50"/>
      <c r="E61" s="50"/>
      <c r="F61" s="50"/>
      <c r="G61" s="50"/>
      <c r="H61" s="50"/>
      <c r="I61" s="50"/>
      <c r="J61" s="50"/>
      <c r="K61" s="50"/>
    </row>
    <row r="62" spans="1:20" hidden="1">
      <c r="A62" s="68">
        <v>43298</v>
      </c>
      <c r="B62" s="63" t="s">
        <v>114</v>
      </c>
      <c r="C62" s="63"/>
      <c r="D62" s="50"/>
      <c r="E62" s="50"/>
      <c r="F62" s="50"/>
      <c r="G62" s="50"/>
      <c r="H62" s="50"/>
      <c r="I62" s="50"/>
      <c r="J62" s="50"/>
      <c r="K62" s="50"/>
    </row>
    <row r="63" spans="1:20" hidden="1">
      <c r="A63" s="68">
        <v>43318</v>
      </c>
      <c r="B63" s="63" t="s">
        <v>115</v>
      </c>
      <c r="C63" s="63"/>
      <c r="D63" s="50"/>
      <c r="E63" s="50"/>
      <c r="F63" s="50"/>
      <c r="G63" s="50"/>
      <c r="H63" s="50"/>
      <c r="I63" s="50"/>
      <c r="J63" s="50"/>
      <c r="K63" s="50"/>
    </row>
    <row r="64" spans="1:20" hidden="1">
      <c r="A64" s="68">
        <v>43325</v>
      </c>
      <c r="B64" s="63" t="s">
        <v>116</v>
      </c>
      <c r="C64" s="63"/>
      <c r="D64" s="58"/>
      <c r="E64" s="58"/>
      <c r="F64" s="58"/>
      <c r="G64" s="58"/>
      <c r="H64" s="58"/>
      <c r="I64" s="58"/>
      <c r="J64" s="58"/>
      <c r="K64" s="58"/>
    </row>
    <row r="65" spans="1:2" hidden="1">
      <c r="A65" s="68">
        <v>43347</v>
      </c>
      <c r="B65" s="3" t="s">
        <v>117</v>
      </c>
    </row>
    <row r="66" spans="1:2" hidden="1">
      <c r="A66" s="68">
        <v>43348</v>
      </c>
      <c r="B66" s="3" t="s">
        <v>118</v>
      </c>
    </row>
    <row r="67" spans="1:2" hidden="1">
      <c r="A67" s="68">
        <v>43361</v>
      </c>
      <c r="B67" s="3" t="s">
        <v>119</v>
      </c>
    </row>
    <row r="68" spans="1:2" hidden="1">
      <c r="A68" s="68">
        <v>43374</v>
      </c>
      <c r="B68" s="3" t="s">
        <v>120</v>
      </c>
    </row>
    <row r="69" spans="1:2" hidden="1">
      <c r="A69" s="68">
        <v>43382</v>
      </c>
      <c r="B69" s="3" t="s">
        <v>121</v>
      </c>
    </row>
    <row r="70" spans="1:2" hidden="1">
      <c r="A70" s="68">
        <v>43392</v>
      </c>
      <c r="B70" s="3" t="s">
        <v>122</v>
      </c>
    </row>
    <row r="71" spans="1:2" hidden="1">
      <c r="A71" s="68">
        <v>43399</v>
      </c>
      <c r="B71" s="3" t="s">
        <v>123</v>
      </c>
    </row>
    <row r="72" spans="1:2" hidden="1">
      <c r="A72" s="68">
        <v>43409</v>
      </c>
      <c r="B72" s="3" t="s">
        <v>124</v>
      </c>
    </row>
    <row r="73" spans="1:2" hidden="1">
      <c r="A73" s="71">
        <v>43423</v>
      </c>
      <c r="B73" s="3" t="s">
        <v>125</v>
      </c>
    </row>
    <row r="74" spans="1:2" hidden="1">
      <c r="A74" s="71">
        <v>43454</v>
      </c>
      <c r="B74" s="3" t="s">
        <v>135</v>
      </c>
    </row>
    <row r="75" spans="1:2" hidden="1">
      <c r="A75" s="68">
        <v>43467</v>
      </c>
      <c r="B75" s="3" t="s">
        <v>136</v>
      </c>
    </row>
    <row r="76" spans="1:2" hidden="1">
      <c r="A76" s="3" t="s">
        <v>137</v>
      </c>
      <c r="B76" s="3" t="s">
        <v>138</v>
      </c>
    </row>
    <row r="77" spans="1:2" hidden="1">
      <c r="A77" s="71">
        <v>43503</v>
      </c>
      <c r="B77" s="3" t="s">
        <v>139</v>
      </c>
    </row>
    <row r="78" spans="1:2" hidden="1">
      <c r="A78" s="71">
        <v>43511</v>
      </c>
      <c r="B78" s="3" t="s">
        <v>140</v>
      </c>
    </row>
    <row r="79" spans="1:2" hidden="1">
      <c r="A79" s="71">
        <v>43518</v>
      </c>
      <c r="B79" s="3" t="s">
        <v>141</v>
      </c>
    </row>
    <row r="80" spans="1:2" hidden="1">
      <c r="A80" s="71">
        <v>43545</v>
      </c>
      <c r="B80" s="3" t="s">
        <v>142</v>
      </c>
    </row>
    <row r="81" spans="1:2" hidden="1">
      <c r="A81" s="71">
        <v>43558</v>
      </c>
      <c r="B81" s="3" t="s">
        <v>157</v>
      </c>
    </row>
    <row r="82" spans="1:2" hidden="1">
      <c r="A82" s="71">
        <v>43581</v>
      </c>
      <c r="B82" s="3" t="s">
        <v>158</v>
      </c>
    </row>
    <row r="83" spans="1:2" hidden="1">
      <c r="A83" s="71">
        <v>43581</v>
      </c>
      <c r="B83" s="3" t="s">
        <v>159</v>
      </c>
    </row>
    <row r="84" spans="1:2" hidden="1">
      <c r="A84" s="71">
        <v>43595</v>
      </c>
      <c r="B84" s="3" t="s">
        <v>160</v>
      </c>
    </row>
    <row r="85" spans="1:2" hidden="1">
      <c r="A85" s="71">
        <v>43620</v>
      </c>
      <c r="B85" s="3" t="s">
        <v>162</v>
      </c>
    </row>
    <row r="86" spans="1:2" hidden="1">
      <c r="A86" s="71">
        <v>43633</v>
      </c>
      <c r="B86" s="3" t="s">
        <v>163</v>
      </c>
    </row>
    <row r="87" spans="1:2" hidden="1">
      <c r="A87" s="71">
        <v>43636</v>
      </c>
      <c r="B87" s="3" t="s">
        <v>164</v>
      </c>
    </row>
    <row r="88" spans="1:2" hidden="1">
      <c r="A88" s="71">
        <v>43641</v>
      </c>
      <c r="B88" s="3" t="s">
        <v>165</v>
      </c>
    </row>
    <row r="89" spans="1:2" hidden="1">
      <c r="A89" s="71">
        <v>43648</v>
      </c>
      <c r="B89" s="3" t="s">
        <v>167</v>
      </c>
    </row>
    <row r="90" spans="1:2" hidden="1">
      <c r="A90" s="71">
        <v>43663</v>
      </c>
      <c r="B90" s="3" t="s">
        <v>168</v>
      </c>
    </row>
    <row r="91" spans="1:2" hidden="1">
      <c r="A91" s="71">
        <v>43664</v>
      </c>
      <c r="B91" s="3" t="s">
        <v>169</v>
      </c>
    </row>
    <row r="92" spans="1:2" hidden="1">
      <c r="A92" s="71">
        <v>43670</v>
      </c>
      <c r="B92" s="3" t="s">
        <v>170</v>
      </c>
    </row>
    <row r="93" spans="1:2" hidden="1">
      <c r="A93" s="71">
        <v>43693</v>
      </c>
      <c r="B93" s="3" t="s">
        <v>171</v>
      </c>
    </row>
    <row r="94" spans="1:2" hidden="1">
      <c r="A94" s="71">
        <v>43699</v>
      </c>
      <c r="B94" s="3" t="s">
        <v>172</v>
      </c>
    </row>
    <row r="95" spans="1:2" hidden="1">
      <c r="A95" s="71">
        <v>43721</v>
      </c>
      <c r="B95" s="3" t="s">
        <v>173</v>
      </c>
    </row>
    <row r="96" spans="1:2" hidden="1">
      <c r="A96" s="71">
        <v>43726</v>
      </c>
      <c r="B96" s="3" t="s">
        <v>174</v>
      </c>
    </row>
    <row r="97" spans="1:2" hidden="1">
      <c r="A97" s="71">
        <v>43727</v>
      </c>
      <c r="B97" s="3" t="s">
        <v>175</v>
      </c>
    </row>
    <row r="98" spans="1:2" hidden="1">
      <c r="A98" s="71">
        <v>43740</v>
      </c>
      <c r="B98" s="3" t="s">
        <v>176</v>
      </c>
    </row>
    <row r="99" spans="1:2" hidden="1">
      <c r="A99" s="71">
        <v>43769</v>
      </c>
      <c r="B99" s="3" t="s">
        <v>177</v>
      </c>
    </row>
    <row r="100" spans="1:2" hidden="1">
      <c r="A100" s="71">
        <v>43775</v>
      </c>
      <c r="B100" s="3" t="s">
        <v>179</v>
      </c>
    </row>
    <row r="101" spans="1:2" hidden="1">
      <c r="A101" s="3" t="s">
        <v>180</v>
      </c>
      <c r="B101" s="3" t="s">
        <v>181</v>
      </c>
    </row>
    <row r="102" spans="1:2">
      <c r="A102" s="170">
        <v>43831</v>
      </c>
      <c r="B102" s="3" t="s">
        <v>191</v>
      </c>
    </row>
    <row r="103" spans="1:2">
      <c r="A103" s="68">
        <v>43843</v>
      </c>
      <c r="B103" s="3" t="s">
        <v>192</v>
      </c>
    </row>
    <row r="104" spans="1:2">
      <c r="A104" s="68">
        <v>43865</v>
      </c>
      <c r="B104" s="3" t="s">
        <v>195</v>
      </c>
    </row>
    <row r="105" spans="1:2">
      <c r="A105" s="68">
        <v>43882</v>
      </c>
      <c r="B105" s="3" t="s">
        <v>196</v>
      </c>
    </row>
    <row r="106" spans="1:2">
      <c r="A106" s="68">
        <v>43894</v>
      </c>
      <c r="B106" s="3" t="s">
        <v>200</v>
      </c>
    </row>
    <row r="107" spans="1:2">
      <c r="A107" s="3" t="s">
        <v>201</v>
      </c>
      <c r="B107" s="3" t="s">
        <v>202</v>
      </c>
    </row>
    <row r="108" spans="1:2">
      <c r="A108" s="68">
        <v>43934</v>
      </c>
      <c r="B108" s="3" t="s">
        <v>210</v>
      </c>
    </row>
  </sheetData>
  <mergeCells count="2">
    <mergeCell ref="D3:G3"/>
    <mergeCell ref="H3:K3"/>
  </mergeCells>
  <conditionalFormatting sqref="R5 R6:S52">
    <cfRule type="cellIs" dxfId="5" priority="35" operator="equal">
      <formula>FALSE</formula>
    </cfRule>
    <cfRule type="cellIs" dxfId="4" priority="37" operator="equal">
      <formula>TRUE</formula>
    </cfRule>
  </conditionalFormatting>
  <conditionalFormatting sqref="S5">
    <cfRule type="cellIs" dxfId="3" priority="21" operator="equal">
      <formula>FALSE</formula>
    </cfRule>
    <cfRule type="cellIs" dxfId="2" priority="22" operator="equal">
      <formula>TRUE</formula>
    </cfRule>
  </conditionalFormatting>
  <conditionalFormatting sqref="T5:T52">
    <cfRule type="cellIs" dxfId="1" priority="19" operator="equal">
      <formula>FALSE</formula>
    </cfRule>
    <cfRule type="cellIs" dxfId="0" priority="20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E51-0A02-49EF-B006-52202DE523BA}">
  <dimension ref="C2:E16"/>
  <sheetViews>
    <sheetView topLeftCell="C1" workbookViewId="0">
      <selection activeCell="J25" sqref="J25"/>
    </sheetView>
  </sheetViews>
  <sheetFormatPr defaultRowHeight="12.5"/>
  <sheetData>
    <row r="2" spans="3:5">
      <c r="D2">
        <v>2019</v>
      </c>
      <c r="E2" t="s">
        <v>209</v>
      </c>
    </row>
    <row r="3" spans="3:5">
      <c r="C3" t="str">
        <f>'GDP key'!A9</f>
        <v>China</v>
      </c>
      <c r="D3" s="191">
        <f>'GDP key'!F9</f>
        <v>6.1</v>
      </c>
      <c r="E3" s="191">
        <f>'GDP key'!G9</f>
        <v>2</v>
      </c>
    </row>
    <row r="4" spans="3:5">
      <c r="C4" t="str">
        <f>'GDP key'!$A10</f>
        <v>Hong Kong</v>
      </c>
      <c r="D4" s="191">
        <f>'GDP key'!F10</f>
        <v>-1.2</v>
      </c>
      <c r="E4" s="191">
        <f>'GDP key'!G10</f>
        <v>-4</v>
      </c>
    </row>
    <row r="5" spans="3:5">
      <c r="C5" t="str">
        <f>'GDP key'!$A11</f>
        <v>India</v>
      </c>
      <c r="D5" s="191">
        <f>'GDP key'!F11</f>
        <v>5.3</v>
      </c>
      <c r="E5" s="191">
        <f>'GDP key'!G11</f>
        <v>1</v>
      </c>
    </row>
    <row r="6" spans="3:5">
      <c r="C6" t="str">
        <f>'GDP key'!$A13</f>
        <v>Indonesia</v>
      </c>
      <c r="D6" s="191">
        <f>'GDP key'!F13</f>
        <v>5</v>
      </c>
      <c r="E6" s="191">
        <f>'GDP key'!G13</f>
        <v>2.5</v>
      </c>
    </row>
    <row r="7" spans="3:5">
      <c r="C7" t="str">
        <f>'GDP key'!$A14</f>
        <v>Malaysia</v>
      </c>
      <c r="D7" s="191">
        <f>'GDP key'!F14</f>
        <v>4.3</v>
      </c>
      <c r="E7" s="191">
        <f>'GDP key'!G14</f>
        <v>-0.5</v>
      </c>
    </row>
    <row r="8" spans="3:5">
      <c r="C8" t="s">
        <v>11</v>
      </c>
      <c r="D8" s="191">
        <f>'GDP key'!F15</f>
        <v>5.9</v>
      </c>
      <c r="E8" s="191">
        <f>'GDP key'!G15</f>
        <v>4</v>
      </c>
    </row>
    <row r="9" spans="3:5">
      <c r="C9" t="str">
        <f>'GDP key'!$A16</f>
        <v>Singapore</v>
      </c>
      <c r="D9" s="191">
        <f>'GDP key'!F16</f>
        <v>0.7</v>
      </c>
      <c r="E9" s="191">
        <f>'GDP key'!G16</f>
        <v>-2.8</v>
      </c>
    </row>
    <row r="10" spans="3:5">
      <c r="C10" t="str">
        <f>'GDP key'!$A17</f>
        <v>South Korea</v>
      </c>
      <c r="D10" s="191">
        <f>'GDP key'!F17</f>
        <v>2</v>
      </c>
      <c r="E10" s="191">
        <f>'GDP key'!G17</f>
        <v>-1.1000000000000001</v>
      </c>
    </row>
    <row r="11" spans="3:5">
      <c r="C11" t="str">
        <f>'GDP key'!$A18</f>
        <v>Taiwan</v>
      </c>
      <c r="D11" s="191">
        <f>'GDP key'!F18</f>
        <v>2.7</v>
      </c>
      <c r="E11" s="191">
        <f>'GDP key'!G18</f>
        <v>-1</v>
      </c>
    </row>
    <row r="12" spans="3:5">
      <c r="C12" t="str">
        <f>'GDP key'!$A19</f>
        <v>Thailand</v>
      </c>
      <c r="D12" s="191">
        <f>'GDP key'!F19</f>
        <v>2.4</v>
      </c>
      <c r="E12" s="191">
        <f>'GDP key'!G19</f>
        <v>-5.5</v>
      </c>
    </row>
    <row r="13" spans="3:5">
      <c r="C13" t="str">
        <f>'GDP key'!$A20</f>
        <v>Vietnam</v>
      </c>
      <c r="D13" s="191">
        <f>'GDP key'!F20</f>
        <v>7</v>
      </c>
      <c r="E13" s="191">
        <f>'GDP key'!G20</f>
        <v>4.4000000000000004</v>
      </c>
    </row>
    <row r="14" spans="3:5">
      <c r="C14" t="str">
        <f>'GDP key'!$A22</f>
        <v>Eurozone</v>
      </c>
      <c r="D14" s="191">
        <f>'GDP key'!F22</f>
        <v>1.2</v>
      </c>
      <c r="E14" s="191">
        <f>'GDP key'!G22</f>
        <v>-4.5</v>
      </c>
    </row>
    <row r="15" spans="3:5">
      <c r="C15" t="str">
        <f>'GDP key'!$A23</f>
        <v>Japan</v>
      </c>
      <c r="D15" s="191">
        <f>'GDP key'!F23</f>
        <v>0.7</v>
      </c>
      <c r="E15" s="191">
        <f>'GDP key'!G23</f>
        <v>-3</v>
      </c>
    </row>
    <row r="16" spans="3:5">
      <c r="C16" t="s">
        <v>39</v>
      </c>
      <c r="D16" s="191">
        <f>'GDP key'!F24</f>
        <v>2.2999999999999998</v>
      </c>
      <c r="E16" s="191">
        <f>'GDP key'!G24</f>
        <v>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39A16-63F6-410C-BFC0-6353BABC143C}">
  <dimension ref="A1:G16"/>
  <sheetViews>
    <sheetView workbookViewId="0">
      <selection activeCell="M14" sqref="M14"/>
    </sheetView>
  </sheetViews>
  <sheetFormatPr defaultRowHeight="12.5"/>
  <cols>
    <col min="1" max="1" width="11.54296875" bestFit="1" customWidth="1"/>
    <col min="2" max="2" width="4" customWidth="1"/>
    <col min="3" max="3" width="13.81640625" bestFit="1" customWidth="1"/>
  </cols>
  <sheetData>
    <row r="1" spans="1:7" ht="13">
      <c r="C1" s="192" t="s">
        <v>211</v>
      </c>
      <c r="D1">
        <v>5</v>
      </c>
      <c r="E1">
        <v>6</v>
      </c>
      <c r="F1">
        <v>7</v>
      </c>
      <c r="G1">
        <v>8</v>
      </c>
    </row>
    <row r="2" spans="1:7">
      <c r="A2" s="194" t="s">
        <v>229</v>
      </c>
      <c r="B2" s="194"/>
      <c r="D2" s="193">
        <v>2018</v>
      </c>
      <c r="E2" s="193">
        <v>2019</v>
      </c>
      <c r="F2" s="193" t="s">
        <v>130</v>
      </c>
      <c r="G2" s="193" t="s">
        <v>182</v>
      </c>
    </row>
    <row r="3" spans="1:7">
      <c r="A3" t="s">
        <v>31</v>
      </c>
      <c r="C3" t="s">
        <v>72</v>
      </c>
      <c r="D3">
        <f>VLOOKUP($C3,'GDP key'!$A$5:$H$24,'Transform-GDP'!D$1,FALSE)</f>
        <v>2.9</v>
      </c>
      <c r="E3">
        <f>VLOOKUP($C3,'GDP key'!$A$5:$H$24,'Transform-GDP'!E$1,FALSE)</f>
        <v>2.2999999999999998</v>
      </c>
      <c r="F3">
        <f>VLOOKUP($C3,'GDP key'!$A$5:$H$24,'Transform-GDP'!F$1,FALSE)</f>
        <v>-5</v>
      </c>
      <c r="G3">
        <f>VLOOKUP($C3,'GDP key'!$A$5:$H$24,'Transform-GDP'!G$1,FALSE)</f>
        <v>5</v>
      </c>
    </row>
    <row r="4" spans="1:7">
      <c r="A4" t="s">
        <v>8</v>
      </c>
      <c r="C4" t="s">
        <v>8</v>
      </c>
      <c r="D4">
        <f>VLOOKUP($C4,'GDP key'!$A$5:$H$24,'Transform-GDP'!D$1,FALSE)</f>
        <v>1.9</v>
      </c>
      <c r="E4">
        <f>VLOOKUP($C4,'GDP key'!$A$5:$H$24,'Transform-GDP'!E$1,FALSE)</f>
        <v>1.2</v>
      </c>
      <c r="F4">
        <f>VLOOKUP($C4,'GDP key'!$A$5:$H$24,'Transform-GDP'!F$1,FALSE)</f>
        <v>-4.5</v>
      </c>
      <c r="G4">
        <f>VLOOKUP($C4,'GDP key'!$A$5:$H$24,'Transform-GDP'!G$1,FALSE)</f>
        <v>1.5</v>
      </c>
    </row>
    <row r="5" spans="1:7">
      <c r="A5" t="s">
        <v>7</v>
      </c>
      <c r="C5" t="s">
        <v>7</v>
      </c>
      <c r="D5">
        <f>VLOOKUP($C5,'GDP key'!$A$5:$H$24,'Transform-GDP'!D$1,FALSE)</f>
        <v>0.3</v>
      </c>
      <c r="E5">
        <f>VLOOKUP($C5,'GDP key'!$A$5:$H$24,'Transform-GDP'!E$1,FALSE)</f>
        <v>0.7</v>
      </c>
      <c r="F5">
        <f>VLOOKUP($C5,'GDP key'!$A$5:$H$24,'Transform-GDP'!F$1,FALSE)</f>
        <v>-3</v>
      </c>
      <c r="G5">
        <f>VLOOKUP($C5,'GDP key'!$A$5:$H$24,'Transform-GDP'!G$1,FALSE)</f>
        <v>2.8</v>
      </c>
    </row>
    <row r="6" spans="1:7">
      <c r="A6" t="s">
        <v>15</v>
      </c>
      <c r="C6" t="s">
        <v>15</v>
      </c>
      <c r="D6">
        <f>VLOOKUP($C6,'GDP key'!$A$5:$H$24,'Transform-GDP'!D$1,FALSE)</f>
        <v>6.6</v>
      </c>
      <c r="E6">
        <f>VLOOKUP($C6,'GDP key'!$A$5:$H$24,'Transform-GDP'!E$1,FALSE)</f>
        <v>6.1</v>
      </c>
      <c r="F6">
        <f>VLOOKUP($C6,'GDP key'!$A$5:$H$24,'Transform-GDP'!F$1,FALSE)</f>
        <v>2</v>
      </c>
      <c r="G6">
        <f>VLOOKUP($C6,'GDP key'!$A$5:$H$24,'Transform-GDP'!G$1,FALSE)</f>
        <v>5.6</v>
      </c>
    </row>
    <row r="7" spans="1:7">
      <c r="A7" t="s">
        <v>16</v>
      </c>
      <c r="C7" t="s">
        <v>16</v>
      </c>
      <c r="D7">
        <f>VLOOKUP($C7,'GDP key'!$A$5:$H$24,'Transform-GDP'!D$1,FALSE)</f>
        <v>3</v>
      </c>
      <c r="E7">
        <f>VLOOKUP($C7,'GDP key'!$A$5:$H$24,'Transform-GDP'!E$1,FALSE)</f>
        <v>-1.2</v>
      </c>
      <c r="F7">
        <f>VLOOKUP($C7,'GDP key'!$A$5:$H$24,'Transform-GDP'!F$1,FALSE)</f>
        <v>-4</v>
      </c>
      <c r="G7">
        <f>VLOOKUP($C7,'GDP key'!$A$5:$H$24,'Transform-GDP'!G$1,FALSE)</f>
        <v>1.5</v>
      </c>
    </row>
    <row r="8" spans="1:7">
      <c r="A8" t="s">
        <v>12</v>
      </c>
      <c r="C8" t="s">
        <v>12</v>
      </c>
      <c r="D8">
        <f>VLOOKUP($C8,'GDP key'!$A$5:$H$24,'Transform-GDP'!D$1,FALSE)</f>
        <v>3.1</v>
      </c>
      <c r="E8">
        <f>VLOOKUP($C8,'GDP key'!$A$5:$H$24,'Transform-GDP'!E$1,FALSE)</f>
        <v>0.7</v>
      </c>
      <c r="F8">
        <f>VLOOKUP($C8,'GDP key'!$A$5:$H$24,'Transform-GDP'!F$1,FALSE)</f>
        <v>-2.8</v>
      </c>
      <c r="G8">
        <f>VLOOKUP($C8,'GDP key'!$A$5:$H$24,'Transform-GDP'!G$1,FALSE)</f>
        <v>1.8</v>
      </c>
    </row>
    <row r="9" spans="1:7">
      <c r="A9" t="s">
        <v>17</v>
      </c>
      <c r="C9" t="s">
        <v>17</v>
      </c>
      <c r="D9">
        <f>VLOOKUP($C9,'GDP key'!$A$5:$H$24,'Transform-GDP'!D$1,FALSE)</f>
        <v>2.7</v>
      </c>
      <c r="E9">
        <f>VLOOKUP($C9,'GDP key'!$A$5:$H$24,'Transform-GDP'!E$1,FALSE)</f>
        <v>2.7</v>
      </c>
      <c r="F9">
        <f>VLOOKUP($C9,'GDP key'!$A$5:$H$24,'Transform-GDP'!F$1,FALSE)</f>
        <v>-1</v>
      </c>
      <c r="G9">
        <f>VLOOKUP($C9,'GDP key'!$A$5:$H$24,'Transform-GDP'!G$1,FALSE)</f>
        <v>2.9</v>
      </c>
    </row>
    <row r="10" spans="1:7">
      <c r="A10" t="s">
        <v>30</v>
      </c>
      <c r="C10" t="s">
        <v>30</v>
      </c>
      <c r="D10">
        <f>VLOOKUP($C10,'GDP key'!$A$5:$H$24,'Transform-GDP'!D$1,FALSE)</f>
        <v>2.7</v>
      </c>
      <c r="E10">
        <f>VLOOKUP($C10,'GDP key'!$A$5:$H$24,'Transform-GDP'!E$1,FALSE)</f>
        <v>2</v>
      </c>
      <c r="F10">
        <f>VLOOKUP($C10,'GDP key'!$A$5:$H$24,'Transform-GDP'!F$1,FALSE)</f>
        <v>-1.1000000000000001</v>
      </c>
      <c r="G10">
        <f>VLOOKUP($C10,'GDP key'!$A$5:$H$24,'Transform-GDP'!G$1,FALSE)</f>
        <v>2.9</v>
      </c>
    </row>
    <row r="11" spans="1:7">
      <c r="A11" t="s">
        <v>13</v>
      </c>
      <c r="C11" t="s">
        <v>13</v>
      </c>
      <c r="D11">
        <f>VLOOKUP($C11,'GDP key'!$A$5:$H$24,'Transform-GDP'!D$1,FALSE)</f>
        <v>4.2</v>
      </c>
      <c r="E11">
        <f>VLOOKUP($C11,'GDP key'!$A$5:$H$24,'Transform-GDP'!E$1,FALSE)</f>
        <v>2.4</v>
      </c>
      <c r="F11">
        <f>VLOOKUP($C11,'GDP key'!$A$5:$H$24,'Transform-GDP'!F$1,FALSE)</f>
        <v>-5.5</v>
      </c>
      <c r="G11">
        <f>VLOOKUP($C11,'GDP key'!$A$5:$H$24,'Transform-GDP'!G$1,FALSE)</f>
        <v>2</v>
      </c>
    </row>
    <row r="12" spans="1:7">
      <c r="A12" t="s">
        <v>10</v>
      </c>
      <c r="C12" t="s">
        <v>10</v>
      </c>
      <c r="D12">
        <f>VLOOKUP($C12,'GDP key'!$A$5:$H$24,'Transform-GDP'!D$1,FALSE)</f>
        <v>4.7</v>
      </c>
      <c r="E12">
        <f>VLOOKUP($C12,'GDP key'!$A$5:$H$24,'Transform-GDP'!E$1,FALSE)</f>
        <v>4.3</v>
      </c>
      <c r="F12">
        <f>VLOOKUP($C12,'GDP key'!$A$5:$H$24,'Transform-GDP'!F$1,FALSE)</f>
        <v>-0.5</v>
      </c>
      <c r="G12">
        <f>VLOOKUP($C12,'GDP key'!$A$5:$H$24,'Transform-GDP'!G$1,FALSE)</f>
        <v>3.2</v>
      </c>
    </row>
    <row r="13" spans="1:7">
      <c r="A13" t="s">
        <v>11</v>
      </c>
      <c r="C13" t="s">
        <v>71</v>
      </c>
      <c r="D13">
        <f>VLOOKUP($C13,'GDP key'!$A$5:$H$24,'Transform-GDP'!D$1,FALSE)</f>
        <v>6.2</v>
      </c>
      <c r="E13">
        <f>VLOOKUP($C13,'GDP key'!$A$5:$H$24,'Transform-GDP'!E$1,FALSE)</f>
        <v>5.9</v>
      </c>
      <c r="F13">
        <f>VLOOKUP($C13,'GDP key'!$A$5:$H$24,'Transform-GDP'!F$1,FALSE)</f>
        <v>4</v>
      </c>
      <c r="G13">
        <f>VLOOKUP($C13,'GDP key'!$A$5:$H$24,'Transform-GDP'!G$1,FALSE)</f>
        <v>4.2</v>
      </c>
    </row>
    <row r="14" spans="1:7">
      <c r="A14" t="s">
        <v>14</v>
      </c>
      <c r="C14" t="s">
        <v>14</v>
      </c>
      <c r="D14">
        <f>VLOOKUP($C14,'GDP key'!$A$5:$H$24,'Transform-GDP'!D$1,FALSE)</f>
        <v>7.1</v>
      </c>
      <c r="E14">
        <f>VLOOKUP($C14,'GDP key'!$A$5:$H$24,'Transform-GDP'!E$1,FALSE)</f>
        <v>7</v>
      </c>
      <c r="F14">
        <f>VLOOKUP($C14,'GDP key'!$A$5:$H$24,'Transform-GDP'!F$1,FALSE)</f>
        <v>4.4000000000000004</v>
      </c>
      <c r="G14">
        <f>VLOOKUP($C14,'GDP key'!$A$5:$H$24,'Transform-GDP'!G$1,FALSE)</f>
        <v>6.2</v>
      </c>
    </row>
    <row r="15" spans="1:7">
      <c r="A15" t="s">
        <v>24</v>
      </c>
      <c r="C15" t="s">
        <v>24</v>
      </c>
      <c r="D15">
        <f>VLOOKUP($C15,'GDP key'!$A$5:$H$24,'Transform-GDP'!D$1,FALSE)</f>
        <v>6.8</v>
      </c>
      <c r="E15">
        <f>VLOOKUP($C15,'GDP key'!$A$5:$H$24,'Transform-GDP'!E$1,FALSE)</f>
        <v>5.3</v>
      </c>
      <c r="F15">
        <f>VLOOKUP($C15,'GDP key'!$A$5:$H$24,'Transform-GDP'!F$1,FALSE)</f>
        <v>1</v>
      </c>
      <c r="G15">
        <f>VLOOKUP($C15,'GDP key'!$A$5:$H$24,'Transform-GDP'!G$1,FALSE)</f>
        <v>4</v>
      </c>
    </row>
    <row r="16" spans="1:7">
      <c r="A16" t="s">
        <v>9</v>
      </c>
      <c r="C16" t="s">
        <v>9</v>
      </c>
      <c r="D16">
        <f>VLOOKUP($C16,'GDP key'!$A$5:$H$24,'Transform-GDP'!D$1,FALSE)</f>
        <v>5.2</v>
      </c>
      <c r="E16">
        <f>VLOOKUP($C16,'GDP key'!$A$5:$H$24,'Transform-GDP'!E$1,FALSE)</f>
        <v>5</v>
      </c>
      <c r="F16">
        <f>VLOOKUP($C16,'GDP key'!$A$5:$H$24,'Transform-GDP'!F$1,FALSE)</f>
        <v>2.5</v>
      </c>
      <c r="G16">
        <f>VLOOKUP($C16,'GDP key'!$A$5:$H$24,'Transform-GDP'!G$1,FALSE)</f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B902-316A-4FB2-A7BC-42386362E5D9}">
  <dimension ref="A1:AA16"/>
  <sheetViews>
    <sheetView workbookViewId="0">
      <selection activeCell="B3" sqref="B3"/>
    </sheetView>
  </sheetViews>
  <sheetFormatPr defaultRowHeight="12.5"/>
  <cols>
    <col min="1" max="1" width="11.54296875" bestFit="1" customWidth="1"/>
    <col min="2" max="2" width="4" customWidth="1"/>
    <col min="3" max="3" width="11.54296875" bestFit="1" customWidth="1"/>
    <col min="12" max="12" width="4" customWidth="1"/>
    <col min="13" max="13" width="10.08984375" customWidth="1"/>
    <col min="14" max="27" width="11.6328125" customWidth="1"/>
  </cols>
  <sheetData>
    <row r="1" spans="1:27" ht="13">
      <c r="C1" s="192" t="s">
        <v>212</v>
      </c>
      <c r="D1" s="197"/>
      <c r="E1" s="197">
        <v>15</v>
      </c>
      <c r="F1" s="197">
        <v>16</v>
      </c>
      <c r="G1" s="197">
        <v>17</v>
      </c>
      <c r="H1" s="197">
        <v>19</v>
      </c>
      <c r="I1" s="197">
        <v>20</v>
      </c>
      <c r="J1" s="197">
        <v>21</v>
      </c>
      <c r="K1" s="197">
        <v>22</v>
      </c>
      <c r="N1" s="197">
        <v>2</v>
      </c>
      <c r="O1" s="197">
        <v>3</v>
      </c>
      <c r="P1" s="197">
        <v>4</v>
      </c>
      <c r="Q1" s="197">
        <v>5</v>
      </c>
      <c r="R1" s="197">
        <v>6</v>
      </c>
      <c r="S1" s="197">
        <v>7</v>
      </c>
      <c r="T1" s="197">
        <v>8</v>
      </c>
      <c r="U1" s="197">
        <v>9</v>
      </c>
      <c r="V1" s="197">
        <v>10</v>
      </c>
      <c r="W1" s="197">
        <v>11</v>
      </c>
      <c r="X1" s="197">
        <v>12</v>
      </c>
      <c r="Y1" s="197">
        <v>13</v>
      </c>
      <c r="Z1" s="197">
        <v>14</v>
      </c>
      <c r="AA1" s="197">
        <v>15</v>
      </c>
    </row>
    <row r="2" spans="1:27">
      <c r="A2" s="194"/>
      <c r="B2" s="194"/>
      <c r="D2" s="196" t="s">
        <v>131</v>
      </c>
      <c r="E2" s="196" t="s">
        <v>132</v>
      </c>
      <c r="F2" s="196" t="s">
        <v>133</v>
      </c>
      <c r="G2" s="196" t="s">
        <v>134</v>
      </c>
      <c r="H2" s="196" t="s">
        <v>183</v>
      </c>
      <c r="I2" s="196" t="s">
        <v>184</v>
      </c>
      <c r="J2" s="196" t="s">
        <v>185</v>
      </c>
      <c r="K2" s="196" t="s">
        <v>186</v>
      </c>
      <c r="M2" s="194" t="s">
        <v>230</v>
      </c>
      <c r="N2" s="201" t="s">
        <v>31</v>
      </c>
      <c r="O2" s="197" t="s">
        <v>8</v>
      </c>
      <c r="P2" s="197" t="s">
        <v>7</v>
      </c>
      <c r="Q2" s="197" t="s">
        <v>15</v>
      </c>
      <c r="R2" s="197" t="s">
        <v>16</v>
      </c>
      <c r="S2" s="197" t="s">
        <v>12</v>
      </c>
      <c r="T2" s="197" t="s">
        <v>17</v>
      </c>
      <c r="U2" s="197" t="s">
        <v>30</v>
      </c>
      <c r="V2" s="197" t="s">
        <v>13</v>
      </c>
      <c r="W2" s="197" t="s">
        <v>10</v>
      </c>
      <c r="X2" s="197" t="s">
        <v>11</v>
      </c>
      <c r="Y2" s="197" t="s">
        <v>14</v>
      </c>
      <c r="Z2" s="197" t="s">
        <v>24</v>
      </c>
      <c r="AA2" s="197" t="s">
        <v>9</v>
      </c>
    </row>
    <row r="3" spans="1:27">
      <c r="A3" t="s">
        <v>31</v>
      </c>
      <c r="C3" t="s">
        <v>31</v>
      </c>
      <c r="D3" s="195">
        <v>0.25</v>
      </c>
      <c r="E3">
        <f>VLOOKUP($C3,'Policy rate '!$A$8:$V$23,'Transform-Policy'!E$1,FALSE)</f>
        <v>0.25</v>
      </c>
      <c r="F3">
        <f>VLOOKUP($C3,'Policy rate '!$A$8:$V$23,'Transform-Policy'!F$1,FALSE)</f>
        <v>0.25</v>
      </c>
      <c r="G3">
        <f>VLOOKUP($C3,'Policy rate '!$A$8:$V$23,'Transform-Policy'!G$1,FALSE)</f>
        <v>0.25</v>
      </c>
      <c r="H3">
        <f>VLOOKUP($C3,'Policy rate '!$A$8:$V$23,'Transform-Policy'!H$1,FALSE)</f>
        <v>0.25</v>
      </c>
      <c r="I3">
        <f>VLOOKUP($C3,'Policy rate '!$A$8:$V$23,'Transform-Policy'!I$1,FALSE)</f>
        <v>0.25</v>
      </c>
      <c r="J3">
        <f>VLOOKUP($C3,'Policy rate '!$A$8:$V$23,'Transform-Policy'!J$1,FALSE)</f>
        <v>0.25</v>
      </c>
      <c r="K3">
        <f>VLOOKUP($C3,'Policy rate '!$A$8:$V$23,'Transform-Policy'!K$1,FALSE)</f>
        <v>0.25</v>
      </c>
      <c r="M3" s="199" t="s">
        <v>131</v>
      </c>
      <c r="N3" s="211">
        <f t="shared" ref="N3:AA10" si="0">HLOOKUP($M3,$C$2:$K$16,N$1,FALSE)</f>
        <v>0.25</v>
      </c>
      <c r="O3" s="211">
        <f t="shared" si="0"/>
        <v>0</v>
      </c>
      <c r="P3" s="211">
        <f t="shared" si="0"/>
        <v>-0.1</v>
      </c>
      <c r="Q3" s="211">
        <f t="shared" si="0"/>
        <v>4.05</v>
      </c>
      <c r="R3" s="211">
        <f t="shared" si="0"/>
        <v>0</v>
      </c>
      <c r="S3" s="211">
        <f t="shared" si="0"/>
        <v>0.92317000000000005</v>
      </c>
      <c r="T3" s="211">
        <f t="shared" si="0"/>
        <v>1.125</v>
      </c>
      <c r="U3" s="211">
        <f t="shared" si="0"/>
        <v>0.75</v>
      </c>
      <c r="V3" s="211">
        <f t="shared" si="0"/>
        <v>0.75</v>
      </c>
      <c r="W3" s="211">
        <f t="shared" si="0"/>
        <v>2.5</v>
      </c>
      <c r="X3" s="211">
        <f t="shared" si="0"/>
        <v>3.25</v>
      </c>
      <c r="Y3" s="211">
        <f t="shared" si="0"/>
        <v>5</v>
      </c>
      <c r="Z3" s="211">
        <f t="shared" si="0"/>
        <v>4.4000000000000004</v>
      </c>
      <c r="AA3" s="211">
        <f t="shared" si="0"/>
        <v>4.5</v>
      </c>
    </row>
    <row r="4" spans="1:27">
      <c r="A4" t="s">
        <v>8</v>
      </c>
      <c r="C4" t="s">
        <v>8</v>
      </c>
      <c r="D4" s="195">
        <v>0</v>
      </c>
      <c r="E4">
        <f>VLOOKUP($C4,'Policy rate '!$A$8:$V$23,'Transform-Policy'!E$1,FALSE)</f>
        <v>0</v>
      </c>
      <c r="F4">
        <f>VLOOKUP($C4,'Policy rate '!$A$8:$V$23,'Transform-Policy'!F$1,FALSE)</f>
        <v>0</v>
      </c>
      <c r="G4">
        <f>VLOOKUP($C4,'Policy rate '!$A$8:$V$23,'Transform-Policy'!G$1,FALSE)</f>
        <v>0</v>
      </c>
      <c r="H4">
        <f>VLOOKUP($C4,'Policy rate '!$A$8:$V$23,'Transform-Policy'!H$1,FALSE)</f>
        <v>0</v>
      </c>
      <c r="I4">
        <f>VLOOKUP($C4,'Policy rate '!$A$8:$V$23,'Transform-Policy'!I$1,FALSE)</f>
        <v>0</v>
      </c>
      <c r="J4">
        <f>VLOOKUP($C4,'Policy rate '!$A$8:$V$23,'Transform-Policy'!J$1,FALSE)</f>
        <v>0</v>
      </c>
      <c r="K4">
        <f>VLOOKUP($C4,'Policy rate '!$A$8:$V$23,'Transform-Policy'!K$1,FALSE)</f>
        <v>0</v>
      </c>
      <c r="M4" s="199" t="s">
        <v>132</v>
      </c>
      <c r="N4">
        <f t="shared" si="0"/>
        <v>0.25</v>
      </c>
      <c r="O4">
        <f t="shared" si="0"/>
        <v>0</v>
      </c>
      <c r="P4">
        <f t="shared" si="0"/>
        <v>-0.2</v>
      </c>
      <c r="Q4">
        <f t="shared" si="0"/>
        <v>3.85</v>
      </c>
      <c r="R4" t="e">
        <f t="shared" si="0"/>
        <v>#N/A</v>
      </c>
      <c r="S4">
        <f t="shared" si="0"/>
        <v>0.4</v>
      </c>
      <c r="T4">
        <f t="shared" si="0"/>
        <v>1</v>
      </c>
      <c r="U4">
        <f t="shared" si="0"/>
        <v>0.5</v>
      </c>
      <c r="V4">
        <f t="shared" si="0"/>
        <v>0.5</v>
      </c>
      <c r="W4">
        <f t="shared" si="0"/>
        <v>2</v>
      </c>
      <c r="X4">
        <f t="shared" si="0"/>
        <v>2.75</v>
      </c>
      <c r="Y4">
        <f t="shared" si="0"/>
        <v>3.5</v>
      </c>
      <c r="Z4">
        <f t="shared" si="0"/>
        <v>3.9</v>
      </c>
      <c r="AA4">
        <f t="shared" si="0"/>
        <v>4</v>
      </c>
    </row>
    <row r="5" spans="1:27">
      <c r="A5" t="s">
        <v>7</v>
      </c>
      <c r="C5" t="s">
        <v>7</v>
      </c>
      <c r="D5" s="195">
        <v>-0.1</v>
      </c>
      <c r="E5">
        <f>VLOOKUP($C5,'Policy rate '!$A$8:$V$23,'Transform-Policy'!E$1,FALSE)</f>
        <v>-0.2</v>
      </c>
      <c r="F5">
        <f>VLOOKUP($C5,'Policy rate '!$A$8:$V$23,'Transform-Policy'!F$1,FALSE)</f>
        <v>-0.2</v>
      </c>
      <c r="G5">
        <f>VLOOKUP($C5,'Policy rate '!$A$8:$V$23,'Transform-Policy'!G$1,FALSE)</f>
        <v>-0.2</v>
      </c>
      <c r="H5">
        <f>VLOOKUP($C5,'Policy rate '!$A$8:$V$23,'Transform-Policy'!H$1,FALSE)</f>
        <v>-0.2</v>
      </c>
      <c r="I5">
        <f>VLOOKUP($C5,'Policy rate '!$A$8:$V$23,'Transform-Policy'!I$1,FALSE)</f>
        <v>-0.2</v>
      </c>
      <c r="J5">
        <f>VLOOKUP($C5,'Policy rate '!$A$8:$V$23,'Transform-Policy'!J$1,FALSE)</f>
        <v>-0.2</v>
      </c>
      <c r="K5">
        <f>VLOOKUP($C5,'Policy rate '!$A$8:$V$23,'Transform-Policy'!K$1,FALSE)</f>
        <v>-0.2</v>
      </c>
      <c r="M5" s="199" t="s">
        <v>133</v>
      </c>
      <c r="N5">
        <f t="shared" si="0"/>
        <v>0.25</v>
      </c>
      <c r="O5">
        <f t="shared" si="0"/>
        <v>0</v>
      </c>
      <c r="P5">
        <f t="shared" si="0"/>
        <v>-0.2</v>
      </c>
      <c r="Q5">
        <f t="shared" si="0"/>
        <v>3.7</v>
      </c>
      <c r="R5" t="e">
        <f t="shared" si="0"/>
        <v>#N/A</v>
      </c>
      <c r="S5">
        <f t="shared" si="0"/>
        <v>0.4</v>
      </c>
      <c r="T5">
        <f t="shared" si="0"/>
        <v>1</v>
      </c>
      <c r="U5">
        <f t="shared" si="0"/>
        <v>0.5</v>
      </c>
      <c r="V5">
        <f t="shared" si="0"/>
        <v>0.25</v>
      </c>
      <c r="W5">
        <f t="shared" si="0"/>
        <v>2</v>
      </c>
      <c r="X5">
        <f t="shared" si="0"/>
        <v>2.75</v>
      </c>
      <c r="Y5">
        <f t="shared" si="0"/>
        <v>3.5</v>
      </c>
      <c r="Z5">
        <f t="shared" si="0"/>
        <v>3.9</v>
      </c>
      <c r="AA5">
        <f t="shared" si="0"/>
        <v>4</v>
      </c>
    </row>
    <row r="6" spans="1:27">
      <c r="A6" t="s">
        <v>15</v>
      </c>
      <c r="C6" t="s">
        <v>34</v>
      </c>
      <c r="D6" s="195">
        <v>4.05</v>
      </c>
      <c r="E6">
        <f>VLOOKUP($C6,'Policy rate '!$A$8:$V$23,'Transform-Policy'!E$1,FALSE)</f>
        <v>3.85</v>
      </c>
      <c r="F6">
        <f>VLOOKUP($C6,'Policy rate '!$A$8:$V$23,'Transform-Policy'!F$1,FALSE)</f>
        <v>3.7</v>
      </c>
      <c r="G6">
        <f>VLOOKUP($C6,'Policy rate '!$A$8:$V$23,'Transform-Policy'!G$1,FALSE)</f>
        <v>3.55</v>
      </c>
      <c r="H6">
        <f>VLOOKUP($C6,'Policy rate '!$A$8:$V$23,'Transform-Policy'!H$1,FALSE)</f>
        <v>3.55</v>
      </c>
      <c r="I6">
        <f>VLOOKUP($C6,'Policy rate '!$A$8:$V$23,'Transform-Policy'!I$1,FALSE)</f>
        <v>3.55</v>
      </c>
      <c r="J6">
        <f>VLOOKUP($C6,'Policy rate '!$A$8:$V$23,'Transform-Policy'!J$1,FALSE)</f>
        <v>3.55</v>
      </c>
      <c r="K6">
        <f>VLOOKUP($C6,'Policy rate '!$A$8:$V$23,'Transform-Policy'!K$1,FALSE)</f>
        <v>3.55</v>
      </c>
      <c r="M6" s="199" t="s">
        <v>134</v>
      </c>
      <c r="N6">
        <f t="shared" si="0"/>
        <v>0.25</v>
      </c>
      <c r="O6">
        <f t="shared" si="0"/>
        <v>0</v>
      </c>
      <c r="P6">
        <f t="shared" si="0"/>
        <v>-0.2</v>
      </c>
      <c r="Q6">
        <f t="shared" si="0"/>
        <v>3.55</v>
      </c>
      <c r="R6" t="e">
        <f t="shared" si="0"/>
        <v>#N/A</v>
      </c>
      <c r="S6">
        <f t="shared" si="0"/>
        <v>0.4</v>
      </c>
      <c r="T6">
        <f t="shared" si="0"/>
        <v>1</v>
      </c>
      <c r="U6">
        <f t="shared" si="0"/>
        <v>0.5</v>
      </c>
      <c r="V6">
        <f t="shared" si="0"/>
        <v>0.25</v>
      </c>
      <c r="W6">
        <f t="shared" si="0"/>
        <v>2</v>
      </c>
      <c r="X6">
        <f t="shared" si="0"/>
        <v>2.75</v>
      </c>
      <c r="Y6">
        <f t="shared" si="0"/>
        <v>3.5</v>
      </c>
      <c r="Z6">
        <f t="shared" si="0"/>
        <v>3.9</v>
      </c>
      <c r="AA6">
        <f t="shared" si="0"/>
        <v>4</v>
      </c>
    </row>
    <row r="7" spans="1:27">
      <c r="A7" t="s">
        <v>16</v>
      </c>
      <c r="C7" t="s">
        <v>16</v>
      </c>
      <c r="D7" s="195"/>
      <c r="E7" t="e">
        <f>VLOOKUP($C7,'Policy rate '!$A$8:$V$23,'Transform-Policy'!E$1,FALSE)</f>
        <v>#N/A</v>
      </c>
      <c r="F7" t="e">
        <f>VLOOKUP($C7,'Policy rate '!$A$8:$V$23,'Transform-Policy'!F$1,FALSE)</f>
        <v>#N/A</v>
      </c>
      <c r="G7" t="e">
        <f>VLOOKUP($C7,'Policy rate '!$A$8:$V$23,'Transform-Policy'!G$1,FALSE)</f>
        <v>#N/A</v>
      </c>
      <c r="H7" t="e">
        <f>VLOOKUP($C7,'Policy rate '!$A$8:$V$23,'Transform-Policy'!H$1,FALSE)</f>
        <v>#N/A</v>
      </c>
      <c r="I7" t="e">
        <f>VLOOKUP($C7,'Policy rate '!$A$8:$V$23,'Transform-Policy'!I$1,FALSE)</f>
        <v>#N/A</v>
      </c>
      <c r="J7" t="e">
        <f>VLOOKUP($C7,'Policy rate '!$A$8:$V$23,'Transform-Policy'!J$1,FALSE)</f>
        <v>#N/A</v>
      </c>
      <c r="K7" t="e">
        <f>VLOOKUP($C7,'Policy rate '!$A$8:$V$23,'Transform-Policy'!K$1,FALSE)</f>
        <v>#N/A</v>
      </c>
      <c r="M7" s="199" t="s">
        <v>183</v>
      </c>
      <c r="N7">
        <f t="shared" si="0"/>
        <v>0.25</v>
      </c>
      <c r="O7">
        <f t="shared" si="0"/>
        <v>0</v>
      </c>
      <c r="P7">
        <f t="shared" si="0"/>
        <v>-0.2</v>
      </c>
      <c r="Q7">
        <f t="shared" si="0"/>
        <v>3.55</v>
      </c>
      <c r="R7" t="e">
        <f t="shared" si="0"/>
        <v>#N/A</v>
      </c>
      <c r="S7">
        <f t="shared" si="0"/>
        <v>0.4</v>
      </c>
      <c r="T7">
        <f t="shared" si="0"/>
        <v>1</v>
      </c>
      <c r="U7">
        <f t="shared" si="0"/>
        <v>0.5</v>
      </c>
      <c r="V7">
        <f t="shared" si="0"/>
        <v>0.25</v>
      </c>
      <c r="W7">
        <f t="shared" si="0"/>
        <v>2</v>
      </c>
      <c r="X7">
        <f t="shared" si="0"/>
        <v>2.75</v>
      </c>
      <c r="Y7">
        <f t="shared" si="0"/>
        <v>4</v>
      </c>
      <c r="Z7">
        <f t="shared" si="0"/>
        <v>3.9</v>
      </c>
      <c r="AA7">
        <f t="shared" si="0"/>
        <v>4</v>
      </c>
    </row>
    <row r="8" spans="1:27">
      <c r="A8" t="s">
        <v>12</v>
      </c>
      <c r="C8" t="s">
        <v>35</v>
      </c>
      <c r="D8" s="198">
        <v>0.92317000000000005</v>
      </c>
      <c r="E8">
        <f>VLOOKUP($C8,'Policy rate '!$A$8:$V$23,'Transform-Policy'!E$1,FALSE)</f>
        <v>0.4</v>
      </c>
      <c r="F8">
        <f>VLOOKUP($C8,'Policy rate '!$A$8:$V$23,'Transform-Policy'!F$1,FALSE)</f>
        <v>0.4</v>
      </c>
      <c r="G8">
        <f>VLOOKUP($C8,'Policy rate '!$A$8:$V$23,'Transform-Policy'!G$1,FALSE)</f>
        <v>0.4</v>
      </c>
      <c r="H8">
        <f>VLOOKUP($C8,'Policy rate '!$A$8:$V$23,'Transform-Policy'!H$1,FALSE)</f>
        <v>0.4</v>
      </c>
      <c r="I8">
        <f>VLOOKUP($C8,'Policy rate '!$A$8:$V$23,'Transform-Policy'!I$1,FALSE)</f>
        <v>0.4</v>
      </c>
      <c r="J8">
        <f>VLOOKUP($C8,'Policy rate '!$A$8:$V$23,'Transform-Policy'!J$1,FALSE)</f>
        <v>0.4</v>
      </c>
      <c r="K8">
        <f>VLOOKUP($C8,'Policy rate '!$A$8:$V$23,'Transform-Policy'!K$1,FALSE)</f>
        <v>0.4</v>
      </c>
      <c r="M8" s="199" t="s">
        <v>184</v>
      </c>
      <c r="N8">
        <f t="shared" si="0"/>
        <v>0.25</v>
      </c>
      <c r="O8">
        <f t="shared" si="0"/>
        <v>0</v>
      </c>
      <c r="P8">
        <f t="shared" si="0"/>
        <v>-0.2</v>
      </c>
      <c r="Q8">
        <f t="shared" si="0"/>
        <v>3.55</v>
      </c>
      <c r="R8" t="e">
        <f t="shared" si="0"/>
        <v>#N/A</v>
      </c>
      <c r="S8">
        <f t="shared" si="0"/>
        <v>0.4</v>
      </c>
      <c r="T8">
        <f t="shared" si="0"/>
        <v>1</v>
      </c>
      <c r="U8">
        <f t="shared" si="0"/>
        <v>0.5</v>
      </c>
      <c r="V8">
        <f t="shared" si="0"/>
        <v>0.25</v>
      </c>
      <c r="W8">
        <f t="shared" si="0"/>
        <v>2</v>
      </c>
      <c r="X8">
        <f t="shared" si="0"/>
        <v>2.75</v>
      </c>
      <c r="Y8">
        <f t="shared" si="0"/>
        <v>4.5</v>
      </c>
      <c r="Z8">
        <f t="shared" si="0"/>
        <v>3.9</v>
      </c>
      <c r="AA8">
        <f t="shared" si="0"/>
        <v>4</v>
      </c>
    </row>
    <row r="9" spans="1:27">
      <c r="A9" t="s">
        <v>17</v>
      </c>
      <c r="C9" t="s">
        <v>17</v>
      </c>
      <c r="D9" s="195">
        <v>1.125</v>
      </c>
      <c r="E9">
        <f>VLOOKUP($C9,'Policy rate '!$A$8:$V$23,'Transform-Policy'!E$1,FALSE)</f>
        <v>1</v>
      </c>
      <c r="F9">
        <f>VLOOKUP($C9,'Policy rate '!$A$8:$V$23,'Transform-Policy'!F$1,FALSE)</f>
        <v>1</v>
      </c>
      <c r="G9">
        <f>VLOOKUP($C9,'Policy rate '!$A$8:$V$23,'Transform-Policy'!G$1,FALSE)</f>
        <v>1</v>
      </c>
      <c r="H9">
        <f>VLOOKUP($C9,'Policy rate '!$A$8:$V$23,'Transform-Policy'!H$1,FALSE)</f>
        <v>1</v>
      </c>
      <c r="I9">
        <f>VLOOKUP($C9,'Policy rate '!$A$8:$V$23,'Transform-Policy'!I$1,FALSE)</f>
        <v>1</v>
      </c>
      <c r="J9">
        <f>VLOOKUP($C9,'Policy rate '!$A$8:$V$23,'Transform-Policy'!J$1,FALSE)</f>
        <v>1</v>
      </c>
      <c r="K9">
        <f>VLOOKUP($C9,'Policy rate '!$A$8:$V$23,'Transform-Policy'!K$1,FALSE)</f>
        <v>1</v>
      </c>
      <c r="M9" s="199" t="s">
        <v>185</v>
      </c>
      <c r="N9">
        <f t="shared" si="0"/>
        <v>0.25</v>
      </c>
      <c r="O9">
        <f t="shared" si="0"/>
        <v>0</v>
      </c>
      <c r="P9">
        <f t="shared" si="0"/>
        <v>-0.2</v>
      </c>
      <c r="Q9">
        <f t="shared" si="0"/>
        <v>3.55</v>
      </c>
      <c r="R9" t="e">
        <f t="shared" si="0"/>
        <v>#N/A</v>
      </c>
      <c r="S9">
        <f t="shared" si="0"/>
        <v>0.4</v>
      </c>
      <c r="T9">
        <f t="shared" si="0"/>
        <v>1</v>
      </c>
      <c r="U9">
        <f t="shared" si="0"/>
        <v>0.5</v>
      </c>
      <c r="V9">
        <f t="shared" si="0"/>
        <v>0.25</v>
      </c>
      <c r="W9">
        <f t="shared" si="0"/>
        <v>2.25</v>
      </c>
      <c r="X9">
        <f t="shared" si="0"/>
        <v>2.75</v>
      </c>
      <c r="Y9">
        <f t="shared" si="0"/>
        <v>5</v>
      </c>
      <c r="Z9">
        <f t="shared" si="0"/>
        <v>3.9</v>
      </c>
      <c r="AA9">
        <f t="shared" si="0"/>
        <v>4</v>
      </c>
    </row>
    <row r="10" spans="1:27">
      <c r="A10" t="s">
        <v>30</v>
      </c>
      <c r="C10" t="s">
        <v>30</v>
      </c>
      <c r="D10" s="195">
        <v>0.75</v>
      </c>
      <c r="E10">
        <f>VLOOKUP($C10,'Policy rate '!$A$8:$V$23,'Transform-Policy'!E$1,FALSE)</f>
        <v>0.5</v>
      </c>
      <c r="F10">
        <f>VLOOKUP($C10,'Policy rate '!$A$8:$V$23,'Transform-Policy'!F$1,FALSE)</f>
        <v>0.5</v>
      </c>
      <c r="G10">
        <f>VLOOKUP($C10,'Policy rate '!$A$8:$V$23,'Transform-Policy'!G$1,FALSE)</f>
        <v>0.5</v>
      </c>
      <c r="H10">
        <f>VLOOKUP($C10,'Policy rate '!$A$8:$V$23,'Transform-Policy'!H$1,FALSE)</f>
        <v>0.5</v>
      </c>
      <c r="I10">
        <f>VLOOKUP($C10,'Policy rate '!$A$8:$V$23,'Transform-Policy'!I$1,FALSE)</f>
        <v>0.5</v>
      </c>
      <c r="J10">
        <f>VLOOKUP($C10,'Policy rate '!$A$8:$V$23,'Transform-Policy'!J$1,FALSE)</f>
        <v>0.5</v>
      </c>
      <c r="K10">
        <f>VLOOKUP($C10,'Policy rate '!$A$8:$V$23,'Transform-Policy'!K$1,FALSE)</f>
        <v>0.75</v>
      </c>
      <c r="M10" s="199" t="s">
        <v>186</v>
      </c>
      <c r="N10">
        <f t="shared" si="0"/>
        <v>0.25</v>
      </c>
      <c r="O10">
        <f t="shared" si="0"/>
        <v>0</v>
      </c>
      <c r="P10">
        <f t="shared" si="0"/>
        <v>-0.2</v>
      </c>
      <c r="Q10">
        <f t="shared" si="0"/>
        <v>3.55</v>
      </c>
      <c r="R10" t="e">
        <f t="shared" si="0"/>
        <v>#N/A</v>
      </c>
      <c r="S10">
        <f t="shared" si="0"/>
        <v>0.4</v>
      </c>
      <c r="T10">
        <f t="shared" si="0"/>
        <v>1</v>
      </c>
      <c r="U10">
        <f t="shared" si="0"/>
        <v>0.75</v>
      </c>
      <c r="V10">
        <f t="shared" si="0"/>
        <v>0.25</v>
      </c>
      <c r="W10">
        <f t="shared" si="0"/>
        <v>2.5</v>
      </c>
      <c r="X10">
        <f t="shared" si="0"/>
        <v>2.75</v>
      </c>
      <c r="Y10">
        <f t="shared" si="0"/>
        <v>5</v>
      </c>
      <c r="Z10">
        <f t="shared" si="0"/>
        <v>3.9</v>
      </c>
      <c r="AA10">
        <f t="shared" si="0"/>
        <v>4</v>
      </c>
    </row>
    <row r="11" spans="1:27">
      <c r="A11" t="s">
        <v>13</v>
      </c>
      <c r="C11" t="s">
        <v>13</v>
      </c>
      <c r="D11" s="195">
        <v>0.75</v>
      </c>
      <c r="E11">
        <f>VLOOKUP($C11,'Policy rate '!$A$8:$V$23,'Transform-Policy'!E$1,FALSE)</f>
        <v>0.5</v>
      </c>
      <c r="F11">
        <f>VLOOKUP($C11,'Policy rate '!$A$8:$V$23,'Transform-Policy'!F$1,FALSE)</f>
        <v>0.25</v>
      </c>
      <c r="G11">
        <f>VLOOKUP($C11,'Policy rate '!$A$8:$V$23,'Transform-Policy'!G$1,FALSE)</f>
        <v>0.25</v>
      </c>
      <c r="H11">
        <f>VLOOKUP($C11,'Policy rate '!$A$8:$V$23,'Transform-Policy'!H$1,FALSE)</f>
        <v>0.25</v>
      </c>
      <c r="I11">
        <f>VLOOKUP($C11,'Policy rate '!$A$8:$V$23,'Transform-Policy'!I$1,FALSE)</f>
        <v>0.25</v>
      </c>
      <c r="J11">
        <f>VLOOKUP($C11,'Policy rate '!$A$8:$V$23,'Transform-Policy'!J$1,FALSE)</f>
        <v>0.25</v>
      </c>
      <c r="K11">
        <f>VLOOKUP($C11,'Policy rate '!$A$8:$V$23,'Transform-Policy'!K$1,FALSE)</f>
        <v>0.25</v>
      </c>
    </row>
    <row r="12" spans="1:27">
      <c r="A12" t="s">
        <v>10</v>
      </c>
      <c r="C12" t="s">
        <v>10</v>
      </c>
      <c r="D12" s="195">
        <v>2.5</v>
      </c>
      <c r="E12">
        <f>VLOOKUP($C12,'Policy rate '!$A$8:$V$23,'Transform-Policy'!E$1,FALSE)</f>
        <v>2</v>
      </c>
      <c r="F12">
        <f>VLOOKUP($C12,'Policy rate '!$A$8:$V$23,'Transform-Policy'!F$1,FALSE)</f>
        <v>2</v>
      </c>
      <c r="G12">
        <f>VLOOKUP($C12,'Policy rate '!$A$8:$V$23,'Transform-Policy'!G$1,FALSE)</f>
        <v>2</v>
      </c>
      <c r="H12">
        <f>VLOOKUP($C12,'Policy rate '!$A$8:$V$23,'Transform-Policy'!H$1,FALSE)</f>
        <v>2</v>
      </c>
      <c r="I12">
        <f>VLOOKUP($C12,'Policy rate '!$A$8:$V$23,'Transform-Policy'!I$1,FALSE)</f>
        <v>2</v>
      </c>
      <c r="J12">
        <f>VLOOKUP($C12,'Policy rate '!$A$8:$V$23,'Transform-Policy'!J$1,FALSE)</f>
        <v>2.25</v>
      </c>
      <c r="K12">
        <f>VLOOKUP($C12,'Policy rate '!$A$8:$V$23,'Transform-Policy'!K$1,FALSE)</f>
        <v>2.5</v>
      </c>
    </row>
    <row r="13" spans="1:27">
      <c r="A13" t="s">
        <v>11</v>
      </c>
      <c r="C13" t="s">
        <v>11</v>
      </c>
      <c r="D13" s="195">
        <v>3.25</v>
      </c>
      <c r="E13">
        <f>VLOOKUP($C13,'Policy rate '!$A$8:$V$23,'Transform-Policy'!E$1,FALSE)</f>
        <v>2.75</v>
      </c>
      <c r="F13">
        <f>VLOOKUP($C13,'Policy rate '!$A$8:$V$23,'Transform-Policy'!F$1,FALSE)</f>
        <v>2.75</v>
      </c>
      <c r="G13">
        <f>VLOOKUP($C13,'Policy rate '!$A$8:$V$23,'Transform-Policy'!G$1,FALSE)</f>
        <v>2.75</v>
      </c>
      <c r="H13">
        <f>VLOOKUP($C13,'Policy rate '!$A$8:$V$23,'Transform-Policy'!H$1,FALSE)</f>
        <v>2.75</v>
      </c>
      <c r="I13">
        <f>VLOOKUP($C13,'Policy rate '!$A$8:$V$23,'Transform-Policy'!I$1,FALSE)</f>
        <v>2.75</v>
      </c>
      <c r="J13">
        <f>VLOOKUP($C13,'Policy rate '!$A$8:$V$23,'Transform-Policy'!J$1,FALSE)</f>
        <v>2.75</v>
      </c>
      <c r="K13">
        <f>VLOOKUP($C13,'Policy rate '!$A$8:$V$23,'Transform-Policy'!K$1,FALSE)</f>
        <v>2.75</v>
      </c>
    </row>
    <row r="14" spans="1:27">
      <c r="A14" t="s">
        <v>14</v>
      </c>
      <c r="C14" t="s">
        <v>36</v>
      </c>
      <c r="D14" s="195">
        <v>5</v>
      </c>
      <c r="E14">
        <f>VLOOKUP($C14,'Policy rate '!$A$8:$V$23,'Transform-Policy'!E$1,FALSE)</f>
        <v>3.5</v>
      </c>
      <c r="F14">
        <f>VLOOKUP($C14,'Policy rate '!$A$8:$V$23,'Transform-Policy'!F$1,FALSE)</f>
        <v>3.5</v>
      </c>
      <c r="G14">
        <f>VLOOKUP($C14,'Policy rate '!$A$8:$V$23,'Transform-Policy'!G$1,FALSE)</f>
        <v>3.5</v>
      </c>
      <c r="H14">
        <f>VLOOKUP($C14,'Policy rate '!$A$8:$V$23,'Transform-Policy'!H$1,FALSE)</f>
        <v>4</v>
      </c>
      <c r="I14">
        <f>VLOOKUP($C14,'Policy rate '!$A$8:$V$23,'Transform-Policy'!I$1,FALSE)</f>
        <v>4.5</v>
      </c>
      <c r="J14">
        <f>VLOOKUP($C14,'Policy rate '!$A$8:$V$23,'Transform-Policy'!J$1,FALSE)</f>
        <v>5</v>
      </c>
      <c r="K14">
        <f>VLOOKUP($C14,'Policy rate '!$A$8:$V$23,'Transform-Policy'!K$1,FALSE)</f>
        <v>5</v>
      </c>
    </row>
    <row r="15" spans="1:27">
      <c r="A15" t="s">
        <v>24</v>
      </c>
      <c r="C15" t="s">
        <v>24</v>
      </c>
      <c r="D15" s="195">
        <v>4.4000000000000004</v>
      </c>
      <c r="E15">
        <f>VLOOKUP($C15,'Policy rate '!$A$8:$V$23,'Transform-Policy'!E$1,FALSE)</f>
        <v>3.9</v>
      </c>
      <c r="F15">
        <f>VLOOKUP($C15,'Policy rate '!$A$8:$V$23,'Transform-Policy'!F$1,FALSE)</f>
        <v>3.9</v>
      </c>
      <c r="G15">
        <f>VLOOKUP($C15,'Policy rate '!$A$8:$V$23,'Transform-Policy'!G$1,FALSE)</f>
        <v>3.9</v>
      </c>
      <c r="H15">
        <f>VLOOKUP($C15,'Policy rate '!$A$8:$V$23,'Transform-Policy'!H$1,FALSE)</f>
        <v>3.9</v>
      </c>
      <c r="I15">
        <f>VLOOKUP($C15,'Policy rate '!$A$8:$V$23,'Transform-Policy'!I$1,FALSE)</f>
        <v>3.9</v>
      </c>
      <c r="J15">
        <f>VLOOKUP($C15,'Policy rate '!$A$8:$V$23,'Transform-Policy'!J$1,FALSE)</f>
        <v>3.9</v>
      </c>
      <c r="K15">
        <f>VLOOKUP($C15,'Policy rate '!$A$8:$V$23,'Transform-Policy'!K$1,FALSE)</f>
        <v>3.9</v>
      </c>
    </row>
    <row r="16" spans="1:27">
      <c r="A16" t="s">
        <v>9</v>
      </c>
      <c r="C16" t="s">
        <v>9</v>
      </c>
      <c r="D16" s="195">
        <v>4.5</v>
      </c>
      <c r="E16">
        <f>VLOOKUP($C16,'Policy rate '!$A$8:$V$23,'Transform-Policy'!E$1,FALSE)</f>
        <v>4</v>
      </c>
      <c r="F16">
        <f>VLOOKUP($C16,'Policy rate '!$A$8:$V$23,'Transform-Policy'!F$1,FALSE)</f>
        <v>4</v>
      </c>
      <c r="G16">
        <f>VLOOKUP($C16,'Policy rate '!$A$8:$V$23,'Transform-Policy'!G$1,FALSE)</f>
        <v>4</v>
      </c>
      <c r="H16">
        <f>VLOOKUP($C16,'Policy rate '!$A$8:$V$23,'Transform-Policy'!H$1,FALSE)</f>
        <v>4</v>
      </c>
      <c r="I16">
        <f>VLOOKUP($C16,'Policy rate '!$A$8:$V$23,'Transform-Policy'!I$1,FALSE)</f>
        <v>4</v>
      </c>
      <c r="J16">
        <f>VLOOKUP($C16,'Policy rate '!$A$8:$V$23,'Transform-Policy'!J$1,FALSE)</f>
        <v>4</v>
      </c>
      <c r="K16">
        <f>VLOOKUP($C16,'Policy rate '!$A$8:$V$23,'Transform-Policy'!K$1,FALSE)</f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6C54-171D-4A74-B9A8-7B1D6A62280E}">
  <dimension ref="A1:AO16"/>
  <sheetViews>
    <sheetView tabSelected="1" topLeftCell="X1" workbookViewId="0">
      <selection activeCell="AO10" sqref="AO10"/>
    </sheetView>
  </sheetViews>
  <sheetFormatPr defaultRowHeight="12.5"/>
  <cols>
    <col min="1" max="1" width="8.7265625" customWidth="1"/>
    <col min="2" max="2" width="4" customWidth="1"/>
    <col min="3" max="11" width="8.7265625" customWidth="1"/>
  </cols>
  <sheetData>
    <row r="1" spans="1:41" ht="13">
      <c r="C1" s="192" t="s">
        <v>67</v>
      </c>
      <c r="D1" s="197"/>
      <c r="E1" s="197">
        <v>10</v>
      </c>
      <c r="F1" s="197">
        <v>11</v>
      </c>
      <c r="G1" s="197">
        <v>12</v>
      </c>
      <c r="H1" s="197">
        <v>14</v>
      </c>
      <c r="I1" s="197">
        <v>15</v>
      </c>
      <c r="J1" s="197">
        <v>16</v>
      </c>
      <c r="K1" s="197">
        <v>17</v>
      </c>
      <c r="N1" s="202">
        <v>2</v>
      </c>
      <c r="O1" s="202">
        <v>3</v>
      </c>
      <c r="P1" s="202">
        <v>4</v>
      </c>
      <c r="Q1" s="202">
        <v>5</v>
      </c>
      <c r="R1" s="202">
        <v>6</v>
      </c>
      <c r="S1" s="202">
        <v>7</v>
      </c>
      <c r="T1" s="202">
        <v>8</v>
      </c>
      <c r="U1" s="202">
        <v>9</v>
      </c>
      <c r="V1" s="202">
        <v>10</v>
      </c>
      <c r="W1" s="202">
        <v>11</v>
      </c>
      <c r="X1" s="202">
        <v>12</v>
      </c>
      <c r="Y1" s="202">
        <v>13</v>
      </c>
      <c r="Z1" s="202">
        <v>14</v>
      </c>
      <c r="AA1" s="202">
        <v>15</v>
      </c>
    </row>
    <row r="2" spans="1:41">
      <c r="D2" s="196" t="s">
        <v>131</v>
      </c>
      <c r="E2" s="196" t="s">
        <v>132</v>
      </c>
      <c r="F2" s="196" t="s">
        <v>133</v>
      </c>
      <c r="G2" s="196" t="s">
        <v>134</v>
      </c>
      <c r="H2" s="196" t="s">
        <v>183</v>
      </c>
      <c r="I2" s="196" t="s">
        <v>184</v>
      </c>
      <c r="J2" s="196" t="s">
        <v>185</v>
      </c>
      <c r="K2" s="196" t="s">
        <v>186</v>
      </c>
      <c r="M2" s="194" t="s">
        <v>230</v>
      </c>
      <c r="N2" t="s">
        <v>213</v>
      </c>
      <c r="O2" t="s">
        <v>214</v>
      </c>
      <c r="P2" t="s">
        <v>215</v>
      </c>
      <c r="Q2" t="s">
        <v>216</v>
      </c>
      <c r="R2" t="s">
        <v>217</v>
      </c>
      <c r="S2" t="s">
        <v>218</v>
      </c>
      <c r="T2" t="s">
        <v>219</v>
      </c>
      <c r="U2" t="s">
        <v>220</v>
      </c>
      <c r="V2" t="s">
        <v>221</v>
      </c>
      <c r="W2" t="s">
        <v>222</v>
      </c>
      <c r="X2" t="s">
        <v>223</v>
      </c>
      <c r="Y2" t="s">
        <v>224</v>
      </c>
      <c r="Z2" t="s">
        <v>225</v>
      </c>
      <c r="AA2" t="s">
        <v>226</v>
      </c>
      <c r="AB2" t="str">
        <f>N2&amp;"%"</f>
        <v>USD%</v>
      </c>
      <c r="AC2" t="str">
        <f t="shared" ref="AC2:AO2" si="0">O2&amp;"%"</f>
        <v>EUR%</v>
      </c>
      <c r="AD2" t="str">
        <f t="shared" si="0"/>
        <v>JPY%</v>
      </c>
      <c r="AE2" t="str">
        <f t="shared" si="0"/>
        <v>CNY%</v>
      </c>
      <c r="AF2" t="str">
        <f t="shared" si="0"/>
        <v>HKD%</v>
      </c>
      <c r="AG2" t="str">
        <f t="shared" si="0"/>
        <v>SGD%</v>
      </c>
      <c r="AH2" t="str">
        <f t="shared" si="0"/>
        <v>TWD%</v>
      </c>
      <c r="AI2" t="str">
        <f t="shared" si="0"/>
        <v>KRW%</v>
      </c>
      <c r="AJ2" t="str">
        <f t="shared" si="0"/>
        <v>THB%</v>
      </c>
      <c r="AK2" t="str">
        <f t="shared" si="0"/>
        <v>MYR%</v>
      </c>
      <c r="AL2" t="str">
        <f t="shared" si="0"/>
        <v>PHP%</v>
      </c>
      <c r="AM2" t="str">
        <f t="shared" si="0"/>
        <v>VND%</v>
      </c>
      <c r="AN2" t="str">
        <f t="shared" si="0"/>
        <v>INR%</v>
      </c>
      <c r="AO2" t="str">
        <f t="shared" si="0"/>
        <v>IDR%</v>
      </c>
    </row>
    <row r="3" spans="1:41">
      <c r="A3" t="s">
        <v>213</v>
      </c>
      <c r="C3" t="s">
        <v>227</v>
      </c>
      <c r="D3" s="195">
        <v>1</v>
      </c>
      <c r="E3" t="e">
        <f>VLOOKUP($C3,'FX rates'!$A$8:$Q$24,'Transform-FX'!E$1,FALSE)</f>
        <v>#N/A</v>
      </c>
      <c r="F3" t="e">
        <f>VLOOKUP($C3,'FX rates'!$A$8:$Q$24,'Transform-FX'!F$1,FALSE)</f>
        <v>#N/A</v>
      </c>
      <c r="G3" t="e">
        <f>VLOOKUP($C3,'FX rates'!$A$8:$Q$24,'Transform-FX'!G$1,FALSE)</f>
        <v>#N/A</v>
      </c>
      <c r="H3" t="e">
        <f>VLOOKUP($C3,'FX rates'!$A$8:$Q$24,'Transform-FX'!H$1,FALSE)</f>
        <v>#N/A</v>
      </c>
      <c r="I3" t="e">
        <f>VLOOKUP($C3,'FX rates'!$A$8:$Q$24,'Transform-FX'!I$1,FALSE)</f>
        <v>#N/A</v>
      </c>
      <c r="J3" t="e">
        <f>VLOOKUP($C3,'FX rates'!$A$8:$Q$24,'Transform-FX'!J$1,FALSE)</f>
        <v>#N/A</v>
      </c>
      <c r="K3" t="e">
        <f>VLOOKUP($C3,'FX rates'!$A$8:$Q$24,'Transform-FX'!K$1,FALSE)</f>
        <v>#N/A</v>
      </c>
      <c r="M3" s="199" t="s">
        <v>131</v>
      </c>
      <c r="N3" s="211">
        <f>HLOOKUP($M3,$A$2:$K$16,N$1,FALSE)</f>
        <v>1</v>
      </c>
      <c r="O3" s="211">
        <f t="shared" ref="O3:AA10" si="1">HLOOKUP($M3,$A$2:$K$16,O$1,FALSE)</f>
        <v>1.1031</v>
      </c>
      <c r="P3" s="211">
        <f t="shared" si="1"/>
        <v>107.54</v>
      </c>
      <c r="Q3" s="211">
        <f t="shared" si="1"/>
        <v>7.0824999999999996</v>
      </c>
      <c r="R3" s="211">
        <f t="shared" si="1"/>
        <v>7.7511000000000001</v>
      </c>
      <c r="S3" s="211">
        <f t="shared" si="1"/>
        <v>1.4219999999999999</v>
      </c>
      <c r="T3" s="211">
        <f t="shared" si="1"/>
        <v>30.238</v>
      </c>
      <c r="U3" s="211">
        <f t="shared" si="1"/>
        <v>1218.55</v>
      </c>
      <c r="V3" s="211">
        <f t="shared" si="1"/>
        <v>32.798000000000002</v>
      </c>
      <c r="W3" s="211">
        <f t="shared" si="1"/>
        <v>4.3212000000000002</v>
      </c>
      <c r="X3" s="211">
        <f t="shared" si="1"/>
        <v>50.698999999999998</v>
      </c>
      <c r="Y3" s="211">
        <f t="shared" si="1"/>
        <v>23637</v>
      </c>
      <c r="Z3" s="211">
        <f t="shared" si="1"/>
        <v>75.542500000000004</v>
      </c>
      <c r="AA3" s="211">
        <f t="shared" si="1"/>
        <v>16310</v>
      </c>
      <c r="AB3" s="200">
        <v>0</v>
      </c>
      <c r="AC3" s="200">
        <v>0</v>
      </c>
      <c r="AD3" s="200">
        <v>0</v>
      </c>
      <c r="AE3" s="200">
        <v>0</v>
      </c>
      <c r="AF3" s="200">
        <v>0</v>
      </c>
      <c r="AG3" s="200">
        <v>0</v>
      </c>
      <c r="AH3" s="200">
        <v>0</v>
      </c>
      <c r="AI3" s="200">
        <v>0</v>
      </c>
      <c r="AJ3" s="200">
        <v>0</v>
      </c>
      <c r="AK3" s="200">
        <v>0</v>
      </c>
      <c r="AL3" s="200">
        <v>0</v>
      </c>
      <c r="AM3" s="200">
        <v>0</v>
      </c>
      <c r="AN3" s="200">
        <v>0</v>
      </c>
      <c r="AO3" s="200">
        <v>0</v>
      </c>
    </row>
    <row r="4" spans="1:41">
      <c r="A4" t="s">
        <v>214</v>
      </c>
      <c r="C4" t="s">
        <v>154</v>
      </c>
      <c r="D4" s="195">
        <v>1.1031</v>
      </c>
      <c r="E4">
        <f>VLOOKUP($C4,'FX rates'!$A$8:$Q$24,'Transform-FX'!E$1,FALSE)</f>
        <v>1.0900000000000001</v>
      </c>
      <c r="F4">
        <f>VLOOKUP($C4,'FX rates'!$A$8:$Q$24,'Transform-FX'!F$1,FALSE)</f>
        <v>1.1000000000000001</v>
      </c>
      <c r="G4">
        <f>VLOOKUP($C4,'FX rates'!$A$8:$Q$24,'Transform-FX'!G$1,FALSE)</f>
        <v>1.1100000000000001</v>
      </c>
      <c r="H4">
        <f>VLOOKUP($C4,'FX rates'!$A$8:$Q$24,'Transform-FX'!H$1,FALSE)</f>
        <v>1.1200000000000001</v>
      </c>
      <c r="I4">
        <f>VLOOKUP($C4,'FX rates'!$A$8:$Q$24,'Transform-FX'!I$1,FALSE)</f>
        <v>1.1299999999999999</v>
      </c>
      <c r="J4">
        <f>VLOOKUP($C4,'FX rates'!$A$8:$Q$24,'Transform-FX'!J$1,FALSE)</f>
        <v>1.1399999999999999</v>
      </c>
      <c r="K4">
        <f>VLOOKUP($C4,'FX rates'!$A$8:$Q$24,'Transform-FX'!K$1,FALSE)</f>
        <v>1.1499999999999999</v>
      </c>
      <c r="M4" s="199" t="s">
        <v>132</v>
      </c>
      <c r="N4" t="e">
        <f t="shared" ref="N4:N10" si="2">HLOOKUP($M4,$A$2:$K$16,N$1,FALSE)</f>
        <v>#N/A</v>
      </c>
      <c r="O4">
        <f t="shared" si="1"/>
        <v>1.0900000000000001</v>
      </c>
      <c r="P4">
        <f t="shared" si="1"/>
        <v>108.66020654044749</v>
      </c>
      <c r="Q4">
        <f t="shared" si="1"/>
        <v>7.0500000000000007</v>
      </c>
      <c r="R4">
        <f t="shared" si="1"/>
        <v>7.8</v>
      </c>
      <c r="S4">
        <f t="shared" si="1"/>
        <v>1.41</v>
      </c>
      <c r="T4" t="e">
        <f t="shared" si="1"/>
        <v>#N/A</v>
      </c>
      <c r="U4">
        <f t="shared" si="1"/>
        <v>1220</v>
      </c>
      <c r="V4">
        <f t="shared" si="1"/>
        <v>32.299999999999997</v>
      </c>
      <c r="W4">
        <f t="shared" si="1"/>
        <v>4.3</v>
      </c>
      <c r="X4">
        <f t="shared" si="1"/>
        <v>51.879915966386555</v>
      </c>
      <c r="Y4">
        <f t="shared" si="1"/>
        <v>23300</v>
      </c>
      <c r="Z4">
        <f t="shared" si="1"/>
        <v>75.5</v>
      </c>
      <c r="AA4">
        <f t="shared" si="1"/>
        <v>15800</v>
      </c>
      <c r="AC4" s="212">
        <f>(O4-O$3)/O$3</f>
        <v>-1.1875623243586157E-2</v>
      </c>
      <c r="AD4" s="212">
        <f>(P$3-P4)/P$3</f>
        <v>-1.0416649994862224E-2</v>
      </c>
      <c r="AE4" s="212">
        <f t="shared" ref="AE4:AE10" si="3">(Q$3-Q4)/Q$3</f>
        <v>4.5887751500174887E-3</v>
      </c>
      <c r="AF4" s="212">
        <f t="shared" ref="AF4:AF10" si="4">(R$3-R4)/R$3</f>
        <v>-6.3087819793319301E-3</v>
      </c>
      <c r="AG4" s="212">
        <f t="shared" ref="AG4:AG10" si="5">(S$3-S4)/S$3</f>
        <v>8.4388185654008518E-3</v>
      </c>
      <c r="AH4" s="212" t="e">
        <f t="shared" ref="AH4:AH10" si="6">(T$3-T4)/T$3</f>
        <v>#N/A</v>
      </c>
      <c r="AI4" s="212">
        <f t="shared" ref="AI4:AI10" si="7">(U$3-U4)/U$3</f>
        <v>-1.1899388617619675E-3</v>
      </c>
      <c r="AJ4" s="212">
        <f t="shared" ref="AJ4:AJ10" si="8">(V$3-V4)/V$3</f>
        <v>1.5183852673943675E-2</v>
      </c>
      <c r="AK4" s="212">
        <f t="shared" ref="AK4:AK10" si="9">(W$3-W4)/W$3</f>
        <v>4.9060446172360288E-3</v>
      </c>
      <c r="AL4" s="212">
        <f t="shared" ref="AL4:AL10" si="10">(X$3-X4)/X$3</f>
        <v>-2.3292687555702424E-2</v>
      </c>
      <c r="AM4" s="212">
        <f t="shared" ref="AM4:AM10" si="11">(Y$3-Y4)/Y$3</f>
        <v>1.4257308457080002E-2</v>
      </c>
      <c r="AN4" s="212">
        <f t="shared" ref="AN4:AN10" si="12">(Z$3-Z4)/Z$3</f>
        <v>5.625972134891482E-4</v>
      </c>
      <c r="AO4" s="212">
        <f t="shared" ref="AO4:AO10" si="13">(AA$3-AA4)/AA$3</f>
        <v>3.1269160024524831E-2</v>
      </c>
    </row>
    <row r="5" spans="1:41">
      <c r="A5" t="s">
        <v>215</v>
      </c>
      <c r="C5" t="s">
        <v>155</v>
      </c>
      <c r="D5" s="195">
        <v>107.54</v>
      </c>
      <c r="E5">
        <f>VLOOKUP($C5,'FX rates'!$A$8:$Q$24,'Transform-FX'!E$1,FALSE)</f>
        <v>108.66020654044749</v>
      </c>
      <c r="F5">
        <f>VLOOKUP($C5,'FX rates'!$A$8:$Q$24,'Transform-FX'!F$1,FALSE)</f>
        <v>106.80165232358002</v>
      </c>
      <c r="G5">
        <f>VLOOKUP($C5,'FX rates'!$A$8:$Q$24,'Transform-FX'!G$1,FALSE)</f>
        <v>104.94309810671255</v>
      </c>
      <c r="H5">
        <f>VLOOKUP($C5,'FX rates'!$A$8:$Q$24,'Transform-FX'!H$1,FALSE)</f>
        <v>104.47218588640274</v>
      </c>
      <c r="I5">
        <f>VLOOKUP($C5,'FX rates'!$A$8:$Q$24,'Transform-FX'!I$1,FALSE)</f>
        <v>103.99604130808949</v>
      </c>
      <c r="J5">
        <f>VLOOKUP($C5,'FX rates'!$A$8:$Q$24,'Transform-FX'!J$1,FALSE)</f>
        <v>103.5146643717728</v>
      </c>
      <c r="K5">
        <f>VLOOKUP($C5,'FX rates'!$A$8:$Q$24,'Transform-FX'!K$1,FALSE)</f>
        <v>103.03328743545609</v>
      </c>
      <c r="M5" s="199" t="s">
        <v>133</v>
      </c>
      <c r="N5" t="e">
        <f t="shared" si="2"/>
        <v>#N/A</v>
      </c>
      <c r="O5">
        <f t="shared" si="1"/>
        <v>1.1000000000000001</v>
      </c>
      <c r="P5">
        <f t="shared" si="1"/>
        <v>106.80165232358002</v>
      </c>
      <c r="Q5">
        <f t="shared" si="1"/>
        <v>7</v>
      </c>
      <c r="R5">
        <f t="shared" si="1"/>
        <v>7.78</v>
      </c>
      <c r="S5">
        <f t="shared" si="1"/>
        <v>1.3900000000000001</v>
      </c>
      <c r="T5" t="e">
        <f t="shared" si="1"/>
        <v>#N/A</v>
      </c>
      <c r="U5">
        <f t="shared" si="1"/>
        <v>1200</v>
      </c>
      <c r="V5">
        <f t="shared" si="1"/>
        <v>31.75</v>
      </c>
      <c r="W5">
        <f t="shared" si="1"/>
        <v>4.25</v>
      </c>
      <c r="X5">
        <f t="shared" si="1"/>
        <v>51.296244469679763</v>
      </c>
      <c r="Y5">
        <f t="shared" si="1"/>
        <v>23250</v>
      </c>
      <c r="Z5">
        <f t="shared" si="1"/>
        <v>75.5</v>
      </c>
      <c r="AA5">
        <f t="shared" si="1"/>
        <v>15600</v>
      </c>
      <c r="AC5" s="212">
        <f t="shared" ref="AC5:AC10" si="14">(O5-O$3)/O$3</f>
        <v>-2.8102619889401512E-3</v>
      </c>
      <c r="AD5" s="212">
        <f t="shared" ref="AD5:AD10" si="15">(P$3-P5)/P$3</f>
        <v>6.8657957636227562E-3</v>
      </c>
      <c r="AE5" s="212">
        <f t="shared" si="3"/>
        <v>1.164842922696782E-2</v>
      </c>
      <c r="AF5" s="212">
        <f t="shared" si="4"/>
        <v>-3.7285030511798514E-3</v>
      </c>
      <c r="AG5" s="212">
        <f t="shared" si="5"/>
        <v>2.2503516174402115E-2</v>
      </c>
      <c r="AH5" s="212" t="e">
        <f t="shared" si="6"/>
        <v>#N/A</v>
      </c>
      <c r="AI5" s="212">
        <f t="shared" si="7"/>
        <v>1.5223010955643967E-2</v>
      </c>
      <c r="AJ5" s="212">
        <f t="shared" si="8"/>
        <v>3.1953167876090059E-2</v>
      </c>
      <c r="AK5" s="212">
        <f t="shared" si="9"/>
        <v>1.6476904563547199E-2</v>
      </c>
      <c r="AL5" s="212">
        <f t="shared" si="10"/>
        <v>-1.17802021672965E-2</v>
      </c>
      <c r="AM5" s="212">
        <f t="shared" si="11"/>
        <v>1.6372636121335195E-2</v>
      </c>
      <c r="AN5" s="212">
        <f t="shared" si="12"/>
        <v>5.625972134891482E-4</v>
      </c>
      <c r="AO5" s="212">
        <f t="shared" si="13"/>
        <v>4.3531575720416923E-2</v>
      </c>
    </row>
    <row r="6" spans="1:41">
      <c r="A6" t="s">
        <v>216</v>
      </c>
      <c r="C6" t="s">
        <v>143</v>
      </c>
      <c r="D6" s="195">
        <v>7.0824999999999996</v>
      </c>
      <c r="E6">
        <f>VLOOKUP($C6,'FX rates'!$A$8:$Q$24,'Transform-FX'!E$1,FALSE)</f>
        <v>7.0500000000000007</v>
      </c>
      <c r="F6">
        <f>VLOOKUP($C6,'FX rates'!$A$8:$Q$24,'Transform-FX'!F$1,FALSE)</f>
        <v>7</v>
      </c>
      <c r="G6">
        <f>VLOOKUP($C6,'FX rates'!$A$8:$Q$24,'Transform-FX'!G$1,FALSE)</f>
        <v>6.95</v>
      </c>
      <c r="H6">
        <f>VLOOKUP($C6,'FX rates'!$A$8:$Q$24,'Transform-FX'!H$1,FALSE)</f>
        <v>6.9</v>
      </c>
      <c r="I6">
        <f>VLOOKUP($C6,'FX rates'!$A$8:$Q$24,'Transform-FX'!I$1,FALSE)</f>
        <v>6.8500000000000005</v>
      </c>
      <c r="J6">
        <f>VLOOKUP($C6,'FX rates'!$A$8:$Q$24,'Transform-FX'!J$1,FALSE)</f>
        <v>6.8000000000000007</v>
      </c>
      <c r="K6">
        <f>VLOOKUP($C6,'FX rates'!$A$8:$Q$24,'Transform-FX'!K$1,FALSE)</f>
        <v>6.75</v>
      </c>
      <c r="M6" s="199" t="s">
        <v>134</v>
      </c>
      <c r="N6" t="e">
        <f t="shared" si="2"/>
        <v>#N/A</v>
      </c>
      <c r="O6">
        <f t="shared" si="1"/>
        <v>1.1100000000000001</v>
      </c>
      <c r="P6">
        <f t="shared" si="1"/>
        <v>104.94309810671255</v>
      </c>
      <c r="Q6">
        <f t="shared" si="1"/>
        <v>6.95</v>
      </c>
      <c r="R6">
        <f t="shared" si="1"/>
        <v>7.77</v>
      </c>
      <c r="S6">
        <f t="shared" si="1"/>
        <v>1.37</v>
      </c>
      <c r="T6" t="e">
        <f t="shared" si="1"/>
        <v>#N/A</v>
      </c>
      <c r="U6">
        <f t="shared" si="1"/>
        <v>1180</v>
      </c>
      <c r="V6">
        <f t="shared" si="1"/>
        <v>31.2</v>
      </c>
      <c r="W6">
        <f t="shared" si="1"/>
        <v>4.2</v>
      </c>
      <c r="X6">
        <f t="shared" si="1"/>
        <v>50.712572972972971</v>
      </c>
      <c r="Y6">
        <f t="shared" si="1"/>
        <v>23200</v>
      </c>
      <c r="Z6">
        <f t="shared" si="1"/>
        <v>75</v>
      </c>
      <c r="AA6">
        <f t="shared" si="1"/>
        <v>15400</v>
      </c>
      <c r="AC6" s="212">
        <f t="shared" si="14"/>
        <v>6.255099265705855E-3</v>
      </c>
      <c r="AD6" s="212">
        <f t="shared" si="15"/>
        <v>2.4148241522107605E-2</v>
      </c>
      <c r="AE6" s="212">
        <f t="shared" si="3"/>
        <v>1.8708083303918023E-2</v>
      </c>
      <c r="AF6" s="212">
        <f t="shared" si="4"/>
        <v>-2.4383635871036979E-3</v>
      </c>
      <c r="AG6" s="212">
        <f t="shared" si="5"/>
        <v>3.6568213783403532E-2</v>
      </c>
      <c r="AH6" s="212" t="e">
        <f t="shared" si="6"/>
        <v>#N/A</v>
      </c>
      <c r="AI6" s="212">
        <f t="shared" si="7"/>
        <v>3.16359607730499E-2</v>
      </c>
      <c r="AJ6" s="212">
        <f t="shared" si="8"/>
        <v>4.8722483078236553E-2</v>
      </c>
      <c r="AK6" s="212">
        <f t="shared" si="9"/>
        <v>2.8047764509858367E-2</v>
      </c>
      <c r="AL6" s="212">
        <f t="shared" si="10"/>
        <v>-2.6771677889057415E-4</v>
      </c>
      <c r="AM6" s="212">
        <f t="shared" si="11"/>
        <v>1.8487963785590387E-2</v>
      </c>
      <c r="AN6" s="212">
        <f t="shared" si="12"/>
        <v>7.1813879604196839E-3</v>
      </c>
      <c r="AO6" s="212">
        <f t="shared" si="13"/>
        <v>5.5793991416309016E-2</v>
      </c>
    </row>
    <row r="7" spans="1:41">
      <c r="A7" t="s">
        <v>217</v>
      </c>
      <c r="C7" t="s">
        <v>144</v>
      </c>
      <c r="D7" s="195">
        <v>7.7511000000000001</v>
      </c>
      <c r="E7">
        <f>VLOOKUP($C7,'FX rates'!$A$8:$Q$24,'Transform-FX'!E$1,FALSE)</f>
        <v>7.8</v>
      </c>
      <c r="F7">
        <f>VLOOKUP($C7,'FX rates'!$A$8:$Q$24,'Transform-FX'!F$1,FALSE)</f>
        <v>7.78</v>
      </c>
      <c r="G7">
        <f>VLOOKUP($C7,'FX rates'!$A$8:$Q$24,'Transform-FX'!G$1,FALSE)</f>
        <v>7.77</v>
      </c>
      <c r="H7">
        <f>VLOOKUP($C7,'FX rates'!$A$8:$Q$24,'Transform-FX'!H$1,FALSE)</f>
        <v>7.76</v>
      </c>
      <c r="I7">
        <f>VLOOKUP($C7,'FX rates'!$A$8:$Q$24,'Transform-FX'!I$1,FALSE)</f>
        <v>7.76</v>
      </c>
      <c r="J7">
        <f>VLOOKUP($C7,'FX rates'!$A$8:$Q$24,'Transform-FX'!J$1,FALSE)</f>
        <v>7.75</v>
      </c>
      <c r="K7">
        <f>VLOOKUP($C7,'FX rates'!$A$8:$Q$24,'Transform-FX'!K$1,FALSE)</f>
        <v>7.75</v>
      </c>
      <c r="M7" s="199" t="s">
        <v>183</v>
      </c>
      <c r="N7" t="e">
        <f t="shared" si="2"/>
        <v>#N/A</v>
      </c>
      <c r="O7">
        <f t="shared" si="1"/>
        <v>1.1200000000000001</v>
      </c>
      <c r="P7">
        <f t="shared" si="1"/>
        <v>104.47218588640274</v>
      </c>
      <c r="Q7">
        <f t="shared" si="1"/>
        <v>6.9</v>
      </c>
      <c r="R7">
        <f t="shared" si="1"/>
        <v>7.76</v>
      </c>
      <c r="S7">
        <f t="shared" si="1"/>
        <v>1.36</v>
      </c>
      <c r="T7" t="e">
        <f t="shared" si="1"/>
        <v>#N/A</v>
      </c>
      <c r="U7">
        <f t="shared" si="1"/>
        <v>1160</v>
      </c>
      <c r="V7">
        <f t="shared" si="1"/>
        <v>31</v>
      </c>
      <c r="W7">
        <f t="shared" si="1"/>
        <v>4.18</v>
      </c>
      <c r="X7">
        <f t="shared" si="1"/>
        <v>50.512572972972968</v>
      </c>
      <c r="Y7">
        <f t="shared" si="1"/>
        <v>23170</v>
      </c>
      <c r="Z7">
        <f t="shared" si="1"/>
        <v>75</v>
      </c>
      <c r="AA7">
        <f t="shared" si="1"/>
        <v>15200</v>
      </c>
      <c r="AC7" s="212">
        <f t="shared" si="14"/>
        <v>1.5320460520351862E-2</v>
      </c>
      <c r="AD7" s="212">
        <f t="shared" si="15"/>
        <v>2.8527190939159987E-2</v>
      </c>
      <c r="AE7" s="212">
        <f t="shared" si="3"/>
        <v>2.5767737380868228E-2</v>
      </c>
      <c r="AF7" s="212">
        <f t="shared" si="4"/>
        <v>-1.1482241230276588E-3</v>
      </c>
      <c r="AG7" s="212">
        <f t="shared" si="5"/>
        <v>4.3600562587904242E-2</v>
      </c>
      <c r="AH7" s="212" t="e">
        <f t="shared" si="6"/>
        <v>#N/A</v>
      </c>
      <c r="AI7" s="212">
        <f t="shared" si="7"/>
        <v>4.8048910590455837E-2</v>
      </c>
      <c r="AJ7" s="212">
        <f t="shared" si="8"/>
        <v>5.4820415879017065E-2</v>
      </c>
      <c r="AK7" s="212">
        <f t="shared" si="9"/>
        <v>3.2676108488382954E-2</v>
      </c>
      <c r="AL7" s="212">
        <f t="shared" si="10"/>
        <v>3.6771342043635897E-3</v>
      </c>
      <c r="AM7" s="212">
        <f t="shared" si="11"/>
        <v>1.9757160384143505E-2</v>
      </c>
      <c r="AN7" s="212">
        <f t="shared" si="12"/>
        <v>7.1813879604196839E-3</v>
      </c>
      <c r="AO7" s="212">
        <f t="shared" si="13"/>
        <v>6.8056407112201109E-2</v>
      </c>
    </row>
    <row r="8" spans="1:41">
      <c r="A8" t="s">
        <v>218</v>
      </c>
      <c r="C8" t="s">
        <v>149</v>
      </c>
      <c r="D8" s="195">
        <v>1.4219999999999999</v>
      </c>
      <c r="E8">
        <f>VLOOKUP($C8,'FX rates'!$A$8:$Q$24,'Transform-FX'!E$1,FALSE)</f>
        <v>1.41</v>
      </c>
      <c r="F8">
        <f>VLOOKUP($C8,'FX rates'!$A$8:$Q$24,'Transform-FX'!F$1,FALSE)</f>
        <v>1.3900000000000001</v>
      </c>
      <c r="G8">
        <f>VLOOKUP($C8,'FX rates'!$A$8:$Q$24,'Transform-FX'!G$1,FALSE)</f>
        <v>1.37</v>
      </c>
      <c r="H8">
        <f>VLOOKUP($C8,'FX rates'!$A$8:$Q$24,'Transform-FX'!H$1,FALSE)</f>
        <v>1.36</v>
      </c>
      <c r="I8">
        <f>VLOOKUP($C8,'FX rates'!$A$8:$Q$24,'Transform-FX'!I$1,FALSE)</f>
        <v>1.35</v>
      </c>
      <c r="J8">
        <f>VLOOKUP($C8,'FX rates'!$A$8:$Q$24,'Transform-FX'!J$1,FALSE)</f>
        <v>1.34</v>
      </c>
      <c r="K8">
        <f>VLOOKUP($C8,'FX rates'!$A$8:$Q$24,'Transform-FX'!K$1,FALSE)</f>
        <v>1.33</v>
      </c>
      <c r="M8" s="199" t="s">
        <v>184</v>
      </c>
      <c r="N8" t="e">
        <f t="shared" si="2"/>
        <v>#N/A</v>
      </c>
      <c r="O8">
        <f t="shared" si="1"/>
        <v>1.1299999999999999</v>
      </c>
      <c r="P8">
        <f t="shared" si="1"/>
        <v>103.99604130808949</v>
      </c>
      <c r="Q8">
        <f t="shared" si="1"/>
        <v>6.8500000000000005</v>
      </c>
      <c r="R8">
        <f t="shared" si="1"/>
        <v>7.76</v>
      </c>
      <c r="S8">
        <f t="shared" si="1"/>
        <v>1.35</v>
      </c>
      <c r="T8" t="e">
        <f t="shared" si="1"/>
        <v>#N/A</v>
      </c>
      <c r="U8">
        <f t="shared" si="1"/>
        <v>1140</v>
      </c>
      <c r="V8">
        <f t="shared" si="1"/>
        <v>30.8</v>
      </c>
      <c r="W8">
        <f t="shared" si="1"/>
        <v>4.16</v>
      </c>
      <c r="X8">
        <f t="shared" si="1"/>
        <v>50.312572972972966</v>
      </c>
      <c r="Y8">
        <f t="shared" si="1"/>
        <v>23170</v>
      </c>
      <c r="Z8">
        <f t="shared" si="1"/>
        <v>74.5</v>
      </c>
      <c r="AA8">
        <f t="shared" si="1"/>
        <v>15000</v>
      </c>
      <c r="AC8" s="212">
        <f t="shared" si="14"/>
        <v>2.4385821774997665E-2</v>
      </c>
      <c r="AD8" s="212">
        <f t="shared" si="15"/>
        <v>3.2954795349735153E-2</v>
      </c>
      <c r="AE8" s="212">
        <f t="shared" si="3"/>
        <v>3.2827391457818433E-2</v>
      </c>
      <c r="AF8" s="212">
        <f t="shared" si="4"/>
        <v>-1.1482241230276588E-3</v>
      </c>
      <c r="AG8" s="212">
        <f t="shared" si="5"/>
        <v>5.0632911392404951E-2</v>
      </c>
      <c r="AH8" s="212" t="e">
        <f t="shared" si="6"/>
        <v>#N/A</v>
      </c>
      <c r="AI8" s="212">
        <f t="shared" si="7"/>
        <v>6.4461860407861768E-2</v>
      </c>
      <c r="AJ8" s="212">
        <f t="shared" si="8"/>
        <v>6.0918348679797577E-2</v>
      </c>
      <c r="AK8" s="212">
        <f t="shared" si="9"/>
        <v>3.7304452466907341E-2</v>
      </c>
      <c r="AL8" s="212">
        <f t="shared" si="10"/>
        <v>7.6219851876177533E-3</v>
      </c>
      <c r="AM8" s="212">
        <f t="shared" si="11"/>
        <v>1.9757160384143505E-2</v>
      </c>
      <c r="AN8" s="212">
        <f t="shared" si="12"/>
        <v>1.380017870735022E-2</v>
      </c>
      <c r="AO8" s="212">
        <f t="shared" si="13"/>
        <v>8.0318822808093188E-2</v>
      </c>
    </row>
    <row r="9" spans="1:41">
      <c r="A9" t="s">
        <v>219</v>
      </c>
      <c r="C9" t="s">
        <v>228</v>
      </c>
      <c r="D9" s="195">
        <v>30.238</v>
      </c>
      <c r="E9" t="e">
        <f>VLOOKUP($C9,'FX rates'!$A$8:$Q$24,'Transform-FX'!E$1,FALSE)</f>
        <v>#N/A</v>
      </c>
      <c r="F9" t="e">
        <f>VLOOKUP($C9,'FX rates'!$A$8:$Q$24,'Transform-FX'!F$1,FALSE)</f>
        <v>#N/A</v>
      </c>
      <c r="G9" t="e">
        <f>VLOOKUP($C9,'FX rates'!$A$8:$Q$24,'Transform-FX'!G$1,FALSE)</f>
        <v>#N/A</v>
      </c>
      <c r="H9" t="e">
        <f>VLOOKUP($C9,'FX rates'!$A$8:$Q$24,'Transform-FX'!H$1,FALSE)</f>
        <v>#N/A</v>
      </c>
      <c r="I9" t="e">
        <f>VLOOKUP($C9,'FX rates'!$A$8:$Q$24,'Transform-FX'!I$1,FALSE)</f>
        <v>#N/A</v>
      </c>
      <c r="J9" t="e">
        <f>VLOOKUP($C9,'FX rates'!$A$8:$Q$24,'Transform-FX'!J$1,FALSE)</f>
        <v>#N/A</v>
      </c>
      <c r="K9" t="e">
        <f>VLOOKUP($C9,'FX rates'!$A$8:$Q$24,'Transform-FX'!K$1,FALSE)</f>
        <v>#N/A</v>
      </c>
      <c r="M9" s="199" t="s">
        <v>185</v>
      </c>
      <c r="N9" t="e">
        <f t="shared" si="2"/>
        <v>#N/A</v>
      </c>
      <c r="O9">
        <f t="shared" si="1"/>
        <v>1.1399999999999999</v>
      </c>
      <c r="P9">
        <f t="shared" si="1"/>
        <v>103.5146643717728</v>
      </c>
      <c r="Q9">
        <f t="shared" si="1"/>
        <v>6.8000000000000007</v>
      </c>
      <c r="R9">
        <f t="shared" si="1"/>
        <v>7.75</v>
      </c>
      <c r="S9">
        <f t="shared" si="1"/>
        <v>1.34</v>
      </c>
      <c r="T9" t="e">
        <f t="shared" si="1"/>
        <v>#N/A</v>
      </c>
      <c r="U9">
        <f t="shared" si="1"/>
        <v>1120</v>
      </c>
      <c r="V9">
        <f t="shared" si="1"/>
        <v>30.6</v>
      </c>
      <c r="W9">
        <f t="shared" si="1"/>
        <v>4.1399999999999997</v>
      </c>
      <c r="X9">
        <f t="shared" si="1"/>
        <v>50.112572972972963</v>
      </c>
      <c r="Y9">
        <f t="shared" si="1"/>
        <v>23170</v>
      </c>
      <c r="Z9">
        <f t="shared" si="1"/>
        <v>74.5</v>
      </c>
      <c r="AA9">
        <f t="shared" si="1"/>
        <v>14800</v>
      </c>
      <c r="AC9" s="212">
        <f t="shared" si="14"/>
        <v>3.3451183029643672E-2</v>
      </c>
      <c r="AD9" s="212">
        <f t="shared" si="15"/>
        <v>3.7431054753833091E-2</v>
      </c>
      <c r="AE9" s="212">
        <f t="shared" si="3"/>
        <v>3.9887045534768635E-2</v>
      </c>
      <c r="AF9" s="212">
        <f t="shared" si="4"/>
        <v>1.4191534104838035E-4</v>
      </c>
      <c r="AG9" s="212">
        <f t="shared" si="5"/>
        <v>5.7665260196905661E-2</v>
      </c>
      <c r="AH9" s="212" t="e">
        <f t="shared" si="6"/>
        <v>#N/A</v>
      </c>
      <c r="AI9" s="212">
        <f t="shared" si="7"/>
        <v>8.0874810225267699E-2</v>
      </c>
      <c r="AJ9" s="212">
        <f t="shared" si="8"/>
        <v>6.7016281480578088E-2</v>
      </c>
      <c r="AK9" s="212">
        <f t="shared" si="9"/>
        <v>4.1932796445431929E-2</v>
      </c>
      <c r="AL9" s="212">
        <f t="shared" si="10"/>
        <v>1.1566836170871918E-2</v>
      </c>
      <c r="AM9" s="212">
        <f t="shared" si="11"/>
        <v>1.9757160384143505E-2</v>
      </c>
      <c r="AN9" s="212">
        <f t="shared" si="12"/>
        <v>1.380017870735022E-2</v>
      </c>
      <c r="AO9" s="212">
        <f t="shared" si="13"/>
        <v>9.258123850398528E-2</v>
      </c>
    </row>
    <row r="10" spans="1:41">
      <c r="A10" t="s">
        <v>220</v>
      </c>
      <c r="C10" t="s">
        <v>150</v>
      </c>
      <c r="D10" s="195">
        <v>1218.55</v>
      </c>
      <c r="E10">
        <f>VLOOKUP($C10,'FX rates'!$A$8:$Q$24,'Transform-FX'!E$1,FALSE)</f>
        <v>1220</v>
      </c>
      <c r="F10">
        <f>VLOOKUP($C10,'FX rates'!$A$8:$Q$24,'Transform-FX'!F$1,FALSE)</f>
        <v>1200</v>
      </c>
      <c r="G10">
        <f>VLOOKUP($C10,'FX rates'!$A$8:$Q$24,'Transform-FX'!G$1,FALSE)</f>
        <v>1180</v>
      </c>
      <c r="H10">
        <f>VLOOKUP($C10,'FX rates'!$A$8:$Q$24,'Transform-FX'!H$1,FALSE)</f>
        <v>1160</v>
      </c>
      <c r="I10">
        <f>VLOOKUP($C10,'FX rates'!$A$8:$Q$24,'Transform-FX'!I$1,FALSE)</f>
        <v>1140</v>
      </c>
      <c r="J10">
        <f>VLOOKUP($C10,'FX rates'!$A$8:$Q$24,'Transform-FX'!J$1,FALSE)</f>
        <v>1120</v>
      </c>
      <c r="K10">
        <f>VLOOKUP($C10,'FX rates'!$A$8:$Q$24,'Transform-FX'!K$1,FALSE)</f>
        <v>1100</v>
      </c>
      <c r="M10" s="199" t="s">
        <v>186</v>
      </c>
      <c r="N10" t="e">
        <f t="shared" si="2"/>
        <v>#N/A</v>
      </c>
      <c r="O10">
        <f t="shared" si="1"/>
        <v>1.1499999999999999</v>
      </c>
      <c r="P10">
        <f t="shared" si="1"/>
        <v>103.03328743545609</v>
      </c>
      <c r="Q10">
        <f t="shared" si="1"/>
        <v>6.75</v>
      </c>
      <c r="R10">
        <f t="shared" si="1"/>
        <v>7.75</v>
      </c>
      <c r="S10">
        <f t="shared" si="1"/>
        <v>1.33</v>
      </c>
      <c r="T10" t="e">
        <f t="shared" si="1"/>
        <v>#N/A</v>
      </c>
      <c r="U10">
        <f t="shared" si="1"/>
        <v>1100</v>
      </c>
      <c r="V10">
        <f t="shared" si="1"/>
        <v>30.400000000000002</v>
      </c>
      <c r="W10">
        <f t="shared" si="1"/>
        <v>4.0999999999999996</v>
      </c>
      <c r="X10">
        <f t="shared" si="1"/>
        <v>49.91257297297296</v>
      </c>
      <c r="Y10">
        <f t="shared" si="1"/>
        <v>23170</v>
      </c>
      <c r="Z10">
        <f t="shared" si="1"/>
        <v>74</v>
      </c>
      <c r="AA10">
        <f t="shared" si="1"/>
        <v>14600</v>
      </c>
      <c r="AC10" s="212">
        <f t="shared" si="14"/>
        <v>4.2516544284289678E-2</v>
      </c>
      <c r="AD10" s="212">
        <f t="shared" si="15"/>
        <v>4.1907314157931162E-2</v>
      </c>
      <c r="AE10" s="212">
        <f t="shared" si="3"/>
        <v>4.6946699611718969E-2</v>
      </c>
      <c r="AF10" s="212">
        <f t="shared" si="4"/>
        <v>1.4191534104838035E-4</v>
      </c>
      <c r="AG10" s="212">
        <f t="shared" si="5"/>
        <v>6.4697609001406378E-2</v>
      </c>
      <c r="AH10" s="212" t="e">
        <f t="shared" si="6"/>
        <v>#N/A</v>
      </c>
      <c r="AI10" s="212">
        <f t="shared" si="7"/>
        <v>9.7287760042673629E-2</v>
      </c>
      <c r="AJ10" s="212">
        <f t="shared" si="8"/>
        <v>7.31142142813586E-2</v>
      </c>
      <c r="AK10" s="212">
        <f t="shared" si="9"/>
        <v>5.118948440248091E-2</v>
      </c>
      <c r="AL10" s="212">
        <f t="shared" si="10"/>
        <v>1.5511687154126081E-2</v>
      </c>
      <c r="AM10" s="212">
        <f t="shared" si="11"/>
        <v>1.9757160384143505E-2</v>
      </c>
      <c r="AN10" s="212">
        <f t="shared" si="12"/>
        <v>2.0418969454280754E-2</v>
      </c>
      <c r="AO10" s="212">
        <f t="shared" si="13"/>
        <v>0.10484365419987737</v>
      </c>
    </row>
    <row r="11" spans="1:41">
      <c r="A11" t="s">
        <v>221</v>
      </c>
      <c r="C11" t="s">
        <v>151</v>
      </c>
      <c r="D11" s="195">
        <v>32.798000000000002</v>
      </c>
      <c r="E11">
        <f>VLOOKUP($C11,'FX rates'!$A$8:$Q$24,'Transform-FX'!E$1,FALSE)</f>
        <v>32.299999999999997</v>
      </c>
      <c r="F11">
        <f>VLOOKUP($C11,'FX rates'!$A$8:$Q$24,'Transform-FX'!F$1,FALSE)</f>
        <v>31.75</v>
      </c>
      <c r="G11">
        <f>VLOOKUP($C11,'FX rates'!$A$8:$Q$24,'Transform-FX'!G$1,FALSE)</f>
        <v>31.2</v>
      </c>
      <c r="H11">
        <f>VLOOKUP($C11,'FX rates'!$A$8:$Q$24,'Transform-FX'!H$1,FALSE)</f>
        <v>31</v>
      </c>
      <c r="I11">
        <f>VLOOKUP($C11,'FX rates'!$A$8:$Q$24,'Transform-FX'!I$1,FALSE)</f>
        <v>30.8</v>
      </c>
      <c r="J11">
        <f>VLOOKUP($C11,'FX rates'!$A$8:$Q$24,'Transform-FX'!J$1,FALSE)</f>
        <v>30.6</v>
      </c>
      <c r="K11">
        <f>VLOOKUP($C11,'FX rates'!$A$8:$Q$24,'Transform-FX'!K$1,FALSE)</f>
        <v>30.400000000000002</v>
      </c>
    </row>
    <row r="12" spans="1:41">
      <c r="A12" t="s">
        <v>222</v>
      </c>
      <c r="C12" t="s">
        <v>147</v>
      </c>
      <c r="D12" s="195">
        <v>4.3212000000000002</v>
      </c>
      <c r="E12">
        <f>VLOOKUP($C12,'FX rates'!$A$8:$Q$24,'Transform-FX'!E$1,FALSE)</f>
        <v>4.3</v>
      </c>
      <c r="F12">
        <f>VLOOKUP($C12,'FX rates'!$A$8:$Q$24,'Transform-FX'!F$1,FALSE)</f>
        <v>4.25</v>
      </c>
      <c r="G12">
        <f>VLOOKUP($C12,'FX rates'!$A$8:$Q$24,'Transform-FX'!G$1,FALSE)</f>
        <v>4.2</v>
      </c>
      <c r="H12">
        <f>VLOOKUP($C12,'FX rates'!$A$8:$Q$24,'Transform-FX'!H$1,FALSE)</f>
        <v>4.18</v>
      </c>
      <c r="I12">
        <f>VLOOKUP($C12,'FX rates'!$A$8:$Q$24,'Transform-FX'!I$1,FALSE)</f>
        <v>4.16</v>
      </c>
      <c r="J12">
        <f>VLOOKUP($C12,'FX rates'!$A$8:$Q$24,'Transform-FX'!J$1,FALSE)</f>
        <v>4.1399999999999997</v>
      </c>
      <c r="K12">
        <f>VLOOKUP($C12,'FX rates'!$A$8:$Q$24,'Transform-FX'!K$1,FALSE)</f>
        <v>4.0999999999999996</v>
      </c>
    </row>
    <row r="13" spans="1:41">
      <c r="A13" t="s">
        <v>223</v>
      </c>
      <c r="C13" t="s">
        <v>148</v>
      </c>
      <c r="D13" s="195">
        <v>50.698999999999998</v>
      </c>
      <c r="E13">
        <f>VLOOKUP($C13,'FX rates'!$A$8:$Q$24,'Transform-FX'!E$1,FALSE)</f>
        <v>51.879915966386555</v>
      </c>
      <c r="F13">
        <f>VLOOKUP($C13,'FX rates'!$A$8:$Q$24,'Transform-FX'!F$1,FALSE)</f>
        <v>51.296244469679763</v>
      </c>
      <c r="G13">
        <f>VLOOKUP($C13,'FX rates'!$A$8:$Q$24,'Transform-FX'!G$1,FALSE)</f>
        <v>50.712572972972971</v>
      </c>
      <c r="H13">
        <f>VLOOKUP($C13,'FX rates'!$A$8:$Q$24,'Transform-FX'!H$1,FALSE)</f>
        <v>50.512572972972968</v>
      </c>
      <c r="I13">
        <f>VLOOKUP($C13,'FX rates'!$A$8:$Q$24,'Transform-FX'!I$1,FALSE)</f>
        <v>50.312572972972966</v>
      </c>
      <c r="J13">
        <f>VLOOKUP($C13,'FX rates'!$A$8:$Q$24,'Transform-FX'!J$1,FALSE)</f>
        <v>50.112572972972963</v>
      </c>
      <c r="K13">
        <f>VLOOKUP($C13,'FX rates'!$A$8:$Q$24,'Transform-FX'!K$1,FALSE)</f>
        <v>49.91257297297296</v>
      </c>
    </row>
    <row r="14" spans="1:41">
      <c r="A14" t="s">
        <v>224</v>
      </c>
      <c r="C14" t="s">
        <v>152</v>
      </c>
      <c r="D14" s="195">
        <v>23637</v>
      </c>
      <c r="E14">
        <f>VLOOKUP($C14,'FX rates'!$A$8:$Q$24,'Transform-FX'!E$1,FALSE)</f>
        <v>23300</v>
      </c>
      <c r="F14">
        <f>VLOOKUP($C14,'FX rates'!$A$8:$Q$24,'Transform-FX'!F$1,FALSE)</f>
        <v>23250</v>
      </c>
      <c r="G14">
        <f>VLOOKUP($C14,'FX rates'!$A$8:$Q$24,'Transform-FX'!G$1,FALSE)</f>
        <v>23200</v>
      </c>
      <c r="H14">
        <f>VLOOKUP($C14,'FX rates'!$A$8:$Q$24,'Transform-FX'!H$1,FALSE)</f>
        <v>23170</v>
      </c>
      <c r="I14">
        <f>VLOOKUP($C14,'FX rates'!$A$8:$Q$24,'Transform-FX'!I$1,FALSE)</f>
        <v>23170</v>
      </c>
      <c r="J14">
        <f>VLOOKUP($C14,'FX rates'!$A$8:$Q$24,'Transform-FX'!J$1,FALSE)</f>
        <v>23170</v>
      </c>
      <c r="K14">
        <f>VLOOKUP($C14,'FX rates'!$A$8:$Q$24,'Transform-FX'!K$1,FALSE)</f>
        <v>23170</v>
      </c>
    </row>
    <row r="15" spans="1:41">
      <c r="A15" t="s">
        <v>225</v>
      </c>
      <c r="C15" t="s">
        <v>145</v>
      </c>
      <c r="D15" s="195">
        <v>75.542500000000004</v>
      </c>
      <c r="E15">
        <f>VLOOKUP($C15,'FX rates'!$A$8:$Q$24,'Transform-FX'!E$1,FALSE)</f>
        <v>75.5</v>
      </c>
      <c r="F15">
        <f>VLOOKUP($C15,'FX rates'!$A$8:$Q$24,'Transform-FX'!F$1,FALSE)</f>
        <v>75.5</v>
      </c>
      <c r="G15">
        <f>VLOOKUP($C15,'FX rates'!$A$8:$Q$24,'Transform-FX'!G$1,FALSE)</f>
        <v>75</v>
      </c>
      <c r="H15">
        <f>VLOOKUP($C15,'FX rates'!$A$8:$Q$24,'Transform-FX'!H$1,FALSE)</f>
        <v>75</v>
      </c>
      <c r="I15">
        <f>VLOOKUP($C15,'FX rates'!$A$8:$Q$24,'Transform-FX'!I$1,FALSE)</f>
        <v>74.5</v>
      </c>
      <c r="J15">
        <f>VLOOKUP($C15,'FX rates'!$A$8:$Q$24,'Transform-FX'!J$1,FALSE)</f>
        <v>74.5</v>
      </c>
      <c r="K15">
        <f>VLOOKUP($C15,'FX rates'!$A$8:$Q$24,'Transform-FX'!K$1,FALSE)</f>
        <v>74</v>
      </c>
    </row>
    <row r="16" spans="1:41">
      <c r="A16" t="s">
        <v>226</v>
      </c>
      <c r="C16" t="s">
        <v>146</v>
      </c>
      <c r="D16" s="195">
        <v>16310</v>
      </c>
      <c r="E16">
        <f>VLOOKUP($C16,'FX rates'!$A$8:$Q$24,'Transform-FX'!E$1,FALSE)</f>
        <v>15800</v>
      </c>
      <c r="F16">
        <f>VLOOKUP($C16,'FX rates'!$A$8:$Q$24,'Transform-FX'!F$1,FALSE)</f>
        <v>15600</v>
      </c>
      <c r="G16">
        <f>VLOOKUP($C16,'FX rates'!$A$8:$Q$24,'Transform-FX'!G$1,FALSE)</f>
        <v>15400</v>
      </c>
      <c r="H16">
        <f>VLOOKUP($C16,'FX rates'!$A$8:$Q$24,'Transform-FX'!H$1,FALSE)</f>
        <v>15200</v>
      </c>
      <c r="I16">
        <f>VLOOKUP($C16,'FX rates'!$A$8:$Q$24,'Transform-FX'!I$1,FALSE)</f>
        <v>15000</v>
      </c>
      <c r="J16">
        <f>VLOOKUP($C16,'FX rates'!$A$8:$Q$24,'Transform-FX'!J$1,FALSE)</f>
        <v>14800</v>
      </c>
      <c r="K16">
        <f>VLOOKUP($C16,'FX rates'!$A$8:$Q$24,'Transform-FX'!K$1,FALSE)</f>
        <v>14600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GDP key</vt:lpstr>
      <vt:lpstr>Policy rate </vt:lpstr>
      <vt:lpstr>FX rates</vt:lpstr>
      <vt:lpstr>Interest Rates</vt:lpstr>
      <vt:lpstr>Chart</vt:lpstr>
      <vt:lpstr>Transform-GDP</vt:lpstr>
      <vt:lpstr>Transform-Policy</vt:lpstr>
      <vt:lpstr>Transform-FX</vt:lpstr>
      <vt:lpstr>'GDP key'!Print_Area</vt:lpstr>
      <vt:lpstr>'Policy rate '!Print_Area</vt:lpstr>
      <vt:lpstr>Rates_Quarter</vt:lpstr>
      <vt:lpstr>Rates_Rule1</vt:lpstr>
      <vt:lpstr>Rates_Rule2</vt:lpstr>
      <vt:lpstr>Rates_Rule3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2017-10-31T08:57:42Z</dcterms:created>
  <dcterms:modified xsi:type="dcterms:W3CDTF">2020-04-24T11:12:48Z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owner">
    <vt:lpwstr>radhikarao@dbs.com</vt:lpwstr>
  </property>
  <property fmtid="{D5CDD505-2E9C-101B-9397-08002B2CF9AE}" pid="3" name="CDMCEIC_ownerFullName">
    <vt:lpwstr>Violet Lee</vt:lpwstr>
  </property>
  <property fmtid="{D5CDD505-2E9C-101B-9397-08002B2CF9AE}" pid="4" name="CDMCEIC_readOnly">
    <vt:lpwstr>False</vt:lpwstr>
  </property>
  <property fmtid="{D5CDD505-2E9C-101B-9397-08002B2CF9AE}" pid="5" name="CDMCEIC_description">
    <vt:lpwstr/>
  </property>
</Properties>
</file>