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Problemas\"/>
    </mc:Choice>
  </mc:AlternateContent>
  <xr:revisionPtr revIDLastSave="0" documentId="13_ncr:1_{DC9B31AB-C2BB-4366-AE4B-1AA7545CEA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os Flujo de Caja" sheetId="8" r:id="rId1"/>
    <sheet name="Caminocrítico" sheetId="7" state="hidden" r:id="rId2"/>
  </sheets>
  <calcPr calcId="191029"/>
</workbook>
</file>

<file path=xl/calcChain.xml><?xml version="1.0" encoding="utf-8"?>
<calcChain xmlns="http://schemas.openxmlformats.org/spreadsheetml/2006/main">
  <c r="D27" i="8" l="1"/>
  <c r="D26" i="8"/>
  <c r="O20" i="8" l="1"/>
  <c r="O23" i="8" s="1"/>
  <c r="P20" i="8"/>
  <c r="P23" i="8" s="1"/>
  <c r="Q20" i="8"/>
  <c r="Q23" i="8" s="1"/>
  <c r="R20" i="8"/>
  <c r="R23" i="8" s="1"/>
  <c r="S20" i="8"/>
  <c r="S23" i="8" s="1"/>
  <c r="T20" i="8"/>
  <c r="T23" i="8" s="1"/>
  <c r="U20" i="8"/>
  <c r="U23" i="8" s="1"/>
  <c r="V20" i="8"/>
  <c r="V23" i="8" s="1"/>
  <c r="W20" i="8"/>
  <c r="W23" i="8" s="1"/>
  <c r="X20" i="8"/>
  <c r="X23" i="8" s="1"/>
  <c r="Y20" i="8"/>
  <c r="Y23" i="8" s="1"/>
  <c r="Z20" i="8"/>
  <c r="Z23" i="8" s="1"/>
  <c r="AA20" i="8"/>
  <c r="AA23" i="8" s="1"/>
  <c r="AB20" i="8"/>
  <c r="AB23" i="8" s="1"/>
  <c r="AC20" i="8"/>
  <c r="AC23" i="8" s="1"/>
  <c r="N20" i="8"/>
  <c r="N23" i="8" s="1"/>
  <c r="N24" i="8" s="1"/>
  <c r="O24" i="8" l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N21" i="8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B1" i="7" l="1"/>
  <c r="B8" i="7" s="1"/>
  <c r="B15" i="7" l="1"/>
  <c r="B9" i="7"/>
  <c r="B13" i="7"/>
  <c r="B17" i="7"/>
  <c r="B4" i="7"/>
  <c r="B11" i="7"/>
  <c r="B6" i="7"/>
  <c r="B10" i="7"/>
  <c r="B5" i="7"/>
  <c r="B16" i="7"/>
  <c r="B12" i="7"/>
  <c r="B14" i="7"/>
  <c r="B7" i="7"/>
  <c r="F17" i="7" l="1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AO2" i="8" l="1"/>
  <c r="K10" i="7"/>
  <c r="L16" i="7"/>
  <c r="K4" i="7"/>
  <c r="O16" i="7" l="1"/>
  <c r="N4" i="7"/>
  <c r="Q4" i="7" s="1"/>
  <c r="N10" i="7"/>
  <c r="Q10" i="7" l="1"/>
  <c r="T4" i="7"/>
  <c r="W4" i="7" s="1"/>
  <c r="T10" i="7" l="1"/>
  <c r="R16" i="7" s="1"/>
  <c r="Z4" i="7"/>
  <c r="U16" i="7" l="1"/>
  <c r="W10" i="7" l="1"/>
  <c r="Z10" i="7"/>
  <c r="X17" i="7" l="1"/>
  <c r="AC12" i="7"/>
  <c r="AF12" i="7" l="1"/>
  <c r="AA17" i="7"/>
  <c r="X23" i="7" s="1"/>
  <c r="AA23" i="7" l="1"/>
  <c r="AC20" i="7"/>
  <c r="AF20" i="7" s="1"/>
  <c r="AF21" i="7" l="1"/>
  <c r="AC22" i="7" s="1"/>
  <c r="AE22" i="7" s="1"/>
  <c r="AA24" i="7"/>
  <c r="X24" i="7" s="1"/>
  <c r="AC21" i="7" l="1"/>
  <c r="AF13" i="7" s="1"/>
  <c r="AC14" i="7" s="1"/>
  <c r="AE14" i="7" s="1"/>
  <c r="X25" i="7"/>
  <c r="Z25" i="7" s="1"/>
  <c r="AC13" i="7" l="1"/>
  <c r="AA18" i="7"/>
  <c r="X18" i="7" s="1"/>
  <c r="Z11" i="7" s="1"/>
  <c r="W12" i="7" s="1"/>
  <c r="Y12" i="7" s="1"/>
  <c r="X19" i="7" l="1"/>
  <c r="Z19" i="7" s="1"/>
  <c r="W11" i="7"/>
  <c r="Z5" i="7" s="1"/>
  <c r="U17" i="7" l="1"/>
  <c r="R17" i="7" s="1"/>
  <c r="W5" i="7"/>
  <c r="T5" i="7" s="1"/>
  <c r="W6" i="7"/>
  <c r="Y6" i="7" s="1"/>
  <c r="R18" i="7" l="1"/>
  <c r="T18" i="7" s="1"/>
  <c r="Q6" i="7"/>
  <c r="S6" i="7" s="1"/>
  <c r="Q5" i="7"/>
  <c r="O17" i="7"/>
  <c r="T11" i="7"/>
  <c r="L17" i="7" l="1"/>
  <c r="G19" i="7" s="1"/>
  <c r="L18" i="7"/>
  <c r="N18" i="7" s="1"/>
  <c r="Q11" i="7"/>
  <c r="N11" i="7" s="1"/>
  <c r="Q12" i="7"/>
  <c r="S12" i="7" s="1"/>
  <c r="N5" i="7" l="1"/>
  <c r="K5" i="7" s="1"/>
  <c r="D19" i="7"/>
  <c r="D20" i="7"/>
  <c r="F20" i="7" s="1"/>
  <c r="K11" i="7"/>
  <c r="K12" i="7"/>
  <c r="M12" i="7" s="1"/>
  <c r="K6" i="7" l="1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<sst xmlns="http://schemas.openxmlformats.org/spreadsheetml/2006/main" count="136" uniqueCount="69">
  <si>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</si>
  <si>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</si>
  <si>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</si>
  <si>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</si>
  <si>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</si>
  <si>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</si>
  <si>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</si>
  <si>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</si>
  <si>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</si>
  <si>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</si>
  <si>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</si>
  <si>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</si>
  <si>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</si>
  <si>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</si>
  <si>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</si>
  <si>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</si>
  <si>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</si>
  <si>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 xml:space="preserve">Duración </t>
  </si>
  <si>
    <t>Recursos_1</t>
  </si>
  <si>
    <t>Recursos_2</t>
  </si>
  <si>
    <t>Fecha Inicio</t>
  </si>
  <si>
    <t>Fecha Fin</t>
  </si>
  <si>
    <t>Tabla1</t>
  </si>
  <si>
    <t>nº Analistas</t>
  </si>
  <si>
    <t>nº Programadores</t>
  </si>
  <si>
    <t>nº Servidores</t>
  </si>
  <si>
    <t>Tabla2</t>
  </si>
  <si>
    <t>Flujo de Pagos</t>
  </si>
  <si>
    <t>Acumulado pagos</t>
  </si>
  <si>
    <t>Flujo de ingresos</t>
  </si>
  <si>
    <t>Flujo de Caja</t>
  </si>
  <si>
    <t>Acumulado FC</t>
  </si>
  <si>
    <t>Coste Analista:</t>
  </si>
  <si>
    <t>Coste Programador:</t>
  </si>
  <si>
    <t>Coste Servidor:</t>
  </si>
  <si>
    <t>€</t>
  </si>
  <si>
    <t>ATENCIÓN</t>
  </si>
  <si>
    <r>
      <t xml:space="preserve">En este ejercicio, </t>
    </r>
    <r>
      <rPr>
        <b/>
        <sz val="16"/>
        <color rgb="FFFF0000"/>
        <rFont val="Arial"/>
        <family val="2"/>
      </rPr>
      <t>actualizar tabla de tareas</t>
    </r>
    <r>
      <rPr>
        <b/>
        <sz val="16"/>
        <rFont val="Arial"/>
        <family val="2"/>
      </rPr>
      <t xml:space="preserve"> y </t>
    </r>
    <r>
      <rPr>
        <b/>
        <sz val="16"/>
        <color rgb="FFFF0000"/>
        <rFont val="Arial"/>
        <family val="2"/>
      </rPr>
      <t>tabla 1</t>
    </r>
    <r>
      <rPr>
        <b/>
        <sz val="16"/>
        <rFont val="Arial"/>
        <family val="2"/>
      </rPr>
      <t xml:space="preserve"> (si hay dudas, mirar ejemplo resuelto)</t>
    </r>
  </si>
  <si>
    <t>n_R1</t>
  </si>
  <si>
    <t>n_R2</t>
  </si>
  <si>
    <t>Analista</t>
  </si>
  <si>
    <t>Programador</t>
  </si>
  <si>
    <t>Servidor</t>
  </si>
  <si>
    <t>ACTUALIZAR COSTES e INGRESOS</t>
  </si>
  <si>
    <t>ACTUALIZAR INGRESOS</t>
  </si>
  <si>
    <t>En FLUJO DE INGRESOS TAMBIÉN</t>
  </si>
  <si>
    <t>Ingreso semana 6:</t>
  </si>
  <si>
    <t>Ingreso semana 10 (final del proyecto):</t>
  </si>
  <si>
    <t>2A</t>
  </si>
  <si>
    <t>1A + 1S</t>
  </si>
  <si>
    <t>0|1</t>
  </si>
  <si>
    <t>1|2</t>
  </si>
  <si>
    <t>2|3</t>
  </si>
  <si>
    <t>3|4</t>
  </si>
  <si>
    <t>4|5</t>
  </si>
  <si>
    <t>5|6</t>
  </si>
  <si>
    <t>6|7</t>
  </si>
  <si>
    <t>7|8</t>
  </si>
  <si>
    <t>8|9</t>
  </si>
  <si>
    <t>9|10</t>
  </si>
  <si>
    <t>1P + 1A</t>
  </si>
  <si>
    <t>3A + 1S</t>
  </si>
  <si>
    <t>2P + 1A</t>
  </si>
  <si>
    <t>2P</t>
  </si>
  <si>
    <t>2P + 1S</t>
  </si>
  <si>
    <t>1A</t>
  </si>
  <si>
    <t>Coste de tarea = duración * (n_R1 * Recursos_1 + n_R2 * Recursos_2)</t>
  </si>
  <si>
    <t>Presupuesto del proyecto:</t>
  </si>
  <si>
    <t>Beneficio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</si>
</sst>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1" fontId="4" fillId="0" borderId="3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right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2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1" fillId="0" borderId="38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38" xfId="0" applyFont="1" applyFill="1" applyBorder="1" applyAlignment="1">
      <alignment horizontal="right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5" borderId="38" xfId="0" applyFont="1" applyFill="1" applyBorder="1"/>
    <xf numFmtId="0" fontId="7" fillId="3" borderId="39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7" borderId="39" xfId="0" applyFont="1" applyFill="1" applyBorder="1" applyAlignment="1">
      <alignment horizontal="center"/>
    </xf>
    <xf numFmtId="0" fontId="7" fillId="7" borderId="41" xfId="0" applyFont="1" applyFill="1" applyBorder="1" applyAlignment="1">
      <alignment horizontal="center"/>
    </xf>
    <xf numFmtId="0" fontId="7" fillId="7" borderId="40" xfId="0" applyFont="1" applyFill="1" applyBorder="1" applyAlignment="1">
      <alignment horizontal="center"/>
    </xf>
    <xf numFmtId="0" fontId="16" fillId="6" borderId="0" xfId="0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right"/>
    </xf>
    <xf numFmtId="0" fontId="7" fillId="8" borderId="3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9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3" fillId="10" borderId="0" xfId="0" applyFont="1" applyFill="1"/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27"/>
  <sheetViews>
    <sheetView tabSelected="1" zoomScale="64" zoomScaleNormal="64" workbookViewId="0">
      <selection activeCell="D26" sqref="D26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10.44140625" style="16" customWidth="1"/>
    <col min="6" max="6" width="19.5546875" style="16" customWidth="1"/>
    <col min="7" max="7" width="8.6640625" style="16" customWidth="1"/>
    <col min="8" max="8" width="16.109375" style="16" customWidth="1"/>
    <col min="9" max="9" width="7.6640625" style="16" customWidth="1"/>
    <col min="10" max="10" width="10.44140625" style="16" customWidth="1"/>
    <col min="11" max="11" width="7.6640625" style="16" customWidth="1"/>
    <col min="12" max="50" width="15.6640625" style="16" customWidth="1"/>
    <col min="51" max="54" width="3.33203125" style="16"/>
    <col min="55" max="16384" width="3.33203125" style="4"/>
  </cols>
  <sheetData>
    <row r="1" spans="1:87" ht="24.9" customHeight="1">
      <c r="A1" s="39" t="s">
        <v>13</v>
      </c>
      <c r="B1" s="40" t="s">
        <v>17</v>
      </c>
      <c r="C1" s="40" t="s">
        <v>20</v>
      </c>
      <c r="D1" s="40" t="s">
        <v>21</v>
      </c>
      <c r="E1" s="41" t="s">
        <v>38</v>
      </c>
      <c r="F1" s="47" t="s">
        <v>18</v>
      </c>
      <c r="G1" s="43" t="s">
        <v>39</v>
      </c>
      <c r="H1" s="48" t="s">
        <v>19</v>
      </c>
      <c r="I1" s="93"/>
      <c r="J1" s="93"/>
      <c r="K1" s="42"/>
      <c r="L1" s="43"/>
      <c r="M1" s="43" t="s">
        <v>13</v>
      </c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7" ht="24.9" customHeight="1">
      <c r="A2" s="44" t="s">
        <v>0</v>
      </c>
      <c r="B2" s="45">
        <v>2</v>
      </c>
      <c r="C2" s="45">
        <v>0</v>
      </c>
      <c r="D2" s="45">
        <v>2</v>
      </c>
      <c r="E2" s="58">
        <v>1</v>
      </c>
      <c r="F2" s="59" t="s">
        <v>40</v>
      </c>
      <c r="G2" s="60">
        <v>0</v>
      </c>
      <c r="H2" s="60"/>
      <c r="I2" s="94"/>
      <c r="J2" s="94"/>
      <c r="K2" s="46"/>
      <c r="L2" s="39"/>
      <c r="M2" s="39" t="s">
        <v>0</v>
      </c>
      <c r="N2" s="55" t="s">
        <v>0</v>
      </c>
      <c r="O2" s="55" t="s">
        <v>0</v>
      </c>
      <c r="P2" s="55"/>
      <c r="Q2" s="55"/>
      <c r="R2" s="55"/>
      <c r="S2" s="55"/>
      <c r="T2" s="55"/>
      <c r="U2" s="55"/>
      <c r="V2" s="55"/>
      <c r="W2" s="55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 t="e">
        <f>IF(AND(AO$11&gt;=Caminocrítico!$E$6+1,AO$11&lt;=Caminocrítico!$H$6),AL2,"")</f>
        <v>#REF!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</row>
    <row r="3" spans="1:87" ht="24.9" customHeight="1">
      <c r="A3" s="44" t="s">
        <v>10</v>
      </c>
      <c r="B3" s="45">
        <v>2</v>
      </c>
      <c r="C3" s="45">
        <v>0</v>
      </c>
      <c r="D3" s="45">
        <v>2</v>
      </c>
      <c r="E3" s="58">
        <v>2</v>
      </c>
      <c r="F3" s="59" t="s">
        <v>40</v>
      </c>
      <c r="G3" s="60">
        <v>0</v>
      </c>
      <c r="H3" s="60"/>
      <c r="I3" s="94"/>
      <c r="J3" s="94"/>
      <c r="K3" s="46"/>
      <c r="L3" s="39"/>
      <c r="M3" s="39" t="s">
        <v>10</v>
      </c>
      <c r="N3" s="55" t="s">
        <v>48</v>
      </c>
      <c r="O3" s="55" t="s">
        <v>48</v>
      </c>
      <c r="P3" s="55"/>
      <c r="Q3" s="55"/>
      <c r="R3" s="55"/>
      <c r="S3" s="55"/>
      <c r="T3" s="55"/>
      <c r="U3" s="55"/>
      <c r="V3" s="55"/>
      <c r="W3" s="55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</row>
    <row r="4" spans="1:87" ht="24.9" customHeight="1">
      <c r="A4" s="44" t="s">
        <v>6</v>
      </c>
      <c r="B4" s="45">
        <v>3</v>
      </c>
      <c r="C4" s="45">
        <v>2</v>
      </c>
      <c r="D4" s="45">
        <v>5</v>
      </c>
      <c r="E4" s="58">
        <v>1</v>
      </c>
      <c r="F4" s="59" t="s">
        <v>40</v>
      </c>
      <c r="G4" s="60">
        <v>1</v>
      </c>
      <c r="H4" s="60" t="s">
        <v>42</v>
      </c>
      <c r="I4" s="94"/>
      <c r="J4" s="94"/>
      <c r="K4" s="46"/>
      <c r="L4" s="39"/>
      <c r="M4" s="39" t="s">
        <v>6</v>
      </c>
      <c r="N4" s="55"/>
      <c r="O4" s="55"/>
      <c r="P4" s="55" t="s">
        <v>49</v>
      </c>
      <c r="Q4" s="55" t="s">
        <v>49</v>
      </c>
      <c r="R4" s="55" t="s">
        <v>49</v>
      </c>
      <c r="S4" s="55"/>
      <c r="T4" s="55"/>
      <c r="U4" s="55"/>
      <c r="V4" s="55"/>
      <c r="W4" s="55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</row>
    <row r="5" spans="1:87" ht="24.9" customHeight="1">
      <c r="A5" s="44" t="s">
        <v>11</v>
      </c>
      <c r="B5" s="45">
        <v>3</v>
      </c>
      <c r="C5" s="45">
        <v>2</v>
      </c>
      <c r="D5" s="45">
        <v>5</v>
      </c>
      <c r="E5" s="58">
        <v>1</v>
      </c>
      <c r="F5" s="60" t="s">
        <v>41</v>
      </c>
      <c r="G5" s="60">
        <v>1</v>
      </c>
      <c r="H5" s="60" t="s">
        <v>40</v>
      </c>
      <c r="I5" s="94"/>
      <c r="J5" s="94"/>
      <c r="K5" s="46"/>
      <c r="L5" s="39"/>
      <c r="M5" s="39" t="s">
        <v>11</v>
      </c>
      <c r="N5" s="55"/>
      <c r="O5" s="55"/>
      <c r="P5" s="55" t="s">
        <v>60</v>
      </c>
      <c r="Q5" s="55" t="s">
        <v>60</v>
      </c>
      <c r="R5" s="55" t="s">
        <v>60</v>
      </c>
      <c r="S5" s="55"/>
      <c r="T5" s="55"/>
      <c r="U5" s="55"/>
      <c r="V5" s="55"/>
      <c r="W5" s="55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2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87" ht="24.9" customHeight="1">
      <c r="A6" s="44" t="s">
        <v>3</v>
      </c>
      <c r="B6" s="45">
        <v>2</v>
      </c>
      <c r="C6" s="45">
        <v>5</v>
      </c>
      <c r="D6" s="45">
        <v>7</v>
      </c>
      <c r="E6" s="58">
        <v>3</v>
      </c>
      <c r="F6" s="59" t="s">
        <v>40</v>
      </c>
      <c r="G6" s="60">
        <v>1</v>
      </c>
      <c r="H6" s="60" t="s">
        <v>42</v>
      </c>
      <c r="I6" s="94"/>
      <c r="J6" s="94"/>
      <c r="K6" s="46"/>
      <c r="L6" s="39"/>
      <c r="M6" s="39" t="s">
        <v>3</v>
      </c>
      <c r="N6" s="55"/>
      <c r="O6" s="55"/>
      <c r="P6" s="55"/>
      <c r="Q6" s="55"/>
      <c r="R6" s="55"/>
      <c r="S6" s="55" t="s">
        <v>61</v>
      </c>
      <c r="T6" s="55" t="s">
        <v>61</v>
      </c>
      <c r="U6" s="55"/>
      <c r="V6" s="55"/>
      <c r="W6" s="55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2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87" ht="24.9" customHeight="1">
      <c r="A7" s="44" t="s">
        <v>1</v>
      </c>
      <c r="B7" s="45">
        <v>2</v>
      </c>
      <c r="C7" s="45">
        <v>5</v>
      </c>
      <c r="D7" s="45">
        <v>7</v>
      </c>
      <c r="E7" s="58">
        <v>2</v>
      </c>
      <c r="F7" s="60" t="s">
        <v>41</v>
      </c>
      <c r="G7" s="60">
        <v>1</v>
      </c>
      <c r="H7" s="60" t="s">
        <v>40</v>
      </c>
      <c r="I7" s="94"/>
      <c r="J7" s="94"/>
      <c r="K7" s="46"/>
      <c r="L7" s="39"/>
      <c r="M7" s="39" t="s">
        <v>1</v>
      </c>
      <c r="N7" s="55"/>
      <c r="O7" s="55"/>
      <c r="P7" s="55"/>
      <c r="Q7" s="55"/>
      <c r="R7" s="55"/>
      <c r="S7" s="55" t="s">
        <v>62</v>
      </c>
      <c r="T7" s="55" t="s">
        <v>62</v>
      </c>
      <c r="U7" s="55"/>
      <c r="V7" s="55"/>
      <c r="W7" s="55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2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87" ht="24.9" customHeight="1">
      <c r="A8" s="44" t="s">
        <v>12</v>
      </c>
      <c r="B8" s="45">
        <v>4</v>
      </c>
      <c r="C8" s="45">
        <v>2</v>
      </c>
      <c r="D8" s="45">
        <v>6</v>
      </c>
      <c r="E8" s="58">
        <v>2</v>
      </c>
      <c r="F8" s="60" t="s">
        <v>41</v>
      </c>
      <c r="G8" s="60">
        <v>0</v>
      </c>
      <c r="H8" s="60"/>
      <c r="I8" s="94"/>
      <c r="J8" s="94"/>
      <c r="K8" s="46"/>
      <c r="L8" s="39"/>
      <c r="M8" s="39" t="s">
        <v>12</v>
      </c>
      <c r="N8" s="55"/>
      <c r="O8" s="55"/>
      <c r="P8" s="55" t="s">
        <v>63</v>
      </c>
      <c r="Q8" s="55" t="s">
        <v>63</v>
      </c>
      <c r="R8" s="55" t="s">
        <v>63</v>
      </c>
      <c r="S8" s="55" t="s">
        <v>63</v>
      </c>
      <c r="T8" s="55"/>
      <c r="U8" s="55"/>
      <c r="V8" s="55"/>
      <c r="W8" s="55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2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87" ht="24.9" customHeight="1">
      <c r="A9" s="44" t="s">
        <v>2</v>
      </c>
      <c r="B9" s="45">
        <v>2</v>
      </c>
      <c r="C9" s="45">
        <v>7</v>
      </c>
      <c r="D9" s="45">
        <v>9</v>
      </c>
      <c r="E9" s="58">
        <v>2</v>
      </c>
      <c r="F9" s="60" t="s">
        <v>41</v>
      </c>
      <c r="G9" s="60">
        <v>1</v>
      </c>
      <c r="H9" s="60" t="s">
        <v>42</v>
      </c>
      <c r="I9" s="94"/>
      <c r="J9" s="94"/>
      <c r="K9" s="46"/>
      <c r="L9" s="39"/>
      <c r="M9" s="39" t="s">
        <v>2</v>
      </c>
      <c r="N9" s="55"/>
      <c r="O9" s="55"/>
      <c r="P9" s="55"/>
      <c r="Q9" s="55"/>
      <c r="R9" s="55"/>
      <c r="S9" s="55"/>
      <c r="T9" s="55"/>
      <c r="U9" s="55" t="s">
        <v>64</v>
      </c>
      <c r="V9" s="55" t="s">
        <v>64</v>
      </c>
      <c r="W9" s="55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2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87" ht="24.9" customHeight="1">
      <c r="A10" s="44" t="s">
        <v>7</v>
      </c>
      <c r="B10" s="45">
        <v>3</v>
      </c>
      <c r="C10" s="45">
        <v>7</v>
      </c>
      <c r="D10" s="45">
        <v>10</v>
      </c>
      <c r="E10" s="58">
        <v>1</v>
      </c>
      <c r="F10" s="60" t="s">
        <v>40</v>
      </c>
      <c r="G10" s="60">
        <v>0</v>
      </c>
      <c r="H10" s="60"/>
      <c r="I10" s="94"/>
      <c r="J10" s="94"/>
      <c r="K10" s="46"/>
      <c r="L10" s="39"/>
      <c r="M10" s="39" t="s">
        <v>7</v>
      </c>
      <c r="N10" s="55"/>
      <c r="O10" s="55"/>
      <c r="P10" s="55"/>
      <c r="Q10" s="55"/>
      <c r="R10" s="55"/>
      <c r="S10" s="55"/>
      <c r="T10" s="55"/>
      <c r="U10" s="55" t="s">
        <v>65</v>
      </c>
      <c r="V10" s="55" t="s">
        <v>65</v>
      </c>
      <c r="W10" s="55" t="s">
        <v>65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2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87" s="15" customFormat="1" ht="24.9" customHeight="1">
      <c r="N11" s="92" t="s">
        <v>50</v>
      </c>
      <c r="O11" s="92" t="s">
        <v>51</v>
      </c>
      <c r="P11" s="92" t="s">
        <v>52</v>
      </c>
      <c r="Q11" s="92" t="s">
        <v>53</v>
      </c>
      <c r="R11" s="92" t="s">
        <v>54</v>
      </c>
      <c r="S11" s="92" t="s">
        <v>55</v>
      </c>
      <c r="T11" s="92" t="s">
        <v>56</v>
      </c>
      <c r="U11" s="92" t="s">
        <v>57</v>
      </c>
      <c r="V11" s="92" t="s">
        <v>58</v>
      </c>
      <c r="W11" s="92" t="s">
        <v>59</v>
      </c>
      <c r="X11" s="49"/>
      <c r="Y11" s="49"/>
      <c r="Z11" s="49"/>
      <c r="AA11" s="49"/>
      <c r="AB11" s="49"/>
      <c r="AC11" s="49"/>
      <c r="AD11" s="49"/>
      <c r="AE11" s="49">
        <v>19</v>
      </c>
      <c r="AF11" s="49">
        <v>20</v>
      </c>
      <c r="AG11" s="49">
        <v>21</v>
      </c>
      <c r="AH11" s="49">
        <v>22</v>
      </c>
      <c r="AI11" s="49">
        <v>23</v>
      </c>
      <c r="AJ11" s="49">
        <v>24</v>
      </c>
      <c r="AK11" s="49">
        <v>25</v>
      </c>
      <c r="AL11" s="49">
        <v>26</v>
      </c>
      <c r="AM11" s="49">
        <v>27</v>
      </c>
      <c r="AN11" s="49">
        <v>28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"/>
      <c r="BD11" s="4"/>
      <c r="BE11" s="4"/>
      <c r="BF11" s="4"/>
      <c r="BG11" s="4"/>
      <c r="BH11" s="4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</row>
    <row r="12" spans="1:87" s="15" customFormat="1" ht="24.9" customHeight="1">
      <c r="A12" s="95" t="s">
        <v>66</v>
      </c>
      <c r="B12" s="96"/>
      <c r="C12" s="96"/>
      <c r="D12" s="96"/>
      <c r="E12" s="96"/>
      <c r="F12" s="96"/>
      <c r="G12" s="96"/>
      <c r="H12" s="96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"/>
      <c r="BD12" s="4"/>
      <c r="BE12" s="4"/>
      <c r="BF12" s="4"/>
      <c r="BG12" s="4"/>
      <c r="BH12" s="4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1:87" s="15" customFormat="1" ht="24.9" customHeight="1">
      <c r="J13" s="65" t="s">
        <v>37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"/>
      <c r="BD13" s="4"/>
      <c r="BE13" s="4"/>
      <c r="BF13" s="4"/>
      <c r="BG13" s="4"/>
      <c r="BH13" s="4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</row>
    <row r="14" spans="1:87" s="15" customFormat="1" ht="24.9" customHeight="1"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"/>
      <c r="BD14" s="4"/>
      <c r="BE14" s="4"/>
      <c r="BF14" s="4"/>
      <c r="BG14" s="4"/>
      <c r="BH14" s="4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</row>
    <row r="15" spans="1:87" ht="24.9" customHeight="1">
      <c r="J15" s="56" t="s">
        <v>22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87" ht="24.9" customHeight="1">
      <c r="E16" s="73" t="s">
        <v>36</v>
      </c>
      <c r="F16" s="73"/>
      <c r="G16" s="73"/>
      <c r="H16" s="73"/>
      <c r="J16" s="62" t="s">
        <v>23</v>
      </c>
      <c r="K16" s="63"/>
      <c r="L16" s="63"/>
      <c r="M16" s="64"/>
      <c r="N16" s="53">
        <v>3</v>
      </c>
      <c r="O16" s="53">
        <v>3</v>
      </c>
      <c r="P16" s="53">
        <v>2</v>
      </c>
      <c r="Q16" s="53">
        <v>2</v>
      </c>
      <c r="R16" s="53">
        <v>2</v>
      </c>
      <c r="S16" s="53">
        <v>4</v>
      </c>
      <c r="T16" s="53">
        <v>4</v>
      </c>
      <c r="U16" s="53">
        <v>1</v>
      </c>
      <c r="V16" s="53">
        <v>1</v>
      </c>
      <c r="W16" s="53">
        <v>1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24.9" customHeight="1">
      <c r="A17" s="74" t="s">
        <v>32</v>
      </c>
      <c r="B17" s="74"/>
      <c r="C17" s="57">
        <v>500</v>
      </c>
      <c r="D17" s="4" t="s">
        <v>35</v>
      </c>
      <c r="E17" s="67" t="s">
        <v>43</v>
      </c>
      <c r="F17" s="67"/>
      <c r="G17" s="67"/>
      <c r="H17" s="67"/>
      <c r="J17" s="62" t="s">
        <v>24</v>
      </c>
      <c r="K17" s="63"/>
      <c r="L17" s="63"/>
      <c r="M17" s="64"/>
      <c r="N17" s="53">
        <v>0</v>
      </c>
      <c r="O17" s="53">
        <v>0</v>
      </c>
      <c r="P17" s="53">
        <v>3</v>
      </c>
      <c r="Q17" s="53">
        <v>3</v>
      </c>
      <c r="R17" s="53">
        <v>3</v>
      </c>
      <c r="S17" s="53">
        <v>4</v>
      </c>
      <c r="T17" s="53">
        <v>2</v>
      </c>
      <c r="U17" s="53">
        <v>2</v>
      </c>
      <c r="V17" s="53">
        <v>2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24.9" customHeight="1">
      <c r="A18" s="74" t="s">
        <v>33</v>
      </c>
      <c r="B18" s="74"/>
      <c r="C18" s="57">
        <v>400</v>
      </c>
      <c r="D18" s="4" t="s">
        <v>35</v>
      </c>
      <c r="E18" s="67"/>
      <c r="F18" s="67"/>
      <c r="G18" s="67"/>
      <c r="H18" s="67"/>
      <c r="J18" s="62" t="s">
        <v>25</v>
      </c>
      <c r="K18" s="63"/>
      <c r="L18" s="63"/>
      <c r="M18" s="64"/>
      <c r="N18" s="53">
        <v>0</v>
      </c>
      <c r="O18" s="53">
        <v>0</v>
      </c>
      <c r="P18" s="53">
        <v>1</v>
      </c>
      <c r="Q18" s="53">
        <v>1</v>
      </c>
      <c r="R18" s="53">
        <v>1</v>
      </c>
      <c r="S18" s="53">
        <v>1</v>
      </c>
      <c r="T18" s="53">
        <v>1</v>
      </c>
      <c r="U18" s="53">
        <v>1</v>
      </c>
      <c r="V18" s="53">
        <v>1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24.9" customHeight="1">
      <c r="A19" s="74" t="s">
        <v>34</v>
      </c>
      <c r="B19" s="74"/>
      <c r="C19" s="57">
        <v>300</v>
      </c>
      <c r="D19" s="4" t="s">
        <v>35</v>
      </c>
      <c r="E19" s="67"/>
      <c r="F19" s="67"/>
      <c r="G19" s="67"/>
      <c r="H19" s="67"/>
      <c r="J19" s="56" t="s">
        <v>26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24.9" customHeight="1">
      <c r="J20" s="62" t="s">
        <v>27</v>
      </c>
      <c r="K20" s="63"/>
      <c r="L20" s="63"/>
      <c r="M20" s="64"/>
      <c r="N20" s="53">
        <f xml:space="preserve"> $C17 * N16 + $C18 * N17 + $C19 * N18</f>
        <v>1500</v>
      </c>
      <c r="O20" s="53">
        <f t="shared" ref="O20:AC20" si="0" xml:space="preserve"> $C17 * O16 + $C18 * O17 + $C19 * O18</f>
        <v>1500</v>
      </c>
      <c r="P20" s="53">
        <f t="shared" si="0"/>
        <v>2500</v>
      </c>
      <c r="Q20" s="53">
        <f t="shared" si="0"/>
        <v>2500</v>
      </c>
      <c r="R20" s="53">
        <f t="shared" si="0"/>
        <v>2500</v>
      </c>
      <c r="S20" s="53">
        <f t="shared" si="0"/>
        <v>3900</v>
      </c>
      <c r="T20" s="53">
        <f t="shared" si="0"/>
        <v>3100</v>
      </c>
      <c r="U20" s="53">
        <f t="shared" si="0"/>
        <v>1600</v>
      </c>
      <c r="V20" s="53">
        <f t="shared" si="0"/>
        <v>1600</v>
      </c>
      <c r="W20" s="53">
        <f t="shared" si="0"/>
        <v>500</v>
      </c>
      <c r="X20" s="53">
        <f t="shared" si="0"/>
        <v>0</v>
      </c>
      <c r="Y20" s="53">
        <f t="shared" si="0"/>
        <v>0</v>
      </c>
      <c r="Z20" s="53">
        <f t="shared" si="0"/>
        <v>0</v>
      </c>
      <c r="AA20" s="53">
        <f t="shared" si="0"/>
        <v>0</v>
      </c>
      <c r="AB20" s="53">
        <f t="shared" si="0"/>
        <v>0</v>
      </c>
      <c r="AC20" s="53">
        <f t="shared" si="0"/>
        <v>0</v>
      </c>
    </row>
    <row r="21" spans="1:54" ht="24.9" customHeight="1">
      <c r="A21" s="91" t="s">
        <v>46</v>
      </c>
      <c r="B21" s="91"/>
      <c r="C21" s="91"/>
      <c r="D21" s="61">
        <v>16300</v>
      </c>
      <c r="E21" s="4" t="s">
        <v>35</v>
      </c>
      <c r="F21" s="68" t="s">
        <v>36</v>
      </c>
      <c r="G21" s="68"/>
      <c r="H21" s="68"/>
      <c r="J21" s="62" t="s">
        <v>28</v>
      </c>
      <c r="K21" s="63"/>
      <c r="L21" s="63"/>
      <c r="M21" s="64"/>
      <c r="N21" s="53">
        <f xml:space="preserve"> N20</f>
        <v>1500</v>
      </c>
      <c r="O21" s="53">
        <f xml:space="preserve"> N21 + O20</f>
        <v>3000</v>
      </c>
      <c r="P21" s="53">
        <f xml:space="preserve"> P20 + O21</f>
        <v>5500</v>
      </c>
      <c r="Q21" s="53">
        <f xml:space="preserve"> P21 + Q20</f>
        <v>8000</v>
      </c>
      <c r="R21" s="53">
        <f t="shared" ref="R21" si="1" xml:space="preserve"> Q21 + R20</f>
        <v>10500</v>
      </c>
      <c r="S21" s="53">
        <f t="shared" ref="S21" si="2" xml:space="preserve"> S20 + R21</f>
        <v>14400</v>
      </c>
      <c r="T21" s="53">
        <f t="shared" ref="T21:U21" si="3" xml:space="preserve"> S21 + T20</f>
        <v>17500</v>
      </c>
      <c r="U21" s="53">
        <f t="shared" si="3"/>
        <v>19100</v>
      </c>
      <c r="V21" s="53">
        <f t="shared" ref="V21" si="4" xml:space="preserve"> V20 + U21</f>
        <v>20700</v>
      </c>
      <c r="W21" s="53">
        <f t="shared" ref="W21:X21" si="5" xml:space="preserve"> V21 + W20</f>
        <v>21200</v>
      </c>
      <c r="X21" s="53">
        <f t="shared" si="5"/>
        <v>21200</v>
      </c>
      <c r="Y21" s="53">
        <f t="shared" ref="Y21" si="6" xml:space="preserve"> Y20 + X21</f>
        <v>21200</v>
      </c>
      <c r="Z21" s="53">
        <f t="shared" ref="Z21:AA21" si="7" xml:space="preserve"> Y21 + Z20</f>
        <v>21200</v>
      </c>
      <c r="AA21" s="53">
        <f t="shared" si="7"/>
        <v>21200</v>
      </c>
      <c r="AB21" s="53">
        <f t="shared" ref="AB21" si="8" xml:space="preserve"> AB20 + AA21</f>
        <v>21200</v>
      </c>
      <c r="AC21" s="53">
        <f t="shared" ref="AC21" si="9" xml:space="preserve"> AB21 + AC20</f>
        <v>21200</v>
      </c>
    </row>
    <row r="22" spans="1:54" ht="24.9" customHeight="1">
      <c r="A22" s="91" t="s">
        <v>47</v>
      </c>
      <c r="B22" s="91"/>
      <c r="C22" s="91"/>
      <c r="D22" s="61">
        <v>16500</v>
      </c>
      <c r="E22" s="4" t="s">
        <v>35</v>
      </c>
      <c r="F22" s="67" t="s">
        <v>44</v>
      </c>
      <c r="G22" s="67"/>
      <c r="H22" s="67"/>
      <c r="J22" s="70" t="s">
        <v>29</v>
      </c>
      <c r="K22" s="71"/>
      <c r="L22" s="71"/>
      <c r="M22" s="72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16300</v>
      </c>
      <c r="T22" s="53">
        <v>0</v>
      </c>
      <c r="U22" s="53">
        <v>0</v>
      </c>
      <c r="V22" s="53">
        <v>0</v>
      </c>
      <c r="W22" s="53">
        <v>16500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15000</v>
      </c>
    </row>
    <row r="23" spans="1:54" ht="24.9" customHeight="1">
      <c r="F23" s="69" t="s">
        <v>45</v>
      </c>
      <c r="G23" s="69"/>
      <c r="H23" s="69"/>
      <c r="J23" s="62" t="s">
        <v>30</v>
      </c>
      <c r="K23" s="63"/>
      <c r="L23" s="63"/>
      <c r="M23" s="64"/>
      <c r="N23" s="53">
        <f xml:space="preserve"> N22 - N20</f>
        <v>-1500</v>
      </c>
      <c r="O23" s="53">
        <f xml:space="preserve"> O22 - O20</f>
        <v>-1500</v>
      </c>
      <c r="P23" s="53">
        <f t="shared" ref="P23:AC23" si="10" xml:space="preserve"> P22 - P20</f>
        <v>-2500</v>
      </c>
      <c r="Q23" s="53">
        <f t="shared" si="10"/>
        <v>-2500</v>
      </c>
      <c r="R23" s="53">
        <f t="shared" si="10"/>
        <v>-2500</v>
      </c>
      <c r="S23" s="53">
        <f t="shared" si="10"/>
        <v>12400</v>
      </c>
      <c r="T23" s="53">
        <f t="shared" si="10"/>
        <v>-3100</v>
      </c>
      <c r="U23" s="53">
        <f t="shared" si="10"/>
        <v>-1600</v>
      </c>
      <c r="V23" s="53">
        <f t="shared" si="10"/>
        <v>-1600</v>
      </c>
      <c r="W23" s="53">
        <f t="shared" si="10"/>
        <v>16000</v>
      </c>
      <c r="X23" s="53">
        <f t="shared" si="10"/>
        <v>0</v>
      </c>
      <c r="Y23" s="53">
        <f t="shared" si="10"/>
        <v>0</v>
      </c>
      <c r="Z23" s="53">
        <f t="shared" si="10"/>
        <v>0</v>
      </c>
      <c r="AA23" s="53">
        <f t="shared" si="10"/>
        <v>0</v>
      </c>
      <c r="AB23" s="53">
        <f t="shared" si="10"/>
        <v>0</v>
      </c>
      <c r="AC23" s="53">
        <f t="shared" si="10"/>
        <v>15000</v>
      </c>
    </row>
    <row r="24" spans="1:54" ht="24.9" customHeight="1">
      <c r="J24" s="62" t="s">
        <v>31</v>
      </c>
      <c r="K24" s="63"/>
      <c r="L24" s="63"/>
      <c r="M24" s="64"/>
      <c r="N24" s="53">
        <f xml:space="preserve"> N23</f>
        <v>-1500</v>
      </c>
      <c r="O24" s="53">
        <f t="shared" ref="O24:AC24" si="11" xml:space="preserve"> N24 + O23</f>
        <v>-3000</v>
      </c>
      <c r="P24" s="53">
        <f t="shared" si="11"/>
        <v>-5500</v>
      </c>
      <c r="Q24" s="53">
        <f t="shared" si="11"/>
        <v>-8000</v>
      </c>
      <c r="R24" s="53">
        <f t="shared" si="11"/>
        <v>-10500</v>
      </c>
      <c r="S24" s="53">
        <f t="shared" si="11"/>
        <v>1900</v>
      </c>
      <c r="T24" s="53">
        <f t="shared" si="11"/>
        <v>-1200</v>
      </c>
      <c r="U24" s="53">
        <f t="shared" si="11"/>
        <v>-2800</v>
      </c>
      <c r="V24" s="53">
        <f t="shared" si="11"/>
        <v>-4400</v>
      </c>
      <c r="W24" s="53">
        <f t="shared" si="11"/>
        <v>11600</v>
      </c>
      <c r="X24" s="53">
        <f t="shared" si="11"/>
        <v>11600</v>
      </c>
      <c r="Y24" s="53">
        <f t="shared" si="11"/>
        <v>11600</v>
      </c>
      <c r="Z24" s="53">
        <f t="shared" si="11"/>
        <v>11600</v>
      </c>
      <c r="AA24" s="53">
        <f t="shared" si="11"/>
        <v>11600</v>
      </c>
      <c r="AB24" s="53">
        <f t="shared" si="11"/>
        <v>11600</v>
      </c>
      <c r="AC24" s="53">
        <f t="shared" si="11"/>
        <v>26600</v>
      </c>
    </row>
    <row r="25" spans="1:54" ht="24.9" customHeight="1">
      <c r="N25" s="16">
        <v>1</v>
      </c>
      <c r="O25" s="16">
        <v>2</v>
      </c>
      <c r="P25" s="16">
        <v>3</v>
      </c>
      <c r="Q25" s="16">
        <v>4</v>
      </c>
      <c r="R25" s="16">
        <v>5</v>
      </c>
      <c r="S25" s="16">
        <v>6</v>
      </c>
      <c r="T25" s="16">
        <v>7</v>
      </c>
      <c r="U25" s="16">
        <v>8</v>
      </c>
      <c r="V25" s="16">
        <v>9</v>
      </c>
      <c r="W25" s="16">
        <v>10</v>
      </c>
      <c r="X25" s="16">
        <v>11</v>
      </c>
      <c r="Y25" s="16">
        <v>12</v>
      </c>
      <c r="Z25" s="16">
        <v>13</v>
      </c>
      <c r="AA25" s="16">
        <v>14</v>
      </c>
      <c r="AB25" s="16">
        <v>15</v>
      </c>
      <c r="AC25" s="16">
        <v>16</v>
      </c>
    </row>
    <row r="26" spans="1:54" ht="24.9" customHeight="1">
      <c r="A26" s="74" t="s">
        <v>67</v>
      </c>
      <c r="B26" s="74"/>
      <c r="C26" s="74"/>
      <c r="D26" s="97">
        <f>W21</f>
        <v>21200</v>
      </c>
      <c r="E26" s="4" t="s">
        <v>35</v>
      </c>
    </row>
    <row r="27" spans="1:54" ht="24.9" customHeight="1">
      <c r="A27" s="74" t="s">
        <v>68</v>
      </c>
      <c r="B27" s="74"/>
      <c r="C27" s="74"/>
      <c r="D27" s="97">
        <f>W24</f>
        <v>11600</v>
      </c>
      <c r="E27" s="4" t="s">
        <v>35</v>
      </c>
    </row>
  </sheetData>
  <mergeCells count="32">
    <mergeCell ref="A12:H12"/>
    <mergeCell ref="A26:C26"/>
    <mergeCell ref="A27:C27"/>
    <mergeCell ref="I6:J6"/>
    <mergeCell ref="I7:J7"/>
    <mergeCell ref="I8:J8"/>
    <mergeCell ref="I9:J9"/>
    <mergeCell ref="I10:J10"/>
    <mergeCell ref="I1:J1"/>
    <mergeCell ref="I2:J2"/>
    <mergeCell ref="I3:J3"/>
    <mergeCell ref="I4:J4"/>
    <mergeCell ref="I5:J5"/>
    <mergeCell ref="A21:C21"/>
    <mergeCell ref="A22:C22"/>
    <mergeCell ref="E17:H19"/>
    <mergeCell ref="E16:H16"/>
    <mergeCell ref="A17:B17"/>
    <mergeCell ref="A18:B18"/>
    <mergeCell ref="A19:B19"/>
    <mergeCell ref="J24:M24"/>
    <mergeCell ref="J13:V13"/>
    <mergeCell ref="F22:H22"/>
    <mergeCell ref="F21:H21"/>
    <mergeCell ref="F23:H23"/>
    <mergeCell ref="J22:M22"/>
    <mergeCell ref="J16:M16"/>
    <mergeCell ref="J17:M17"/>
    <mergeCell ref="J18:M18"/>
    <mergeCell ref="J20:M20"/>
    <mergeCell ref="J21:M21"/>
    <mergeCell ref="J23:M23"/>
  </mergeCells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zoomScale="55" zoomScaleNormal="55" workbookViewId="0">
      <selection activeCell="B2" sqref="B2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8" t="e">
        <f>#REF!</f>
        <v>#REF!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87" t="s">
        <v>6</v>
      </c>
      <c r="L3" s="88"/>
      <c r="M3" s="89" t="e">
        <f>B6</f>
        <v>#REF!</v>
      </c>
      <c r="N3" s="90"/>
      <c r="O3" s="1"/>
      <c r="P3" s="1"/>
      <c r="Q3" s="28" t="s">
        <v>3</v>
      </c>
      <c r="R3" s="29"/>
      <c r="S3" s="30" t="e">
        <f>B8</f>
        <v>#REF!</v>
      </c>
      <c r="T3" s="31"/>
      <c r="U3" s="1"/>
      <c r="V3" s="1"/>
      <c r="W3" s="81" t="s">
        <v>2</v>
      </c>
      <c r="X3" s="82"/>
      <c r="Y3" s="83" t="e">
        <f>B11</f>
        <v>#REF!</v>
      </c>
      <c r="Z3" s="84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 t="e">
        <f>INT((5-MID(B1,1,1))/4)+2</f>
        <v>#REF!</v>
      </c>
      <c r="C4" s="1"/>
      <c r="D4" s="1"/>
      <c r="E4" s="1"/>
      <c r="F4" s="1"/>
      <c r="G4" s="1"/>
      <c r="H4" s="1"/>
      <c r="I4" s="1"/>
      <c r="J4" s="1"/>
      <c r="K4" s="11" t="e">
        <f>H6</f>
        <v>#REF!</v>
      </c>
      <c r="L4" s="9"/>
      <c r="M4" s="12"/>
      <c r="N4" s="26" t="e">
        <f>K4+M3</f>
        <v>#REF!</v>
      </c>
      <c r="O4" s="1"/>
      <c r="P4" s="1"/>
      <c r="Q4" s="25" t="e">
        <f>N4</f>
        <v>#REF!</v>
      </c>
      <c r="R4" s="20"/>
      <c r="S4" s="12"/>
      <c r="T4" s="26" t="e">
        <f>Q4+S3</f>
        <v>#REF!</v>
      </c>
      <c r="U4" s="1"/>
      <c r="V4" s="1"/>
      <c r="W4" s="25" t="e">
        <f>T4</f>
        <v>#REF!</v>
      </c>
      <c r="X4" s="20"/>
      <c r="Y4" s="12"/>
      <c r="Z4" s="26" t="e">
        <f>W4+Y3</f>
        <v>#REF!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 t="e">
        <f>INT((5-MID(B1,2,1))/4)+2</f>
        <v>#REF!</v>
      </c>
      <c r="C5" s="1"/>
      <c r="D5" s="1"/>
      <c r="E5" s="81" t="s">
        <v>0</v>
      </c>
      <c r="F5" s="82"/>
      <c r="G5" s="83" t="e">
        <f>B4</f>
        <v>#REF!</v>
      </c>
      <c r="H5" s="84"/>
      <c r="I5" s="9"/>
      <c r="J5" s="1"/>
      <c r="K5" s="23" t="e">
        <f>N5-M3</f>
        <v>#REF!</v>
      </c>
      <c r="L5" s="3"/>
      <c r="M5" s="2"/>
      <c r="N5" s="13" t="e">
        <f>MIN(Q5,Q11)</f>
        <v>#REF!</v>
      </c>
      <c r="O5" s="1"/>
      <c r="P5" s="1"/>
      <c r="Q5" s="23" t="e">
        <f>T5-S3</f>
        <v>#REF!</v>
      </c>
      <c r="R5" s="3"/>
      <c r="S5" s="2"/>
      <c r="T5" s="26" t="e">
        <f>W5</f>
        <v>#REF!</v>
      </c>
      <c r="U5" s="1"/>
      <c r="V5" s="1"/>
      <c r="W5" s="23" t="e">
        <f>Z5-Y3</f>
        <v>#REF!</v>
      </c>
      <c r="X5" s="3"/>
      <c r="Y5" s="2"/>
      <c r="Z5" s="26" t="e">
        <f>W11</f>
        <v>#REF!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 t="e">
        <f>INT((5-MID(B1,3,1))/2)+3</f>
        <v>#REF!</v>
      </c>
      <c r="C6" s="1"/>
      <c r="D6" s="1"/>
      <c r="E6" s="25">
        <v>0</v>
      </c>
      <c r="F6" s="20"/>
      <c r="G6" s="12"/>
      <c r="H6" s="26" t="e">
        <f>E6+G5</f>
        <v>#REF!</v>
      </c>
      <c r="I6" s="1"/>
      <c r="J6" s="1"/>
      <c r="K6" s="75" t="e">
        <f>N5-K4</f>
        <v>#REF!</v>
      </c>
      <c r="L6" s="76"/>
      <c r="M6" s="77" t="e">
        <f>K6-M3</f>
        <v>#REF!</v>
      </c>
      <c r="N6" s="78"/>
      <c r="O6" s="9"/>
      <c r="P6" s="20"/>
      <c r="Q6" s="75" t="e">
        <f>T5-Q4</f>
        <v>#REF!</v>
      </c>
      <c r="R6" s="76"/>
      <c r="S6" s="77" t="e">
        <f>Q6-S3</f>
        <v>#REF!</v>
      </c>
      <c r="T6" s="78"/>
      <c r="U6" s="9"/>
      <c r="V6" s="1"/>
      <c r="W6" s="75" t="e">
        <f>Z5-W4</f>
        <v>#REF!</v>
      </c>
      <c r="X6" s="76"/>
      <c r="Y6" s="77" t="e">
        <f>W6-Y3</f>
        <v>#REF!</v>
      </c>
      <c r="Z6" s="78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 t="e">
        <f>INT((5-MID(B1,4,1))/2)+3</f>
        <v>#REF!</v>
      </c>
      <c r="C7" s="1"/>
      <c r="D7" s="1"/>
      <c r="E7" s="23" t="e">
        <f>H7-G5</f>
        <v>#REF!</v>
      </c>
      <c r="F7" s="3"/>
      <c r="G7" s="2"/>
      <c r="H7" s="26" t="e">
        <f>MIN(K11,K5)</f>
        <v>#REF!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 t="e">
        <f>INT((5-MID(B1,5,1))/4)+2</f>
        <v>#REF!</v>
      </c>
      <c r="C8" s="1"/>
      <c r="D8" s="1"/>
      <c r="E8" s="75" t="e">
        <f>H7-E6</f>
        <v>#REF!</v>
      </c>
      <c r="F8" s="76"/>
      <c r="G8" s="77" t="e">
        <f>E8-G5</f>
        <v>#REF!</v>
      </c>
      <c r="H8" s="78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 t="e">
        <f>INT((5-MID(B1,6,1))/4)+2</f>
        <v>#REF!</v>
      </c>
      <c r="C9" s="1"/>
      <c r="D9" s="1"/>
      <c r="E9" s="9"/>
      <c r="F9" s="9"/>
      <c r="G9" s="1"/>
      <c r="H9" s="1"/>
      <c r="I9" s="1"/>
      <c r="J9" s="20"/>
      <c r="K9" s="81" t="s">
        <v>11</v>
      </c>
      <c r="L9" s="82"/>
      <c r="M9" s="83" t="e">
        <f>B7</f>
        <v>#REF!</v>
      </c>
      <c r="N9" s="84"/>
      <c r="O9" s="9"/>
      <c r="P9" s="1"/>
      <c r="Q9" s="28" t="s">
        <v>1</v>
      </c>
      <c r="R9" s="29"/>
      <c r="S9" s="32" t="e">
        <f>B9</f>
        <v>#REF!</v>
      </c>
      <c r="T9" s="33"/>
      <c r="U9" s="1"/>
      <c r="V9" s="8"/>
      <c r="W9" s="81" t="s">
        <v>5</v>
      </c>
      <c r="X9" s="82"/>
      <c r="Y9" s="85" t="e">
        <f>B13</f>
        <v>#REF!</v>
      </c>
      <c r="Z9" s="86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 t="e">
        <f>INT(MID(B1,7,1)/2)+2</f>
        <v>#REF!</v>
      </c>
      <c r="H10" s="1"/>
      <c r="I10" s="1"/>
      <c r="J10" s="1"/>
      <c r="K10" s="25" t="e">
        <f>H6</f>
        <v>#REF!</v>
      </c>
      <c r="L10" s="20"/>
      <c r="M10" s="12"/>
      <c r="N10" s="26" t="e">
        <f>K10+M9</f>
        <v>#REF!</v>
      </c>
      <c r="O10" s="1"/>
      <c r="P10" s="1"/>
      <c r="Q10" s="25" t="e">
        <f>MAX(N10,N4)</f>
        <v>#REF!</v>
      </c>
      <c r="R10" s="20"/>
      <c r="S10" s="12"/>
      <c r="T10" s="26" t="e">
        <f>Q10+S9</f>
        <v>#REF!</v>
      </c>
      <c r="U10" s="9"/>
      <c r="V10" s="8"/>
      <c r="W10" s="11" t="e">
        <f>MAX(U16,Z4)</f>
        <v>#REF!</v>
      </c>
      <c r="X10" s="9"/>
      <c r="Y10" s="12"/>
      <c r="Z10" s="26" t="e">
        <f>W10+Y9</f>
        <v>#REF!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 t="e">
        <f>INT((5-MID(B1,8,1))/4)+2</f>
        <v>#REF!</v>
      </c>
      <c r="H11" s="1"/>
      <c r="I11" s="1"/>
      <c r="J11" s="1"/>
      <c r="K11" s="23" t="e">
        <f>N11-M9</f>
        <v>#REF!</v>
      </c>
      <c r="L11" s="3"/>
      <c r="M11" s="2"/>
      <c r="N11" s="26" t="e">
        <f>Q11</f>
        <v>#REF!</v>
      </c>
      <c r="O11" s="1"/>
      <c r="P11" s="1"/>
      <c r="Q11" s="23" t="e">
        <f>T11-S9</f>
        <v>#REF!</v>
      </c>
      <c r="R11" s="3"/>
      <c r="S11" s="2"/>
      <c r="T11" s="26" t="e">
        <f>R17</f>
        <v>#REF!</v>
      </c>
      <c r="U11" s="9"/>
      <c r="V11" s="8"/>
      <c r="W11" s="23" t="e">
        <f>Z11-Y9</f>
        <v>#REF!</v>
      </c>
      <c r="X11" s="3"/>
      <c r="Y11" s="2"/>
      <c r="Z11" s="13" t="e">
        <f>MIN(X18,AC13)</f>
        <v>#REF!</v>
      </c>
      <c r="AA11" s="1"/>
      <c r="AB11" s="20"/>
      <c r="AC11" s="81" t="s">
        <v>8</v>
      </c>
      <c r="AD11" s="82"/>
      <c r="AE11" s="83" t="e">
        <f>B15</f>
        <v>#REF!</v>
      </c>
      <c r="AF11" s="84"/>
    </row>
    <row r="12" spans="1:32" ht="13.95" customHeight="1" thickBot="1">
      <c r="A12" s="18" t="s">
        <v>7</v>
      </c>
      <c r="B12" s="6" t="e">
        <f>INT((5-MID(B1,2,1))/3)+3</f>
        <v>#REF!</v>
      </c>
      <c r="H12" s="1"/>
      <c r="I12" s="1"/>
      <c r="J12" s="20"/>
      <c r="K12" s="75" t="e">
        <f>N11-K10</f>
        <v>#REF!</v>
      </c>
      <c r="L12" s="76"/>
      <c r="M12" s="77" t="e">
        <f>K12-M9</f>
        <v>#REF!</v>
      </c>
      <c r="N12" s="78"/>
      <c r="O12" s="9"/>
      <c r="P12" s="1"/>
      <c r="Q12" s="75" t="e">
        <f>T11-Q10</f>
        <v>#REF!</v>
      </c>
      <c r="R12" s="76"/>
      <c r="S12" s="77" t="e">
        <f>Q12-S9</f>
        <v>#REF!</v>
      </c>
      <c r="T12" s="78"/>
      <c r="U12" s="9"/>
      <c r="V12" s="8"/>
      <c r="W12" s="75" t="e">
        <f>Z11-W10</f>
        <v>#REF!</v>
      </c>
      <c r="X12" s="76"/>
      <c r="Y12" s="77" t="e">
        <f>W12-Y9</f>
        <v>#REF!</v>
      </c>
      <c r="Z12" s="78"/>
      <c r="AA12" s="1"/>
      <c r="AB12" s="1"/>
      <c r="AC12" s="25" t="e">
        <f>Z10</f>
        <v>#REF!</v>
      </c>
      <c r="AD12" s="20"/>
      <c r="AE12" s="12"/>
      <c r="AF12" s="26" t="e">
        <f>AC12+AE11</f>
        <v>#REF!</v>
      </c>
    </row>
    <row r="13" spans="1:32" ht="13.95" customHeight="1" thickTop="1" thickBot="1">
      <c r="A13" s="18" t="s">
        <v>5</v>
      </c>
      <c r="B13" s="6" t="e">
        <f>INT((5-MID(B1,3,1))/3)+3</f>
        <v>#REF!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 t="e">
        <f>AF13-AE11</f>
        <v>#REF!</v>
      </c>
      <c r="AD13" s="3"/>
      <c r="AE13" s="2"/>
      <c r="AF13" s="26" t="e">
        <f>AC21</f>
        <v>#REF!</v>
      </c>
    </row>
    <row r="14" spans="1:32" ht="13.95" customHeight="1" thickBot="1">
      <c r="A14" s="18" t="s">
        <v>4</v>
      </c>
      <c r="B14" s="6" t="e">
        <f>INT((5-MID(B1,4,1))/4)+2</f>
        <v>#REF!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75" t="e">
        <f>AF13-AC12</f>
        <v>#REF!</v>
      </c>
      <c r="AD14" s="76"/>
      <c r="AE14" s="77" t="e">
        <f>AC14-AE11</f>
        <v>#REF!</v>
      </c>
      <c r="AF14" s="78"/>
    </row>
    <row r="15" spans="1:32" ht="13.95" customHeight="1" thickTop="1" thickBot="1">
      <c r="A15" s="18" t="s">
        <v>8</v>
      </c>
      <c r="B15" s="6" t="e">
        <f>INT((5-MID(B1,5,1))/2)+3</f>
        <v>#REF!</v>
      </c>
      <c r="H15" s="1"/>
      <c r="K15" s="1"/>
      <c r="L15" s="36" t="s">
        <v>12</v>
      </c>
      <c r="M15" s="29"/>
      <c r="N15" s="30" t="e">
        <f>B10</f>
        <v>#REF!</v>
      </c>
      <c r="O15" s="37"/>
      <c r="P15" s="1"/>
      <c r="Q15" s="8"/>
      <c r="R15" s="28" t="s">
        <v>7</v>
      </c>
      <c r="S15" s="29"/>
      <c r="T15" s="30" t="e">
        <f>B12</f>
        <v>#REF!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 t="e">
        <f>INT((5-MID(B1,6,1))/4)+2</f>
        <v>#REF!</v>
      </c>
      <c r="C16" s="1"/>
      <c r="D16" s="1"/>
      <c r="E16" s="1"/>
      <c r="F16" s="9"/>
      <c r="G16" s="9"/>
      <c r="H16" s="1"/>
      <c r="K16" s="1"/>
      <c r="L16" s="11" t="e">
        <f>G18</f>
        <v>#REF!</v>
      </c>
      <c r="M16" s="9"/>
      <c r="N16" s="12"/>
      <c r="O16" s="26" t="e">
        <f>L16+N15</f>
        <v>#REF!</v>
      </c>
      <c r="P16" s="1"/>
      <c r="Q16" s="1"/>
      <c r="R16" s="11" t="e">
        <f>MAX(T10,O16)</f>
        <v>#REF!</v>
      </c>
      <c r="S16" s="9"/>
      <c r="T16" s="12"/>
      <c r="U16" s="26" t="e">
        <f>R16+T15</f>
        <v>#REF!</v>
      </c>
      <c r="V16" s="1"/>
      <c r="X16" s="34" t="s">
        <v>4</v>
      </c>
      <c r="Y16" s="35"/>
      <c r="Z16" s="79" t="e">
        <f>B14</f>
        <v>#REF!</v>
      </c>
      <c r="AA16" s="80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7" t="e">
        <f>INT(MID(B1,8,1)/3)+2</f>
        <v>#REF!</v>
      </c>
      <c r="C17" s="1"/>
      <c r="D17" s="87" t="s">
        <v>10</v>
      </c>
      <c r="E17" s="88"/>
      <c r="F17" s="89" t="e">
        <f>B5</f>
        <v>#REF!</v>
      </c>
      <c r="G17" s="90"/>
      <c r="H17" s="1"/>
      <c r="K17" s="1"/>
      <c r="L17" s="23" t="e">
        <f>O17-N15</f>
        <v>#REF!</v>
      </c>
      <c r="M17" s="3"/>
      <c r="N17" s="2"/>
      <c r="O17" s="13" t="e">
        <f>R17</f>
        <v>#REF!</v>
      </c>
      <c r="P17" s="9"/>
      <c r="Q17" s="1"/>
      <c r="R17" s="23" t="e">
        <f>U17-T15</f>
        <v>#REF!</v>
      </c>
      <c r="S17" s="3"/>
      <c r="T17" s="2"/>
      <c r="U17" s="13" t="e">
        <f>W11</f>
        <v>#REF!</v>
      </c>
      <c r="V17" s="9"/>
      <c r="X17" s="23" t="e">
        <f>Z10</f>
        <v>#REF!</v>
      </c>
      <c r="Y17" s="20"/>
      <c r="Z17" s="12"/>
      <c r="AA17" s="26" t="e">
        <f>X17+Z16</f>
        <v>#REF!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 t="e">
        <f>D18+F17</f>
        <v>#REF!</v>
      </c>
      <c r="H18" s="1"/>
      <c r="K18" s="8"/>
      <c r="L18" s="75" t="e">
        <f>O17-L16</f>
        <v>#REF!</v>
      </c>
      <c r="M18" s="76"/>
      <c r="N18" s="77" t="e">
        <f>L18-N15</f>
        <v>#REF!</v>
      </c>
      <c r="O18" s="78"/>
      <c r="Q18" s="8"/>
      <c r="R18" s="75" t="e">
        <f>U17-R16</f>
        <v>#REF!</v>
      </c>
      <c r="S18" s="76"/>
      <c r="T18" s="77" t="e">
        <f>R18-T15</f>
        <v>#REF!</v>
      </c>
      <c r="U18" s="78"/>
      <c r="V18" s="9"/>
      <c r="X18" s="23" t="e">
        <f>AA18-Z16</f>
        <v>#REF!</v>
      </c>
      <c r="Y18" s="3"/>
      <c r="Z18" s="2"/>
      <c r="AA18" s="24" t="e">
        <f>MIN(X24,AC21)</f>
        <v>#REF!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 t="e">
        <f>G19-F17</f>
        <v>#REF!</v>
      </c>
      <c r="E19" s="3"/>
      <c r="F19" s="2"/>
      <c r="G19" s="13" t="e">
        <f>L17</f>
        <v>#REF!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75" t="e">
        <f>AA18-X17</f>
        <v>#REF!</v>
      </c>
      <c r="Y19" s="76"/>
      <c r="Z19" s="77" t="e">
        <f>X19-Z16</f>
        <v>#REF!</v>
      </c>
      <c r="AA19" s="78"/>
      <c r="AC19" s="34" t="s">
        <v>15</v>
      </c>
      <c r="AD19" s="35"/>
      <c r="AE19" s="79" t="e">
        <f>B17</f>
        <v>#REF!</v>
      </c>
      <c r="AF19" s="80"/>
      <c r="AG19" s="1"/>
    </row>
    <row r="20" spans="1:33" ht="13.95" customHeight="1" thickBot="1">
      <c r="A20" s="18"/>
      <c r="B20" s="6"/>
      <c r="C20" s="1"/>
      <c r="D20" s="75" t="e">
        <f>G19-D18</f>
        <v>#REF!</v>
      </c>
      <c r="E20" s="76"/>
      <c r="F20" s="77" t="e">
        <f>D20-F17</f>
        <v>#REF!</v>
      </c>
      <c r="G20" s="78"/>
      <c r="H20" s="1"/>
      <c r="X20" s="9"/>
      <c r="Y20" s="1"/>
      <c r="Z20" s="1"/>
      <c r="AA20" s="9"/>
      <c r="AC20" s="23" t="e">
        <f>MAX(AF12,AA17)</f>
        <v>#REF!</v>
      </c>
      <c r="AD20" s="20"/>
      <c r="AE20" s="12"/>
      <c r="AF20" s="26" t="e">
        <f>AC20+AE19</f>
        <v>#REF!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 t="e">
        <f>AF21-AE19</f>
        <v>#REF!</v>
      </c>
      <c r="AD21" s="3"/>
      <c r="AE21" s="2"/>
      <c r="AF21" s="24" t="e">
        <f>MAX(AF20,AA23)</f>
        <v>#REF!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79" t="e">
        <f>B16</f>
        <v>#REF!</v>
      </c>
      <c r="AA22" s="80"/>
      <c r="AC22" s="75" t="e">
        <f>AF21-AC20</f>
        <v>#REF!</v>
      </c>
      <c r="AD22" s="76"/>
      <c r="AE22" s="77" t="e">
        <f>AC22-AE19</f>
        <v>#REF!</v>
      </c>
      <c r="AF22" s="78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 t="e">
        <f>AA17</f>
        <v>#REF!</v>
      </c>
      <c r="Y23" s="20"/>
      <c r="Z23" s="12"/>
      <c r="AA23" s="26" t="e">
        <f>X23+Z22</f>
        <v>#REF!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 t="e">
        <f>AA24-Z22</f>
        <v>#REF!</v>
      </c>
      <c r="Y24" s="3"/>
      <c r="Z24" s="2"/>
      <c r="AA24" s="24" t="e">
        <f>MAX(AA23,AF20)</f>
        <v>#REF!</v>
      </c>
      <c r="AB24" s="1"/>
      <c r="AC24" s="1"/>
      <c r="AD24" s="1"/>
      <c r="AE24" s="1"/>
      <c r="AF24" s="1"/>
    </row>
    <row r="25" spans="1:33" ht="13.95" customHeight="1" thickBot="1">
      <c r="X25" s="75" t="e">
        <f>AA24-X23</f>
        <v>#REF!</v>
      </c>
      <c r="Y25" s="76"/>
      <c r="Z25" s="77" t="e">
        <f>X25-Z22</f>
        <v>#REF!</v>
      </c>
      <c r="AA25" s="78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/>
    <row r="28" spans="1:33" ht="13.95" customHeight="1"/>
    <row r="29" spans="1:33" ht="13.95" customHeight="1"/>
    <row r="30" spans="1:33" ht="13.95" customHeight="1"/>
    <row r="31" spans="1:33" ht="13.95" customHeight="1"/>
    <row r="32" spans="1:33" ht="13.95" customHeight="1"/>
    <row r="33" ht="13.95" customHeight="1"/>
    <row r="34" ht="13.95" customHeight="1"/>
    <row r="35" ht="13.95" customHeight="1"/>
    <row r="36" ht="13.95" customHeight="1"/>
    <row r="37" ht="13.95" customHeight="1"/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sheetProtection algorithmName="SHA-512" hashValue="PNiW4Ki6F16nlXLm6H2Z8SbrFFgB1fkoyFxQBt6lthA9yo+TBO+LgMkdXP5PrXnyveOEKzMrW4P9+eouv92gBg==" saltValue="/viTpIR5URiku2gJUxbSWQ==" spinCount="100000" sheet="1" objects="1" scenarios="1"/>
  <mergeCells count="45">
    <mergeCell ref="Z22:AA22"/>
    <mergeCell ref="X25:Y25"/>
    <mergeCell ref="Z25:AA25"/>
    <mergeCell ref="AE22:AF22"/>
    <mergeCell ref="AC22:AD22"/>
    <mergeCell ref="E5:F5"/>
    <mergeCell ref="G5:H5"/>
    <mergeCell ref="E8:F8"/>
    <mergeCell ref="G8:H8"/>
    <mergeCell ref="K9:L9"/>
    <mergeCell ref="M9:N9"/>
    <mergeCell ref="Q6:R6"/>
    <mergeCell ref="S6:T6"/>
    <mergeCell ref="D17:E17"/>
    <mergeCell ref="F17:G17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AC14:AD14"/>
    <mergeCell ref="AE14:AF14"/>
    <mergeCell ref="AE19:AF19"/>
    <mergeCell ref="L18:M18"/>
    <mergeCell ref="R18:S18"/>
    <mergeCell ref="N18:O18"/>
    <mergeCell ref="X19:Y19"/>
    <mergeCell ref="Z19:AA19"/>
    <mergeCell ref="W12:X12"/>
    <mergeCell ref="Y12:Z12"/>
    <mergeCell ref="T18:U18"/>
    <mergeCell ref="Z16:AA16"/>
    <mergeCell ref="D20:E20"/>
    <mergeCell ref="F20:G20"/>
  </mergeCells>
  <conditionalFormatting sqref="C10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 Flujo de Caja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David</cp:lastModifiedBy>
  <dcterms:created xsi:type="dcterms:W3CDTF">2014-02-26T09:32:07Z</dcterms:created>
  <dcterms:modified xsi:type="dcterms:W3CDTF">2021-06-27T18:28:42Z</dcterms:modified>
</cp:coreProperties>
</file>