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UPV - 3º\Semestre 2 - Computación\GPR - Gestión de Proyectos\Problemas\"/>
    </mc:Choice>
  </mc:AlternateContent>
  <xr:revisionPtr revIDLastSave="0" documentId="13_ncr:1_{395EE6EA-69B7-44BF-8B11-8F9185BB15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ulos Flujo de Caja" sheetId="8" r:id="rId1"/>
    <sheet name="Caminocrítico" sheetId="7" state="hidden" r:id="rId2"/>
  </sheets>
  <calcPr calcId="191029"/>
</workbook>
</file>

<file path=xl/calcChain.xml><?xml version="1.0" encoding="utf-8"?>
<calcChain xmlns="http://schemas.openxmlformats.org/spreadsheetml/2006/main">
  <c r="G26" i="8" l="1"/>
  <c r="W24" i="8"/>
  <c r="W21" i="8"/>
  <c r="G27" i="8" l="1"/>
  <c r="O20" i="8" l="1"/>
  <c r="O23" i="8" s="1"/>
  <c r="P20" i="8"/>
  <c r="P23" i="8" s="1"/>
  <c r="Q20" i="8"/>
  <c r="Q23" i="8" s="1"/>
  <c r="R20" i="8"/>
  <c r="R23" i="8" s="1"/>
  <c r="S20" i="8"/>
  <c r="S23" i="8" s="1"/>
  <c r="T20" i="8"/>
  <c r="T23" i="8" s="1"/>
  <c r="U20" i="8"/>
  <c r="U23" i="8" s="1"/>
  <c r="V20" i="8"/>
  <c r="V23" i="8" s="1"/>
  <c r="W20" i="8"/>
  <c r="W23" i="8" s="1"/>
  <c r="X20" i="8"/>
  <c r="X23" i="8" s="1"/>
  <c r="Y20" i="8"/>
  <c r="Y23" i="8" s="1"/>
  <c r="Z20" i="8"/>
  <c r="Z23" i="8" s="1"/>
  <c r="AA20" i="8"/>
  <c r="AA23" i="8" s="1"/>
  <c r="AB20" i="8"/>
  <c r="AB23" i="8" s="1"/>
  <c r="AC20" i="8"/>
  <c r="AC23" i="8" s="1"/>
  <c r="N20" i="8"/>
  <c r="N23" i="8" s="1"/>
  <c r="N24" i="8" s="1"/>
  <c r="O24" i="8" l="1"/>
  <c r="P24" i="8" s="1"/>
  <c r="Q24" i="8" s="1"/>
  <c r="R24" i="8" s="1"/>
  <c r="S24" i="8" s="1"/>
  <c r="T24" i="8" s="1"/>
  <c r="U24" i="8" s="1"/>
  <c r="V24" i="8" s="1"/>
  <c r="X24" i="8" s="1"/>
  <c r="Y24" i="8" s="1"/>
  <c r="Z24" i="8" s="1"/>
  <c r="AA24" i="8" s="1"/>
  <c r="AB24" i="8" s="1"/>
  <c r="AC24" i="8" s="1"/>
  <c r="N21" i="8"/>
  <c r="O21" i="8" s="1"/>
  <c r="P21" i="8" s="1"/>
  <c r="Q21" i="8" s="1"/>
  <c r="R21" i="8" s="1"/>
  <c r="S21" i="8" s="1"/>
  <c r="T21" i="8" s="1"/>
  <c r="U21" i="8" s="1"/>
  <c r="V21" i="8" s="1"/>
  <c r="X21" i="8" s="1"/>
  <c r="Y21" i="8" s="1"/>
  <c r="Z21" i="8" s="1"/>
  <c r="AA21" i="8" s="1"/>
  <c r="AB21" i="8" s="1"/>
  <c r="AC21" i="8" s="1"/>
  <c r="B1" i="7" l="1"/>
  <c r="B8" i="7" s="1"/>
  <c r="B15" i="7" l="1"/>
  <c r="B9" i="7"/>
  <c r="B13" i="7"/>
  <c r="B17" i="7"/>
  <c r="B4" i="7"/>
  <c r="B11" i="7"/>
  <c r="B6" i="7"/>
  <c r="B10" i="7"/>
  <c r="B5" i="7"/>
  <c r="B16" i="7"/>
  <c r="B12" i="7"/>
  <c r="B14" i="7"/>
  <c r="B7" i="7"/>
  <c r="F17" i="7" l="1"/>
  <c r="G18" i="7" s="1"/>
  <c r="AE19" i="7"/>
  <c r="S9" i="7"/>
  <c r="Z16" i="7"/>
  <c r="Y3" i="7"/>
  <c r="AE11" i="7"/>
  <c r="M9" i="7"/>
  <c r="Y9" i="7"/>
  <c r="M3" i="7"/>
  <c r="N15" i="7"/>
  <c r="G5" i="7"/>
  <c r="H6" i="7" s="1"/>
  <c r="S3" i="7"/>
  <c r="T15" i="7"/>
  <c r="Z22" i="7"/>
  <c r="AO2" i="8" l="1"/>
  <c r="K10" i="7"/>
  <c r="L16" i="7"/>
  <c r="K4" i="7"/>
  <c r="O16" i="7" l="1"/>
  <c r="N4" i="7"/>
  <c r="Q4" i="7" s="1"/>
  <c r="N10" i="7"/>
  <c r="Q10" i="7" l="1"/>
  <c r="T4" i="7"/>
  <c r="W4" i="7" s="1"/>
  <c r="T10" i="7" l="1"/>
  <c r="R16" i="7" s="1"/>
  <c r="Z4" i="7"/>
  <c r="U16" i="7" l="1"/>
  <c r="W10" i="7" l="1"/>
  <c r="Z10" i="7"/>
  <c r="X17" i="7" l="1"/>
  <c r="AC12" i="7"/>
  <c r="AF12" i="7" l="1"/>
  <c r="AA17" i="7"/>
  <c r="X23" i="7" s="1"/>
  <c r="AA23" i="7" l="1"/>
  <c r="AC20" i="7"/>
  <c r="AF20" i="7" s="1"/>
  <c r="AF21" i="7" l="1"/>
  <c r="AC22" i="7" s="1"/>
  <c r="AE22" i="7" s="1"/>
  <c r="AA24" i="7"/>
  <c r="X24" i="7" s="1"/>
  <c r="AC21" i="7" l="1"/>
  <c r="AF13" i="7" s="1"/>
  <c r="AC14" i="7" s="1"/>
  <c r="AE14" i="7" s="1"/>
  <c r="X25" i="7"/>
  <c r="Z25" i="7" s="1"/>
  <c r="AC13" i="7" l="1"/>
  <c r="AA18" i="7"/>
  <c r="X18" i="7" s="1"/>
  <c r="Z11" i="7" s="1"/>
  <c r="W12" i="7" s="1"/>
  <c r="Y12" i="7" s="1"/>
  <c r="X19" i="7" l="1"/>
  <c r="Z19" i="7" s="1"/>
  <c r="W11" i="7"/>
  <c r="Z5" i="7" s="1"/>
  <c r="U17" i="7" l="1"/>
  <c r="R17" i="7" s="1"/>
  <c r="W5" i="7"/>
  <c r="T5" i="7" s="1"/>
  <c r="W6" i="7"/>
  <c r="Y6" i="7" s="1"/>
  <c r="R18" i="7" l="1"/>
  <c r="T18" i="7" s="1"/>
  <c r="Q6" i="7"/>
  <c r="S6" i="7" s="1"/>
  <c r="Q5" i="7"/>
  <c r="O17" i="7"/>
  <c r="T11" i="7"/>
  <c r="L17" i="7" l="1"/>
  <c r="G19" i="7" s="1"/>
  <c r="L18" i="7"/>
  <c r="N18" i="7" s="1"/>
  <c r="Q11" i="7"/>
  <c r="N11" i="7" s="1"/>
  <c r="Q12" i="7"/>
  <c r="S12" i="7" s="1"/>
  <c r="N5" i="7" l="1"/>
  <c r="K5" i="7" s="1"/>
  <c r="D19" i="7"/>
  <c r="D20" i="7"/>
  <c r="F20" i="7" s="1"/>
  <c r="K11" i="7"/>
  <c r="K12" i="7"/>
  <c r="M12" i="7" s="1"/>
  <c r="K6" i="7" l="1"/>
  <c r="M6" i="7" s="1"/>
  <c r="H7" i="7"/>
  <c r="E7" i="7" l="1"/>
  <c r="E8" i="7"/>
  <c r="G8" i="7" s="1"/>
</calcChain>
</file>

<file path=xl/sharedStrings.xml><?xml version="1.0" encoding="utf-8"?>
<sst xmlns="http://schemas.openxmlformats.org/spreadsheetml/2006/main" count="149" uniqueCount="73">
  <si>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</si>
  <si>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</si>
  <si>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</si>
  <si>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</si>
  <si>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</si>
  <si>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</si>
  <si>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</si>
  <si>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</si>
  <si>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</si>
  <si>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</si>
  <si>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</si>
  <si>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</si>
  <si>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</si>
  <si>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</si>
  <si>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M</t>
  </si>
  <si>
    <t>N</t>
  </si>
  <si>
    <t>Duración</t>
  </si>
  <si>
    <t>Recursos_1</t>
  </si>
  <si>
    <t>Recursos_2</t>
  </si>
  <si>
    <t>Tabla1</t>
  </si>
  <si>
    <t>nº Analistas</t>
  </si>
  <si>
    <t>nº Programadores</t>
  </si>
  <si>
    <t>nº Servidores</t>
  </si>
  <si>
    <t>Tabla2</t>
  </si>
  <si>
    <t>Flujo de Pagos</t>
  </si>
  <si>
    <t>Acumulado pagos</t>
  </si>
  <si>
    <t>Flujo de ingresos</t>
  </si>
  <si>
    <t>Flujo de Caja</t>
  </si>
  <si>
    <t>Acumulado FC</t>
  </si>
  <si>
    <t>Coste Analista:</t>
  </si>
  <si>
    <t>Coste Programador:</t>
  </si>
  <si>
    <t>Coste Servidor:</t>
  </si>
  <si>
    <t>€</t>
  </si>
  <si>
    <t>n_R1</t>
  </si>
  <si>
    <t>n_R2</t>
  </si>
  <si>
    <t>0|1</t>
  </si>
  <si>
    <t>1|2</t>
  </si>
  <si>
    <t>2|3</t>
  </si>
  <si>
    <t>3|4</t>
  </si>
  <si>
    <t>4|5</t>
  </si>
  <si>
    <t>5|6</t>
  </si>
  <si>
    <t>6|7</t>
  </si>
  <si>
    <t>7|8</t>
  </si>
  <si>
    <t>8|9</t>
  </si>
  <si>
    <t>9|10</t>
  </si>
  <si>
    <t>Coste de tarea = duración * (n_R1 * Recursos_1 + n_R2 * Recursos_2)</t>
  </si>
  <si>
    <t>Presupuesto del proyecto:</t>
  </si>
  <si>
    <t>Beneficio del proyecto:</t>
  </si>
  <si>
    <t>(semanas)</t>
  </si>
  <si>
    <t>F. Inicio</t>
  </si>
  <si>
    <t>F. Fin</t>
  </si>
  <si>
    <t>Analista</t>
  </si>
  <si>
    <t>Servidor</t>
  </si>
  <si>
    <t>Programador</t>
  </si>
  <si>
    <t>3A</t>
  </si>
  <si>
    <t>2A</t>
  </si>
  <si>
    <t>A + S</t>
  </si>
  <si>
    <t>P + A</t>
  </si>
  <si>
    <t>3A + S</t>
  </si>
  <si>
    <t>2P + 1A</t>
  </si>
  <si>
    <t>2P</t>
  </si>
  <si>
    <t>3P + S</t>
  </si>
  <si>
    <t>Ingreso semana 6:</t>
  </si>
  <si>
    <t>Ingreso semana 10 (final del proyecto):</t>
  </si>
  <si>
    <t>Coste de Tarea A:</t>
  </si>
  <si>
    <t>Coste de Tarea B:</t>
  </si>
  <si>
    <t>Coste de Tarea C:</t>
  </si>
  <si>
    <t>Coste de Tarea D:</t>
  </si>
  <si>
    <t>Coste de Tarea E:</t>
  </si>
  <si>
    <t>Coste de Tarea F:</t>
  </si>
  <si>
    <t>Coste de Tarea G:</t>
  </si>
  <si>
    <t>Coste de Tarea H:</t>
  </si>
  <si>
    <t>Coste de Tarea 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</si>
</sst>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000000"/>
      <name val="Arial"/>
      <family val="2"/>
      <charset val="1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sz val="11"/>
      <color theme="0"/>
      <name val="Arial"/>
      <family val="2"/>
    </font>
    <font>
      <sz val="11"/>
      <name val="Arial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Arial"/>
      <family val="2"/>
    </font>
    <font>
      <sz val="8"/>
      <color rgb="FF212121"/>
      <name val="Open Sans"/>
      <family val="2"/>
    </font>
    <font>
      <b/>
      <sz val="8"/>
      <color rgb="FF212121"/>
      <name val="Open Sans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FF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/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1" fontId="1" fillId="0" borderId="21" xfId="0" applyNumberFormat="1" applyFont="1" applyBorder="1" applyAlignment="1">
      <alignment horizontal="center" vertical="top" wrapText="1"/>
    </xf>
    <xf numFmtId="1" fontId="4" fillId="0" borderId="37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0" fontId="6" fillId="0" borderId="9" xfId="0" applyFont="1" applyBorder="1" applyAlignment="1">
      <alignment horizontal="right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/>
    <xf numFmtId="0" fontId="2" fillId="0" borderId="38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8" fillId="0" borderId="38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5" borderId="38" xfId="0" applyFont="1" applyFill="1" applyBorder="1" applyAlignment="1">
      <alignment horizontal="right"/>
    </xf>
    <xf numFmtId="0" fontId="10" fillId="5" borderId="38" xfId="0" applyFont="1" applyFill="1" applyBorder="1"/>
    <xf numFmtId="0" fontId="14" fillId="0" borderId="0" xfId="0" applyFont="1" applyAlignment="1">
      <alignment horizontal="center" vertical="center"/>
    </xf>
    <xf numFmtId="0" fontId="15" fillId="7" borderId="38" xfId="0" applyFont="1" applyFill="1" applyBorder="1" applyAlignment="1">
      <alignment horizontal="center" vertical="center"/>
    </xf>
    <xf numFmtId="0" fontId="10" fillId="9" borderId="0" xfId="0" applyFont="1" applyFill="1"/>
    <xf numFmtId="0" fontId="11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6" fillId="3" borderId="39" xfId="0" applyFont="1" applyFill="1" applyBorder="1" applyAlignment="1">
      <alignment horizontal="center"/>
    </xf>
    <xf numFmtId="0" fontId="6" fillId="3" borderId="41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6" borderId="39" xfId="0" applyFont="1" applyFill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  <xf numFmtId="0" fontId="18" fillId="10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7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3652520" y="678180"/>
          <a:ext cx="670560" cy="330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38"/>
  <sheetViews>
    <sheetView tabSelected="1" topLeftCell="D1" zoomScale="64" zoomScaleNormal="64" workbookViewId="0">
      <selection activeCell="B40" sqref="B40"/>
    </sheetView>
  </sheetViews>
  <sheetFormatPr baseColWidth="10" defaultColWidth="3.33203125" defaultRowHeight="24.9" customHeight="1"/>
  <cols>
    <col min="1" max="1" width="12.88671875" style="4" customWidth="1"/>
    <col min="2" max="4" width="17.33203125" style="4" customWidth="1"/>
    <col min="5" max="5" width="10.44140625" style="16" customWidth="1"/>
    <col min="6" max="6" width="19.5546875" style="16" customWidth="1"/>
    <col min="7" max="7" width="13.33203125" style="16" customWidth="1"/>
    <col min="8" max="8" width="16.109375" style="16" customWidth="1"/>
    <col min="9" max="9" width="7.6640625" style="16" customWidth="1"/>
    <col min="10" max="10" width="10.44140625" style="16" customWidth="1"/>
    <col min="11" max="11" width="7.6640625" style="16" customWidth="1"/>
    <col min="12" max="50" width="15.6640625" style="16" customWidth="1"/>
    <col min="51" max="54" width="3.33203125" style="16"/>
    <col min="55" max="16384" width="3.33203125" style="4"/>
  </cols>
  <sheetData>
    <row r="1" spans="1:87" ht="24.9" customHeight="1">
      <c r="A1" s="84" t="s">
        <v>13</v>
      </c>
      <c r="B1" s="82" t="s">
        <v>16</v>
      </c>
      <c r="C1" s="84" t="s">
        <v>49</v>
      </c>
      <c r="D1" s="84" t="s">
        <v>50</v>
      </c>
      <c r="E1" s="84" t="s">
        <v>33</v>
      </c>
      <c r="F1" s="84" t="s">
        <v>17</v>
      </c>
      <c r="G1" s="84" t="s">
        <v>34</v>
      </c>
      <c r="H1" s="84" t="s">
        <v>18</v>
      </c>
      <c r="I1" s="85"/>
      <c r="J1" s="40"/>
      <c r="K1" s="40"/>
      <c r="L1" s="41"/>
      <c r="M1" s="41" t="s">
        <v>13</v>
      </c>
      <c r="N1" s="53"/>
      <c r="O1" s="53"/>
      <c r="P1" s="53"/>
      <c r="Q1" s="53"/>
      <c r="R1" s="53"/>
      <c r="S1" s="53"/>
      <c r="T1" s="53"/>
      <c r="U1" s="53"/>
      <c r="V1" s="53"/>
      <c r="W1" s="53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87" ht="24.9" customHeight="1">
      <c r="A2" s="84"/>
      <c r="B2" s="82" t="s">
        <v>48</v>
      </c>
      <c r="C2" s="84"/>
      <c r="D2" s="84"/>
      <c r="E2" s="84"/>
      <c r="F2" s="84"/>
      <c r="G2" s="84"/>
      <c r="H2" s="84"/>
      <c r="I2" s="85"/>
      <c r="J2" s="40"/>
      <c r="K2" s="42"/>
      <c r="L2" s="39"/>
      <c r="M2" s="39" t="s">
        <v>0</v>
      </c>
      <c r="N2" s="49" t="s">
        <v>54</v>
      </c>
      <c r="O2" s="49" t="s">
        <v>54</v>
      </c>
      <c r="P2" s="49"/>
      <c r="Q2" s="49"/>
      <c r="R2" s="49"/>
      <c r="S2" s="49"/>
      <c r="T2" s="49"/>
      <c r="U2" s="49"/>
      <c r="V2" s="49"/>
      <c r="W2" s="49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 t="e">
        <f>IF(AND(AO$11&gt;=Caminocrítico!$E$6+1,AO$11&lt;=Caminocrítico!$H$6),AL2,"")</f>
        <v>#REF!</v>
      </c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</row>
    <row r="3" spans="1:87" ht="24.9" customHeight="1">
      <c r="A3" s="83" t="s">
        <v>0</v>
      </c>
      <c r="B3" s="83">
        <v>2</v>
      </c>
      <c r="C3" s="83">
        <v>0</v>
      </c>
      <c r="D3" s="83">
        <v>2</v>
      </c>
      <c r="E3" s="83">
        <v>3</v>
      </c>
      <c r="F3" s="83" t="s">
        <v>51</v>
      </c>
      <c r="G3" s="83"/>
      <c r="H3" s="83"/>
      <c r="I3" s="86"/>
      <c r="J3" s="40"/>
      <c r="K3" s="42"/>
      <c r="L3" s="39"/>
      <c r="M3" s="39" t="s">
        <v>10</v>
      </c>
      <c r="N3" s="49" t="s">
        <v>55</v>
      </c>
      <c r="O3" s="49" t="s">
        <v>55</v>
      </c>
      <c r="P3" s="49"/>
      <c r="Q3" s="49"/>
      <c r="R3" s="49"/>
      <c r="S3" s="49"/>
      <c r="T3" s="49"/>
      <c r="U3" s="49"/>
      <c r="V3" s="49"/>
      <c r="W3" s="49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5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</row>
    <row r="4" spans="1:87" ht="24.9" customHeight="1">
      <c r="A4" s="83" t="s">
        <v>10</v>
      </c>
      <c r="B4" s="83">
        <v>2</v>
      </c>
      <c r="C4" s="83">
        <v>0</v>
      </c>
      <c r="D4" s="83">
        <v>2</v>
      </c>
      <c r="E4" s="83">
        <v>2</v>
      </c>
      <c r="F4" s="83" t="s">
        <v>51</v>
      </c>
      <c r="G4" s="83"/>
      <c r="H4" s="83"/>
      <c r="I4" s="86"/>
      <c r="J4" s="40"/>
      <c r="K4" s="42"/>
      <c r="L4" s="39"/>
      <c r="M4" s="39" t="s">
        <v>6</v>
      </c>
      <c r="N4" s="49"/>
      <c r="O4" s="49"/>
      <c r="P4" s="49" t="s">
        <v>56</v>
      </c>
      <c r="Q4" s="49" t="s">
        <v>56</v>
      </c>
      <c r="R4" s="49" t="s">
        <v>56</v>
      </c>
      <c r="S4" s="49"/>
      <c r="T4" s="49"/>
      <c r="U4" s="49"/>
      <c r="V4" s="49"/>
      <c r="W4" s="49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5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</row>
    <row r="5" spans="1:87" ht="24.9" customHeight="1">
      <c r="A5" s="83" t="s">
        <v>6</v>
      </c>
      <c r="B5" s="83">
        <v>3</v>
      </c>
      <c r="C5" s="83">
        <v>2</v>
      </c>
      <c r="D5" s="83">
        <v>5</v>
      </c>
      <c r="E5" s="83">
        <v>1</v>
      </c>
      <c r="F5" s="83" t="s">
        <v>51</v>
      </c>
      <c r="G5" s="83">
        <v>1</v>
      </c>
      <c r="H5" s="83" t="s">
        <v>52</v>
      </c>
      <c r="I5" s="86"/>
      <c r="J5" s="40"/>
      <c r="K5" s="42"/>
      <c r="L5" s="39"/>
      <c r="M5" s="39" t="s">
        <v>11</v>
      </c>
      <c r="N5" s="49"/>
      <c r="O5" s="49"/>
      <c r="P5" s="49" t="s">
        <v>57</v>
      </c>
      <c r="Q5" s="49" t="s">
        <v>57</v>
      </c>
      <c r="R5" s="49" t="s">
        <v>57</v>
      </c>
      <c r="S5" s="49"/>
      <c r="T5" s="49"/>
      <c r="U5" s="49"/>
      <c r="V5" s="49"/>
      <c r="W5" s="49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6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87" ht="24.9" customHeight="1">
      <c r="A6" s="83" t="s">
        <v>11</v>
      </c>
      <c r="B6" s="83">
        <v>3</v>
      </c>
      <c r="C6" s="83">
        <v>2</v>
      </c>
      <c r="D6" s="83">
        <v>5</v>
      </c>
      <c r="E6" s="83">
        <v>1</v>
      </c>
      <c r="F6" s="83" t="s">
        <v>53</v>
      </c>
      <c r="G6" s="83">
        <v>1</v>
      </c>
      <c r="H6" s="83" t="s">
        <v>51</v>
      </c>
      <c r="I6" s="86"/>
      <c r="J6" s="40"/>
      <c r="K6" s="42"/>
      <c r="L6" s="39"/>
      <c r="M6" s="39" t="s">
        <v>3</v>
      </c>
      <c r="N6" s="49"/>
      <c r="O6" s="49"/>
      <c r="P6" s="49"/>
      <c r="Q6" s="49"/>
      <c r="R6" s="49"/>
      <c r="S6" s="49" t="s">
        <v>58</v>
      </c>
      <c r="T6" s="49" t="s">
        <v>58</v>
      </c>
      <c r="U6" s="49"/>
      <c r="V6" s="49"/>
      <c r="W6" s="49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6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87" ht="24.9" customHeight="1">
      <c r="A7" s="83" t="s">
        <v>3</v>
      </c>
      <c r="B7" s="83">
        <v>2</v>
      </c>
      <c r="C7" s="83">
        <v>5</v>
      </c>
      <c r="D7" s="83">
        <v>7</v>
      </c>
      <c r="E7" s="83">
        <v>3</v>
      </c>
      <c r="F7" s="83" t="s">
        <v>51</v>
      </c>
      <c r="G7" s="83">
        <v>1</v>
      </c>
      <c r="H7" s="83" t="s">
        <v>52</v>
      </c>
      <c r="I7" s="86"/>
      <c r="J7" s="40"/>
      <c r="K7" s="42"/>
      <c r="L7" s="39"/>
      <c r="M7" s="39" t="s">
        <v>1</v>
      </c>
      <c r="N7" s="49"/>
      <c r="O7" s="49"/>
      <c r="P7" s="49"/>
      <c r="Q7" s="49"/>
      <c r="R7" s="49"/>
      <c r="S7" s="49" t="s">
        <v>59</v>
      </c>
      <c r="T7" s="49" t="s">
        <v>59</v>
      </c>
      <c r="U7" s="49"/>
      <c r="V7" s="49"/>
      <c r="W7" s="49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6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87" ht="24.9" customHeight="1">
      <c r="A8" s="83" t="s">
        <v>1</v>
      </c>
      <c r="B8" s="83">
        <v>2</v>
      </c>
      <c r="C8" s="83">
        <v>5</v>
      </c>
      <c r="D8" s="83">
        <v>7</v>
      </c>
      <c r="E8" s="83">
        <v>2</v>
      </c>
      <c r="F8" s="83" t="s">
        <v>53</v>
      </c>
      <c r="G8" s="83">
        <v>1</v>
      </c>
      <c r="H8" s="83" t="s">
        <v>51</v>
      </c>
      <c r="I8" s="86"/>
      <c r="J8" s="40"/>
      <c r="K8" s="42"/>
      <c r="L8" s="39"/>
      <c r="M8" s="39" t="s">
        <v>12</v>
      </c>
      <c r="N8" s="49"/>
      <c r="O8" s="49"/>
      <c r="P8" s="49" t="s">
        <v>60</v>
      </c>
      <c r="Q8" s="49" t="s">
        <v>60</v>
      </c>
      <c r="R8" s="49" t="s">
        <v>60</v>
      </c>
      <c r="S8" s="49" t="s">
        <v>60</v>
      </c>
      <c r="T8" s="49"/>
      <c r="U8" s="49"/>
      <c r="V8" s="49"/>
      <c r="W8" s="49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6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87" ht="24.9" customHeight="1">
      <c r="A9" s="83" t="s">
        <v>12</v>
      </c>
      <c r="B9" s="83">
        <v>4</v>
      </c>
      <c r="C9" s="83">
        <v>2</v>
      </c>
      <c r="D9" s="83">
        <v>6</v>
      </c>
      <c r="E9" s="83">
        <v>2</v>
      </c>
      <c r="F9" s="83" t="s">
        <v>53</v>
      </c>
      <c r="G9" s="83"/>
      <c r="H9" s="83"/>
      <c r="I9" s="86"/>
      <c r="J9" s="40"/>
      <c r="K9" s="42"/>
      <c r="L9" s="39"/>
      <c r="M9" s="39" t="s">
        <v>2</v>
      </c>
      <c r="N9" s="49"/>
      <c r="O9" s="49"/>
      <c r="P9" s="49"/>
      <c r="Q9" s="49"/>
      <c r="R9" s="49"/>
      <c r="S9" s="49"/>
      <c r="T9" s="49"/>
      <c r="U9" s="49" t="s">
        <v>61</v>
      </c>
      <c r="V9" s="49" t="s">
        <v>61</v>
      </c>
      <c r="W9" s="49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6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87" ht="24.9" customHeight="1">
      <c r="A10" s="83" t="s">
        <v>2</v>
      </c>
      <c r="B10" s="83">
        <v>2</v>
      </c>
      <c r="C10" s="83">
        <v>7</v>
      </c>
      <c r="D10" s="83">
        <v>9</v>
      </c>
      <c r="E10" s="83">
        <v>3</v>
      </c>
      <c r="F10" s="83" t="s">
        <v>53</v>
      </c>
      <c r="G10" s="83">
        <v>1</v>
      </c>
      <c r="H10" s="83" t="s">
        <v>52</v>
      </c>
      <c r="I10" s="86"/>
      <c r="J10" s="40"/>
      <c r="K10" s="42"/>
      <c r="L10" s="39"/>
      <c r="M10" s="39" t="s">
        <v>7</v>
      </c>
      <c r="N10" s="49"/>
      <c r="O10" s="49"/>
      <c r="P10" s="49"/>
      <c r="Q10" s="49"/>
      <c r="R10" s="49"/>
      <c r="S10" s="49"/>
      <c r="T10" s="49"/>
      <c r="U10" s="49" t="s">
        <v>55</v>
      </c>
      <c r="V10" s="49" t="s">
        <v>55</v>
      </c>
      <c r="W10" s="49" t="s">
        <v>55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6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87" s="15" customFormat="1" ht="24.9" customHeight="1">
      <c r="A11" s="83" t="s">
        <v>7</v>
      </c>
      <c r="B11" s="83">
        <v>3</v>
      </c>
      <c r="C11" s="83">
        <v>7</v>
      </c>
      <c r="D11" s="83">
        <v>10</v>
      </c>
      <c r="E11" s="83">
        <v>2</v>
      </c>
      <c r="F11" s="83" t="s">
        <v>51</v>
      </c>
      <c r="G11" s="83"/>
      <c r="H11" s="83"/>
      <c r="I11" s="86"/>
      <c r="N11" s="54" t="s">
        <v>35</v>
      </c>
      <c r="O11" s="54" t="s">
        <v>36</v>
      </c>
      <c r="P11" s="54" t="s">
        <v>37</v>
      </c>
      <c r="Q11" s="54" t="s">
        <v>38</v>
      </c>
      <c r="R11" s="54" t="s">
        <v>39</v>
      </c>
      <c r="S11" s="54" t="s">
        <v>40</v>
      </c>
      <c r="T11" s="54" t="s">
        <v>41</v>
      </c>
      <c r="U11" s="54" t="s">
        <v>42</v>
      </c>
      <c r="V11" s="54" t="s">
        <v>43</v>
      </c>
      <c r="W11" s="54" t="s">
        <v>44</v>
      </c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"/>
      <c r="BD11" s="4"/>
      <c r="BE11" s="4"/>
      <c r="BF11" s="4"/>
      <c r="BG11" s="4"/>
      <c r="BH11" s="4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</row>
    <row r="12" spans="1:87" s="15" customFormat="1" ht="24.9" customHeight="1">
      <c r="A12" s="56" t="s">
        <v>45</v>
      </c>
      <c r="B12" s="57"/>
      <c r="C12" s="57"/>
      <c r="D12" s="57"/>
      <c r="E12" s="57"/>
      <c r="F12" s="57"/>
      <c r="G12" s="57"/>
      <c r="H12" s="57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"/>
      <c r="BD12" s="4"/>
      <c r="BE12" s="4"/>
      <c r="BF12" s="4"/>
      <c r="BG12" s="4"/>
      <c r="BH12" s="4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</row>
    <row r="13" spans="1:87" s="15" customFormat="1" ht="24.9" customHeight="1"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"/>
      <c r="BD13" s="4"/>
      <c r="BE13" s="4"/>
      <c r="BF13" s="4"/>
      <c r="BG13" s="4"/>
      <c r="BH13" s="4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</row>
    <row r="14" spans="1:87" s="15" customFormat="1" ht="24.9" customHeight="1"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"/>
      <c r="BD14" s="4"/>
      <c r="BE14" s="4"/>
      <c r="BF14" s="4"/>
      <c r="BG14" s="4"/>
      <c r="BH14" s="4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</row>
    <row r="15" spans="1:87" ht="24.9" customHeight="1">
      <c r="J15" s="50" t="s">
        <v>19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87" ht="24.9" customHeight="1">
      <c r="E16" s="87"/>
      <c r="F16" s="87"/>
      <c r="G16" s="87"/>
      <c r="H16" s="87"/>
      <c r="J16" s="60" t="s">
        <v>20</v>
      </c>
      <c r="K16" s="61"/>
      <c r="L16" s="61"/>
      <c r="M16" s="62"/>
      <c r="N16" s="47">
        <v>5</v>
      </c>
      <c r="O16" s="47">
        <v>5</v>
      </c>
      <c r="P16" s="47">
        <v>2</v>
      </c>
      <c r="Q16" s="47">
        <v>2</v>
      </c>
      <c r="R16" s="47">
        <v>2</v>
      </c>
      <c r="S16" s="47">
        <v>4</v>
      </c>
      <c r="T16" s="47">
        <v>4</v>
      </c>
      <c r="U16" s="47">
        <v>2</v>
      </c>
      <c r="V16" s="47">
        <v>2</v>
      </c>
      <c r="W16" s="47">
        <v>2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24.9" customHeight="1">
      <c r="A17" s="58" t="s">
        <v>29</v>
      </c>
      <c r="B17" s="58"/>
      <c r="C17" s="51">
        <v>300</v>
      </c>
      <c r="D17" s="4" t="s">
        <v>32</v>
      </c>
      <c r="E17" s="88"/>
      <c r="F17" s="88"/>
      <c r="G17" s="88"/>
      <c r="H17" s="88"/>
      <c r="J17" s="60" t="s">
        <v>21</v>
      </c>
      <c r="K17" s="61"/>
      <c r="L17" s="61"/>
      <c r="M17" s="62"/>
      <c r="N17" s="47">
        <v>0</v>
      </c>
      <c r="O17" s="47">
        <v>0</v>
      </c>
      <c r="P17" s="47">
        <v>3</v>
      </c>
      <c r="Q17" s="47">
        <v>3</v>
      </c>
      <c r="R17" s="47">
        <v>3</v>
      </c>
      <c r="S17" s="47">
        <v>4</v>
      </c>
      <c r="T17" s="47">
        <v>2</v>
      </c>
      <c r="U17" s="47">
        <v>3</v>
      </c>
      <c r="V17" s="47">
        <v>3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24.9" customHeight="1">
      <c r="A18" s="58" t="s">
        <v>30</v>
      </c>
      <c r="B18" s="58"/>
      <c r="C18" s="51">
        <v>300</v>
      </c>
      <c r="D18" s="4" t="s">
        <v>32</v>
      </c>
      <c r="E18" s="88"/>
      <c r="F18" s="88"/>
      <c r="G18" s="88"/>
      <c r="H18" s="88"/>
      <c r="J18" s="60" t="s">
        <v>22</v>
      </c>
      <c r="K18" s="61"/>
      <c r="L18" s="61"/>
      <c r="M18" s="62"/>
      <c r="N18" s="47">
        <v>0</v>
      </c>
      <c r="O18" s="47">
        <v>0</v>
      </c>
      <c r="P18" s="47">
        <v>1</v>
      </c>
      <c r="Q18" s="47">
        <v>1</v>
      </c>
      <c r="R18" s="47">
        <v>1</v>
      </c>
      <c r="S18" s="47">
        <v>1</v>
      </c>
      <c r="T18" s="47">
        <v>1</v>
      </c>
      <c r="U18" s="47">
        <v>1</v>
      </c>
      <c r="V18" s="47">
        <v>1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24.9" customHeight="1">
      <c r="A19" s="58" t="s">
        <v>31</v>
      </c>
      <c r="B19" s="58"/>
      <c r="C19" s="51">
        <v>300</v>
      </c>
      <c r="D19" s="4" t="s">
        <v>32</v>
      </c>
      <c r="E19" s="88"/>
      <c r="F19" s="88"/>
      <c r="G19" s="88"/>
      <c r="H19" s="88"/>
      <c r="J19" s="50" t="s">
        <v>23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24.9" customHeight="1">
      <c r="J20" s="60" t="s">
        <v>24</v>
      </c>
      <c r="K20" s="61"/>
      <c r="L20" s="61"/>
      <c r="M20" s="62"/>
      <c r="N20" s="47">
        <f xml:space="preserve"> $C17 * N16 + $C18 * N17 + $C19 * N18</f>
        <v>1500</v>
      </c>
      <c r="O20" s="47">
        <f t="shared" ref="O20:AC20" si="0" xml:space="preserve"> $C17 * O16 + $C18 * O17 + $C19 * O18</f>
        <v>1500</v>
      </c>
      <c r="P20" s="47">
        <f t="shared" si="0"/>
        <v>1800</v>
      </c>
      <c r="Q20" s="47">
        <f t="shared" si="0"/>
        <v>1800</v>
      </c>
      <c r="R20" s="47">
        <f t="shared" si="0"/>
        <v>1800</v>
      </c>
      <c r="S20" s="47">
        <f t="shared" si="0"/>
        <v>2700</v>
      </c>
      <c r="T20" s="47">
        <f t="shared" si="0"/>
        <v>2100</v>
      </c>
      <c r="U20" s="47">
        <f t="shared" si="0"/>
        <v>1800</v>
      </c>
      <c r="V20" s="47">
        <f t="shared" si="0"/>
        <v>1800</v>
      </c>
      <c r="W20" s="47">
        <f t="shared" si="0"/>
        <v>600</v>
      </c>
      <c r="X20" s="47">
        <f t="shared" si="0"/>
        <v>0</v>
      </c>
      <c r="Y20" s="47">
        <f t="shared" si="0"/>
        <v>0</v>
      </c>
      <c r="Z20" s="47">
        <f t="shared" si="0"/>
        <v>0</v>
      </c>
      <c r="AA20" s="47">
        <f t="shared" si="0"/>
        <v>0</v>
      </c>
      <c r="AB20" s="47">
        <f t="shared" si="0"/>
        <v>0</v>
      </c>
      <c r="AC20" s="47">
        <f t="shared" si="0"/>
        <v>0</v>
      </c>
    </row>
    <row r="21" spans="1:54" ht="24.9" customHeight="1">
      <c r="A21" s="59" t="s">
        <v>62</v>
      </c>
      <c r="B21" s="59"/>
      <c r="C21" s="59"/>
      <c r="D21" s="52">
        <v>16300</v>
      </c>
      <c r="E21" s="4" t="s">
        <v>32</v>
      </c>
      <c r="F21" s="88"/>
      <c r="G21" s="88"/>
      <c r="H21" s="88"/>
      <c r="J21" s="60" t="s">
        <v>25</v>
      </c>
      <c r="K21" s="61"/>
      <c r="L21" s="61"/>
      <c r="M21" s="62"/>
      <c r="N21" s="47">
        <f xml:space="preserve"> N20</f>
        <v>1500</v>
      </c>
      <c r="O21" s="47">
        <f xml:space="preserve"> N21 + O20</f>
        <v>3000</v>
      </c>
      <c r="P21" s="47">
        <f xml:space="preserve"> P20 + O21</f>
        <v>4800</v>
      </c>
      <c r="Q21" s="47">
        <f xml:space="preserve"> P21 + Q20</f>
        <v>6600</v>
      </c>
      <c r="R21" s="47">
        <f t="shared" ref="R21" si="1" xml:space="preserve"> Q21 + R20</f>
        <v>8400</v>
      </c>
      <c r="S21" s="47">
        <f t="shared" ref="S21" si="2" xml:space="preserve"> S20 + R21</f>
        <v>11100</v>
      </c>
      <c r="T21" s="47">
        <f t="shared" ref="T21:U21" si="3" xml:space="preserve"> S21 + T20</f>
        <v>13200</v>
      </c>
      <c r="U21" s="47">
        <f t="shared" si="3"/>
        <v>15000</v>
      </c>
      <c r="V21" s="47">
        <f t="shared" ref="V21:W21" si="4" xml:space="preserve"> V20 + U21</f>
        <v>16800</v>
      </c>
      <c r="W21" s="47">
        <f t="shared" si="4"/>
        <v>17400</v>
      </c>
      <c r="X21" s="47">
        <f t="shared" ref="X21" si="5" xml:space="preserve"> W21 + X20</f>
        <v>17400</v>
      </c>
      <c r="Y21" s="47">
        <f t="shared" ref="Y21" si="6" xml:space="preserve"> Y20 + X21</f>
        <v>17400</v>
      </c>
      <c r="Z21" s="47">
        <f t="shared" ref="Z21:AA21" si="7" xml:space="preserve"> Y21 + Z20</f>
        <v>17400</v>
      </c>
      <c r="AA21" s="47">
        <f t="shared" si="7"/>
        <v>17400</v>
      </c>
      <c r="AB21" s="47">
        <f t="shared" ref="AB21" si="8" xml:space="preserve"> AB20 + AA21</f>
        <v>17400</v>
      </c>
      <c r="AC21" s="47">
        <f t="shared" ref="AC21" si="9" xml:space="preserve"> AB21 + AC20</f>
        <v>17400</v>
      </c>
    </row>
    <row r="22" spans="1:54" ht="24.9" customHeight="1">
      <c r="A22" s="59" t="s">
        <v>63</v>
      </c>
      <c r="B22" s="59"/>
      <c r="C22" s="59"/>
      <c r="D22" s="52">
        <v>16300</v>
      </c>
      <c r="E22" s="4" t="s">
        <v>32</v>
      </c>
      <c r="F22" s="88"/>
      <c r="G22" s="88"/>
      <c r="H22" s="88"/>
      <c r="J22" s="63" t="s">
        <v>26</v>
      </c>
      <c r="K22" s="64"/>
      <c r="L22" s="64"/>
      <c r="M22" s="65"/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16300</v>
      </c>
      <c r="T22" s="47">
        <v>0</v>
      </c>
      <c r="U22" s="47">
        <v>0</v>
      </c>
      <c r="V22" s="47">
        <v>0</v>
      </c>
      <c r="W22" s="47">
        <v>16300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15000</v>
      </c>
    </row>
    <row r="23" spans="1:54" ht="24.9" customHeight="1">
      <c r="F23" s="91"/>
      <c r="G23" s="91"/>
      <c r="H23" s="91"/>
      <c r="J23" s="60" t="s">
        <v>27</v>
      </c>
      <c r="K23" s="61"/>
      <c r="L23" s="61"/>
      <c r="M23" s="62"/>
      <c r="N23" s="47">
        <f xml:space="preserve"> N22 - N20</f>
        <v>-1500</v>
      </c>
      <c r="O23" s="47">
        <f xml:space="preserve"> O22 - O20</f>
        <v>-1500</v>
      </c>
      <c r="P23" s="47">
        <f t="shared" ref="P23:AC23" si="10" xml:space="preserve"> P22 - P20</f>
        <v>-1800</v>
      </c>
      <c r="Q23" s="47">
        <f t="shared" si="10"/>
        <v>-1800</v>
      </c>
      <c r="R23" s="47">
        <f t="shared" si="10"/>
        <v>-1800</v>
      </c>
      <c r="S23" s="47">
        <f t="shared" si="10"/>
        <v>13600</v>
      </c>
      <c r="T23" s="47">
        <f t="shared" si="10"/>
        <v>-2100</v>
      </c>
      <c r="U23" s="47">
        <f t="shared" si="10"/>
        <v>-1800</v>
      </c>
      <c r="V23" s="47">
        <f t="shared" si="10"/>
        <v>-1800</v>
      </c>
      <c r="W23" s="47">
        <f t="shared" si="10"/>
        <v>15700</v>
      </c>
      <c r="X23" s="47">
        <f t="shared" si="10"/>
        <v>0</v>
      </c>
      <c r="Y23" s="47">
        <f t="shared" si="10"/>
        <v>0</v>
      </c>
      <c r="Z23" s="47">
        <f t="shared" si="10"/>
        <v>0</v>
      </c>
      <c r="AA23" s="47">
        <f t="shared" si="10"/>
        <v>0</v>
      </c>
      <c r="AB23" s="47">
        <f t="shared" si="10"/>
        <v>0</v>
      </c>
      <c r="AC23" s="47">
        <f t="shared" si="10"/>
        <v>15000</v>
      </c>
    </row>
    <row r="24" spans="1:54" ht="24.9" customHeight="1">
      <c r="J24" s="60" t="s">
        <v>28</v>
      </c>
      <c r="K24" s="61"/>
      <c r="L24" s="61"/>
      <c r="M24" s="62"/>
      <c r="N24" s="47">
        <f xml:space="preserve"> N23</f>
        <v>-1500</v>
      </c>
      <c r="O24" s="47">
        <f t="shared" ref="O24:AC24" si="11" xml:space="preserve"> N24 + O23</f>
        <v>-3000</v>
      </c>
      <c r="P24" s="47">
        <f t="shared" si="11"/>
        <v>-4800</v>
      </c>
      <c r="Q24" s="47">
        <f t="shared" si="11"/>
        <v>-6600</v>
      </c>
      <c r="R24" s="47">
        <f t="shared" si="11"/>
        <v>-8400</v>
      </c>
      <c r="S24" s="47">
        <f t="shared" si="11"/>
        <v>5200</v>
      </c>
      <c r="T24" s="47">
        <f t="shared" si="11"/>
        <v>3100</v>
      </c>
      <c r="U24" s="47">
        <f t="shared" si="11"/>
        <v>1300</v>
      </c>
      <c r="V24" s="47">
        <f t="shared" si="11"/>
        <v>-500</v>
      </c>
      <c r="W24" s="47">
        <f t="shared" si="11"/>
        <v>15200</v>
      </c>
      <c r="X24" s="47">
        <f t="shared" si="11"/>
        <v>15200</v>
      </c>
      <c r="Y24" s="47">
        <f t="shared" si="11"/>
        <v>15200</v>
      </c>
      <c r="Z24" s="47">
        <f t="shared" si="11"/>
        <v>15200</v>
      </c>
      <c r="AA24" s="47">
        <f t="shared" si="11"/>
        <v>15200</v>
      </c>
      <c r="AB24" s="47">
        <f t="shared" si="11"/>
        <v>15200</v>
      </c>
      <c r="AC24" s="47">
        <f t="shared" si="11"/>
        <v>30200</v>
      </c>
    </row>
    <row r="25" spans="1:54" ht="24.9" customHeight="1">
      <c r="N25" s="16">
        <v>1</v>
      </c>
      <c r="O25" s="16">
        <v>2</v>
      </c>
      <c r="P25" s="16">
        <v>3</v>
      </c>
      <c r="Q25" s="16">
        <v>4</v>
      </c>
      <c r="R25" s="16">
        <v>5</v>
      </c>
      <c r="S25" s="16">
        <v>6</v>
      </c>
      <c r="T25" s="16">
        <v>7</v>
      </c>
      <c r="U25" s="16">
        <v>8</v>
      </c>
      <c r="V25" s="16">
        <v>9</v>
      </c>
      <c r="W25" s="16">
        <v>10</v>
      </c>
      <c r="X25" s="16">
        <v>11</v>
      </c>
      <c r="Y25" s="16">
        <v>12</v>
      </c>
      <c r="Z25" s="16">
        <v>13</v>
      </c>
      <c r="AA25" s="16">
        <v>14</v>
      </c>
      <c r="AB25" s="16">
        <v>15</v>
      </c>
      <c r="AC25" s="16">
        <v>16</v>
      </c>
    </row>
    <row r="26" spans="1:54" ht="24.9" customHeight="1">
      <c r="D26" s="58" t="s">
        <v>46</v>
      </c>
      <c r="E26" s="58"/>
      <c r="F26" s="58"/>
      <c r="G26" s="55">
        <f>W21</f>
        <v>17400</v>
      </c>
      <c r="H26" s="4" t="s">
        <v>32</v>
      </c>
    </row>
    <row r="27" spans="1:54" ht="24.9" customHeight="1">
      <c r="D27" s="58" t="s">
        <v>47</v>
      </c>
      <c r="E27" s="58"/>
      <c r="F27" s="58"/>
      <c r="G27" s="55">
        <f>W24</f>
        <v>15200</v>
      </c>
      <c r="H27" s="4" t="s">
        <v>32</v>
      </c>
    </row>
    <row r="30" spans="1:54" ht="24.9" customHeight="1">
      <c r="A30" s="58" t="s">
        <v>64</v>
      </c>
      <c r="B30" s="58"/>
      <c r="C30" s="92">
        <v>1800</v>
      </c>
      <c r="D30" s="4" t="s">
        <v>32</v>
      </c>
    </row>
    <row r="31" spans="1:54" ht="24.9" customHeight="1">
      <c r="A31" s="58" t="s">
        <v>65</v>
      </c>
      <c r="B31" s="58"/>
      <c r="C31" s="92">
        <v>1200</v>
      </c>
      <c r="D31" s="4" t="s">
        <v>32</v>
      </c>
    </row>
    <row r="32" spans="1:54" ht="24.9" customHeight="1">
      <c r="A32" s="58" t="s">
        <v>66</v>
      </c>
      <c r="B32" s="58"/>
      <c r="C32" s="92">
        <v>1800</v>
      </c>
      <c r="D32" s="4" t="s">
        <v>32</v>
      </c>
    </row>
    <row r="33" spans="1:4" ht="24.9" customHeight="1">
      <c r="A33" s="58" t="s">
        <v>67</v>
      </c>
      <c r="B33" s="58"/>
      <c r="C33" s="92">
        <v>1800</v>
      </c>
      <c r="D33" s="4" t="s">
        <v>32</v>
      </c>
    </row>
    <row r="34" spans="1:4" ht="24.9" customHeight="1">
      <c r="A34" s="58" t="s">
        <v>68</v>
      </c>
      <c r="B34" s="58"/>
      <c r="C34" s="92">
        <v>2400</v>
      </c>
      <c r="D34" s="4" t="s">
        <v>32</v>
      </c>
    </row>
    <row r="35" spans="1:4" ht="24.9" customHeight="1">
      <c r="A35" s="58" t="s">
        <v>69</v>
      </c>
      <c r="B35" s="58"/>
      <c r="C35" s="92">
        <v>1800</v>
      </c>
      <c r="D35" s="4" t="s">
        <v>32</v>
      </c>
    </row>
    <row r="36" spans="1:4" ht="24.9" customHeight="1">
      <c r="A36" s="58" t="s">
        <v>70</v>
      </c>
      <c r="B36" s="58"/>
      <c r="C36" s="92">
        <v>2400</v>
      </c>
      <c r="D36" s="4" t="s">
        <v>32</v>
      </c>
    </row>
    <row r="37" spans="1:4" ht="24.9" customHeight="1">
      <c r="A37" s="58" t="s">
        <v>71</v>
      </c>
      <c r="B37" s="58"/>
      <c r="C37" s="92">
        <v>2400</v>
      </c>
      <c r="D37" s="4" t="s">
        <v>32</v>
      </c>
    </row>
    <row r="38" spans="1:4" ht="24.9" customHeight="1">
      <c r="A38" s="58" t="s">
        <v>72</v>
      </c>
      <c r="B38" s="58"/>
      <c r="C38" s="92">
        <v>1800</v>
      </c>
      <c r="D38" s="4" t="s">
        <v>32</v>
      </c>
    </row>
  </sheetData>
  <mergeCells count="39">
    <mergeCell ref="A36:B36"/>
    <mergeCell ref="A37:B37"/>
    <mergeCell ref="A38:B38"/>
    <mergeCell ref="A31:B31"/>
    <mergeCell ref="A32:B32"/>
    <mergeCell ref="A33:B33"/>
    <mergeCell ref="A34:B34"/>
    <mergeCell ref="A35:B35"/>
    <mergeCell ref="H1:H2"/>
    <mergeCell ref="I1:I2"/>
    <mergeCell ref="A1:A2"/>
    <mergeCell ref="C1:C2"/>
    <mergeCell ref="A30:B30"/>
    <mergeCell ref="D1:D2"/>
    <mergeCell ref="E1:E2"/>
    <mergeCell ref="F1:F2"/>
    <mergeCell ref="G1:G2"/>
    <mergeCell ref="J24:M24"/>
    <mergeCell ref="J13:V13"/>
    <mergeCell ref="F22:H22"/>
    <mergeCell ref="F21:H21"/>
    <mergeCell ref="F23:H23"/>
    <mergeCell ref="J22:M22"/>
    <mergeCell ref="J16:M16"/>
    <mergeCell ref="J17:M17"/>
    <mergeCell ref="J18:M18"/>
    <mergeCell ref="J20:M20"/>
    <mergeCell ref="J21:M21"/>
    <mergeCell ref="J23:M23"/>
    <mergeCell ref="A12:H12"/>
    <mergeCell ref="D26:F26"/>
    <mergeCell ref="D27:F27"/>
    <mergeCell ref="A21:C21"/>
    <mergeCell ref="A22:C22"/>
    <mergeCell ref="E17:H19"/>
    <mergeCell ref="E16:H16"/>
    <mergeCell ref="A17:B17"/>
    <mergeCell ref="A18:B18"/>
    <mergeCell ref="A19:B19"/>
  </mergeCells>
  <phoneticPr fontId="19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zoomScale="55" zoomScaleNormal="55" workbookViewId="0">
      <selection activeCell="B2" sqref="B2"/>
    </sheetView>
  </sheetViews>
  <sheetFormatPr baseColWidth="10" defaultRowHeight="14.4"/>
  <cols>
    <col min="1" max="1" width="9" customWidth="1"/>
    <col min="2" max="2" width="15.88671875" customWidth="1"/>
    <col min="3" max="32" width="4.6640625" customWidth="1"/>
  </cols>
  <sheetData>
    <row r="1" spans="1:32" ht="13.95" customHeight="1" thickBot="1">
      <c r="A1" s="5" t="s">
        <v>9</v>
      </c>
      <c r="B1" s="38" t="e">
        <f>#REF!</f>
        <v>#REF!</v>
      </c>
    </row>
    <row r="2" spans="1:32" ht="13.95" customHeight="1" thickBot="1">
      <c r="J2" s="1"/>
      <c r="K2" s="9"/>
      <c r="L2" s="9"/>
      <c r="M2" s="1"/>
      <c r="N2" s="1"/>
      <c r="O2" s="1"/>
      <c r="P2" s="1"/>
      <c r="Q2" s="20"/>
      <c r="R2" s="20"/>
      <c r="S2" s="20"/>
      <c r="T2" s="20"/>
      <c r="U2" s="1"/>
      <c r="V2" s="1"/>
      <c r="W2" s="20"/>
      <c r="X2" s="1"/>
      <c r="Y2" s="1"/>
      <c r="Z2" s="20"/>
      <c r="AA2" s="1"/>
    </row>
    <row r="3" spans="1:32" ht="13.95" customHeight="1" thickTop="1" thickBot="1">
      <c r="A3" s="18" t="s">
        <v>13</v>
      </c>
      <c r="B3" s="6" t="s">
        <v>16</v>
      </c>
      <c r="C3" s="1"/>
      <c r="D3" s="1"/>
      <c r="E3" s="1"/>
      <c r="F3" s="1"/>
      <c r="G3" s="1"/>
      <c r="H3" s="1"/>
      <c r="I3" s="1"/>
      <c r="J3" s="1"/>
      <c r="K3" s="76" t="s">
        <v>6</v>
      </c>
      <c r="L3" s="77"/>
      <c r="M3" s="78" t="e">
        <f>B6</f>
        <v>#REF!</v>
      </c>
      <c r="N3" s="79"/>
      <c r="O3" s="1"/>
      <c r="P3" s="1"/>
      <c r="Q3" s="28" t="s">
        <v>3</v>
      </c>
      <c r="R3" s="29"/>
      <c r="S3" s="30" t="e">
        <f>B8</f>
        <v>#REF!</v>
      </c>
      <c r="T3" s="31"/>
      <c r="U3" s="1"/>
      <c r="V3" s="1"/>
      <c r="W3" s="72" t="s">
        <v>2</v>
      </c>
      <c r="X3" s="73"/>
      <c r="Y3" s="74" t="e">
        <f>B11</f>
        <v>#REF!</v>
      </c>
      <c r="Z3" s="75"/>
      <c r="AA3" s="1"/>
      <c r="AB3" s="1"/>
      <c r="AC3" s="1"/>
      <c r="AD3" s="1"/>
      <c r="AE3" s="1"/>
      <c r="AF3" s="1"/>
    </row>
    <row r="4" spans="1:32" ht="13.95" customHeight="1" thickBot="1">
      <c r="A4" s="17" t="s">
        <v>0</v>
      </c>
      <c r="B4" s="6" t="e">
        <f>INT((5-MID(B1,1,1))/4)+2</f>
        <v>#REF!</v>
      </c>
      <c r="C4" s="1"/>
      <c r="D4" s="1"/>
      <c r="E4" s="1"/>
      <c r="F4" s="1"/>
      <c r="G4" s="1"/>
      <c r="H4" s="1"/>
      <c r="I4" s="1"/>
      <c r="J4" s="1"/>
      <c r="K4" s="11" t="e">
        <f>H6</f>
        <v>#REF!</v>
      </c>
      <c r="L4" s="9"/>
      <c r="M4" s="12"/>
      <c r="N4" s="26" t="e">
        <f>K4+M3</f>
        <v>#REF!</v>
      </c>
      <c r="O4" s="1"/>
      <c r="P4" s="1"/>
      <c r="Q4" s="25" t="e">
        <f>N4</f>
        <v>#REF!</v>
      </c>
      <c r="R4" s="20"/>
      <c r="S4" s="12"/>
      <c r="T4" s="26" t="e">
        <f>Q4+S3</f>
        <v>#REF!</v>
      </c>
      <c r="U4" s="1"/>
      <c r="V4" s="1"/>
      <c r="W4" s="25" t="e">
        <f>T4</f>
        <v>#REF!</v>
      </c>
      <c r="X4" s="20"/>
      <c r="Y4" s="12"/>
      <c r="Z4" s="26" t="e">
        <f>W4+Y3</f>
        <v>#REF!</v>
      </c>
      <c r="AA4" s="1"/>
      <c r="AB4" s="1"/>
      <c r="AC4" s="1"/>
      <c r="AD4" s="1"/>
      <c r="AE4" s="1"/>
      <c r="AF4" s="1"/>
    </row>
    <row r="5" spans="1:32" ht="13.95" customHeight="1" thickTop="1" thickBot="1">
      <c r="A5" s="18" t="s">
        <v>10</v>
      </c>
      <c r="B5" s="6" t="e">
        <f>INT((5-MID(B1,2,1))/4)+2</f>
        <v>#REF!</v>
      </c>
      <c r="C5" s="1"/>
      <c r="D5" s="1"/>
      <c r="E5" s="72" t="s">
        <v>0</v>
      </c>
      <c r="F5" s="73"/>
      <c r="G5" s="74" t="e">
        <f>B4</f>
        <v>#REF!</v>
      </c>
      <c r="H5" s="75"/>
      <c r="I5" s="9"/>
      <c r="J5" s="1"/>
      <c r="K5" s="23" t="e">
        <f>N5-M3</f>
        <v>#REF!</v>
      </c>
      <c r="L5" s="3"/>
      <c r="M5" s="2"/>
      <c r="N5" s="13" t="e">
        <f>MIN(Q5,Q11)</f>
        <v>#REF!</v>
      </c>
      <c r="O5" s="1"/>
      <c r="P5" s="1"/>
      <c r="Q5" s="23" t="e">
        <f>T5-S3</f>
        <v>#REF!</v>
      </c>
      <c r="R5" s="3"/>
      <c r="S5" s="2"/>
      <c r="T5" s="26" t="e">
        <f>W5</f>
        <v>#REF!</v>
      </c>
      <c r="U5" s="1"/>
      <c r="V5" s="1"/>
      <c r="W5" s="23" t="e">
        <f>Z5-Y3</f>
        <v>#REF!</v>
      </c>
      <c r="X5" s="3"/>
      <c r="Y5" s="2"/>
      <c r="Z5" s="26" t="e">
        <f>W11</f>
        <v>#REF!</v>
      </c>
      <c r="AA5" s="1"/>
      <c r="AB5" s="1"/>
      <c r="AC5" s="1"/>
      <c r="AD5" s="1"/>
      <c r="AE5" s="1"/>
      <c r="AF5" s="1"/>
    </row>
    <row r="6" spans="1:32" ht="13.95" customHeight="1" thickBot="1">
      <c r="A6" s="18" t="s">
        <v>6</v>
      </c>
      <c r="B6" s="6" t="e">
        <f>INT((5-MID(B1,3,1))/2)+3</f>
        <v>#REF!</v>
      </c>
      <c r="C6" s="1"/>
      <c r="D6" s="1"/>
      <c r="E6" s="25">
        <v>0</v>
      </c>
      <c r="F6" s="20"/>
      <c r="G6" s="12"/>
      <c r="H6" s="26" t="e">
        <f>E6+G5</f>
        <v>#REF!</v>
      </c>
      <c r="I6" s="1"/>
      <c r="J6" s="1"/>
      <c r="K6" s="68" t="e">
        <f>N5-K4</f>
        <v>#REF!</v>
      </c>
      <c r="L6" s="69"/>
      <c r="M6" s="70" t="e">
        <f>K6-M3</f>
        <v>#REF!</v>
      </c>
      <c r="N6" s="71"/>
      <c r="O6" s="9"/>
      <c r="P6" s="20"/>
      <c r="Q6" s="68" t="e">
        <f>T5-Q4</f>
        <v>#REF!</v>
      </c>
      <c r="R6" s="69"/>
      <c r="S6" s="70" t="e">
        <f>Q6-S3</f>
        <v>#REF!</v>
      </c>
      <c r="T6" s="71"/>
      <c r="U6" s="9"/>
      <c r="V6" s="1"/>
      <c r="W6" s="68" t="e">
        <f>Z5-W4</f>
        <v>#REF!</v>
      </c>
      <c r="X6" s="69"/>
      <c r="Y6" s="70" t="e">
        <f>W6-Y3</f>
        <v>#REF!</v>
      </c>
      <c r="Z6" s="71"/>
      <c r="AA6" s="1"/>
      <c r="AB6" s="1"/>
      <c r="AC6" s="1"/>
      <c r="AD6" s="1"/>
      <c r="AE6" s="1"/>
      <c r="AF6" s="1"/>
    </row>
    <row r="7" spans="1:32" ht="13.95" customHeight="1" thickBot="1">
      <c r="A7" s="18" t="s">
        <v>11</v>
      </c>
      <c r="B7" s="6" t="e">
        <f>INT((5-MID(B1,4,1))/2)+3</f>
        <v>#REF!</v>
      </c>
      <c r="C7" s="1"/>
      <c r="D7" s="1"/>
      <c r="E7" s="23" t="e">
        <f>H7-G5</f>
        <v>#REF!</v>
      </c>
      <c r="F7" s="3"/>
      <c r="G7" s="2"/>
      <c r="H7" s="26" t="e">
        <f>MIN(K11,K5)</f>
        <v>#REF!</v>
      </c>
      <c r="I7" s="1"/>
      <c r="J7" s="1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9"/>
      <c r="W7" s="9"/>
      <c r="X7" s="1"/>
      <c r="Y7" s="1"/>
      <c r="Z7" s="9"/>
      <c r="AA7" s="1"/>
      <c r="AB7" s="1"/>
      <c r="AC7" s="1"/>
      <c r="AD7" s="1"/>
      <c r="AE7" s="1"/>
      <c r="AF7" s="1"/>
    </row>
    <row r="8" spans="1:32" ht="13.95" customHeight="1" thickBot="1">
      <c r="A8" s="18" t="s">
        <v>3</v>
      </c>
      <c r="B8" s="6" t="e">
        <f>INT((5-MID(B1,5,1))/4)+2</f>
        <v>#REF!</v>
      </c>
      <c r="C8" s="1"/>
      <c r="D8" s="1"/>
      <c r="E8" s="68" t="e">
        <f>H7-E6</f>
        <v>#REF!</v>
      </c>
      <c r="F8" s="69"/>
      <c r="G8" s="70" t="e">
        <f>E8-G5</f>
        <v>#REF!</v>
      </c>
      <c r="H8" s="71"/>
      <c r="I8" s="9"/>
      <c r="J8" s="1"/>
      <c r="K8" s="1"/>
      <c r="L8" s="1"/>
      <c r="M8" s="1"/>
      <c r="N8" s="1"/>
      <c r="O8" s="1"/>
      <c r="P8" s="9"/>
      <c r="Q8" s="20"/>
      <c r="R8" s="20"/>
      <c r="S8" s="20"/>
      <c r="T8" s="20"/>
      <c r="U8" s="1"/>
      <c r="V8" s="9"/>
      <c r="W8" s="20"/>
      <c r="X8" s="1"/>
      <c r="Y8" s="1"/>
      <c r="Z8" s="20"/>
      <c r="AA8" s="1"/>
      <c r="AB8" s="1"/>
      <c r="AC8" s="1"/>
      <c r="AD8" s="1"/>
      <c r="AE8" s="1"/>
      <c r="AF8" s="1"/>
    </row>
    <row r="9" spans="1:32" ht="13.95" customHeight="1" thickTop="1" thickBot="1">
      <c r="A9" s="18" t="s">
        <v>1</v>
      </c>
      <c r="B9" s="6" t="e">
        <f>INT((5-MID(B1,6,1))/4)+2</f>
        <v>#REF!</v>
      </c>
      <c r="C9" s="1"/>
      <c r="D9" s="1"/>
      <c r="E9" s="9"/>
      <c r="F9" s="9"/>
      <c r="G9" s="1"/>
      <c r="H9" s="1"/>
      <c r="I9" s="1"/>
      <c r="J9" s="20"/>
      <c r="K9" s="72" t="s">
        <v>11</v>
      </c>
      <c r="L9" s="73"/>
      <c r="M9" s="74" t="e">
        <f>B7</f>
        <v>#REF!</v>
      </c>
      <c r="N9" s="75"/>
      <c r="O9" s="9"/>
      <c r="P9" s="1"/>
      <c r="Q9" s="28" t="s">
        <v>1</v>
      </c>
      <c r="R9" s="29"/>
      <c r="S9" s="32" t="e">
        <f>B9</f>
        <v>#REF!</v>
      </c>
      <c r="T9" s="33"/>
      <c r="U9" s="1"/>
      <c r="V9" s="8"/>
      <c r="W9" s="72" t="s">
        <v>5</v>
      </c>
      <c r="X9" s="73"/>
      <c r="Y9" s="80" t="e">
        <f>B13</f>
        <v>#REF!</v>
      </c>
      <c r="Z9" s="81"/>
      <c r="AA9" s="1"/>
      <c r="AB9" s="1"/>
      <c r="AC9" s="1"/>
      <c r="AD9" s="1"/>
      <c r="AE9" s="1"/>
      <c r="AF9" s="1"/>
    </row>
    <row r="10" spans="1:32" ht="13.95" customHeight="1" thickBot="1">
      <c r="A10" s="18" t="s">
        <v>12</v>
      </c>
      <c r="B10" s="6" t="e">
        <f>INT(MID(B1,7,1)/2)+2</f>
        <v>#REF!</v>
      </c>
      <c r="H10" s="1"/>
      <c r="I10" s="1"/>
      <c r="J10" s="1"/>
      <c r="K10" s="25" t="e">
        <f>H6</f>
        <v>#REF!</v>
      </c>
      <c r="L10" s="20"/>
      <c r="M10" s="12"/>
      <c r="N10" s="26" t="e">
        <f>K10+M9</f>
        <v>#REF!</v>
      </c>
      <c r="O10" s="1"/>
      <c r="P10" s="1"/>
      <c r="Q10" s="25" t="e">
        <f>MAX(N10,N4)</f>
        <v>#REF!</v>
      </c>
      <c r="R10" s="20"/>
      <c r="S10" s="12"/>
      <c r="T10" s="26" t="e">
        <f>Q10+S9</f>
        <v>#REF!</v>
      </c>
      <c r="U10" s="9"/>
      <c r="V10" s="8"/>
      <c r="W10" s="11" t="e">
        <f>MAX(U16,Z4)</f>
        <v>#REF!</v>
      </c>
      <c r="X10" s="9"/>
      <c r="Y10" s="12"/>
      <c r="Z10" s="26" t="e">
        <f>W10+Y9</f>
        <v>#REF!</v>
      </c>
      <c r="AA10" s="1"/>
      <c r="AB10" s="1"/>
      <c r="AC10" s="1"/>
      <c r="AD10" s="1"/>
      <c r="AE10" s="1"/>
      <c r="AF10" s="1"/>
    </row>
    <row r="11" spans="1:32" ht="13.95" customHeight="1" thickTop="1" thickBot="1">
      <c r="A11" s="18" t="s">
        <v>2</v>
      </c>
      <c r="B11" s="6" t="e">
        <f>INT((5-MID(B1,8,1))/4)+2</f>
        <v>#REF!</v>
      </c>
      <c r="H11" s="1"/>
      <c r="I11" s="1"/>
      <c r="J11" s="1"/>
      <c r="K11" s="23" t="e">
        <f>N11-M9</f>
        <v>#REF!</v>
      </c>
      <c r="L11" s="3"/>
      <c r="M11" s="2"/>
      <c r="N11" s="26" t="e">
        <f>Q11</f>
        <v>#REF!</v>
      </c>
      <c r="O11" s="1"/>
      <c r="P11" s="1"/>
      <c r="Q11" s="23" t="e">
        <f>T11-S9</f>
        <v>#REF!</v>
      </c>
      <c r="R11" s="3"/>
      <c r="S11" s="2"/>
      <c r="T11" s="26" t="e">
        <f>R17</f>
        <v>#REF!</v>
      </c>
      <c r="U11" s="9"/>
      <c r="V11" s="8"/>
      <c r="W11" s="23" t="e">
        <f>Z11-Y9</f>
        <v>#REF!</v>
      </c>
      <c r="X11" s="3"/>
      <c r="Y11" s="2"/>
      <c r="Z11" s="13" t="e">
        <f>MIN(X18,AC13)</f>
        <v>#REF!</v>
      </c>
      <c r="AA11" s="1"/>
      <c r="AB11" s="20"/>
      <c r="AC11" s="72" t="s">
        <v>8</v>
      </c>
      <c r="AD11" s="73"/>
      <c r="AE11" s="74" t="e">
        <f>B15</f>
        <v>#REF!</v>
      </c>
      <c r="AF11" s="75"/>
    </row>
    <row r="12" spans="1:32" ht="13.95" customHeight="1" thickBot="1">
      <c r="A12" s="18" t="s">
        <v>7</v>
      </c>
      <c r="B12" s="6" t="e">
        <f>INT((5-MID(B1,2,1))/3)+3</f>
        <v>#REF!</v>
      </c>
      <c r="H12" s="1"/>
      <c r="I12" s="1"/>
      <c r="J12" s="20"/>
      <c r="K12" s="68" t="e">
        <f>N11-K10</f>
        <v>#REF!</v>
      </c>
      <c r="L12" s="69"/>
      <c r="M12" s="70" t="e">
        <f>K12-M9</f>
        <v>#REF!</v>
      </c>
      <c r="N12" s="71"/>
      <c r="O12" s="9"/>
      <c r="P12" s="1"/>
      <c r="Q12" s="68" t="e">
        <f>T11-Q10</f>
        <v>#REF!</v>
      </c>
      <c r="R12" s="69"/>
      <c r="S12" s="70" t="e">
        <f>Q12-S9</f>
        <v>#REF!</v>
      </c>
      <c r="T12" s="71"/>
      <c r="U12" s="9"/>
      <c r="V12" s="8"/>
      <c r="W12" s="68" t="e">
        <f>Z11-W10</f>
        <v>#REF!</v>
      </c>
      <c r="X12" s="69"/>
      <c r="Y12" s="70" t="e">
        <f>W12-Y9</f>
        <v>#REF!</v>
      </c>
      <c r="Z12" s="71"/>
      <c r="AA12" s="1"/>
      <c r="AB12" s="1"/>
      <c r="AC12" s="25" t="e">
        <f>Z10</f>
        <v>#REF!</v>
      </c>
      <c r="AD12" s="20"/>
      <c r="AE12" s="12"/>
      <c r="AF12" s="26" t="e">
        <f>AC12+AE11</f>
        <v>#REF!</v>
      </c>
    </row>
    <row r="13" spans="1:32" ht="13.95" customHeight="1" thickTop="1" thickBot="1">
      <c r="A13" s="18" t="s">
        <v>5</v>
      </c>
      <c r="B13" s="6" t="e">
        <f>INT((5-MID(B1,3,1))/3)+3</f>
        <v>#REF!</v>
      </c>
      <c r="H13" s="1"/>
      <c r="I13" s="1"/>
      <c r="J13" s="1"/>
      <c r="K13" s="9"/>
      <c r="L13" s="9"/>
      <c r="M13" s="1"/>
      <c r="N13" s="1"/>
      <c r="O13" s="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"/>
      <c r="AB13" s="1"/>
      <c r="AC13" s="23" t="e">
        <f>AF13-AE11</f>
        <v>#REF!</v>
      </c>
      <c r="AD13" s="3"/>
      <c r="AE13" s="2"/>
      <c r="AF13" s="26" t="e">
        <f>AC21</f>
        <v>#REF!</v>
      </c>
    </row>
    <row r="14" spans="1:32" ht="13.95" customHeight="1" thickBot="1">
      <c r="A14" s="18" t="s">
        <v>4</v>
      </c>
      <c r="B14" s="6" t="e">
        <f>INT((5-MID(B1,4,1))/4)+2</f>
        <v>#REF!</v>
      </c>
      <c r="H14" s="1"/>
      <c r="K14" s="1"/>
      <c r="L14" s="10"/>
      <c r="M14" s="10"/>
      <c r="N14" s="10"/>
      <c r="O14" s="10"/>
      <c r="P14" s="9"/>
      <c r="Q14" s="9"/>
      <c r="R14" s="10"/>
      <c r="S14" s="10"/>
      <c r="T14" s="10"/>
      <c r="U14" s="10"/>
      <c r="V14" s="1"/>
      <c r="AB14" s="20"/>
      <c r="AC14" s="68" t="e">
        <f>AF13-AC12</f>
        <v>#REF!</v>
      </c>
      <c r="AD14" s="69"/>
      <c r="AE14" s="70" t="e">
        <f>AC14-AE11</f>
        <v>#REF!</v>
      </c>
      <c r="AF14" s="71"/>
    </row>
    <row r="15" spans="1:32" ht="13.95" customHeight="1" thickTop="1" thickBot="1">
      <c r="A15" s="18" t="s">
        <v>8</v>
      </c>
      <c r="B15" s="6" t="e">
        <f>INT((5-MID(B1,5,1))/2)+3</f>
        <v>#REF!</v>
      </c>
      <c r="H15" s="1"/>
      <c r="K15" s="1"/>
      <c r="L15" s="36" t="s">
        <v>12</v>
      </c>
      <c r="M15" s="29"/>
      <c r="N15" s="30" t="e">
        <f>B10</f>
        <v>#REF!</v>
      </c>
      <c r="O15" s="37"/>
      <c r="P15" s="1"/>
      <c r="Q15" s="8"/>
      <c r="R15" s="28" t="s">
        <v>7</v>
      </c>
      <c r="S15" s="29"/>
      <c r="T15" s="30" t="e">
        <f>B12</f>
        <v>#REF!</v>
      </c>
      <c r="U15" s="37"/>
      <c r="V15" s="1"/>
      <c r="W15" s="1"/>
      <c r="X15" s="1"/>
      <c r="Y15" s="1"/>
      <c r="Z15" s="1"/>
      <c r="AA15" s="20"/>
      <c r="AB15" s="1"/>
      <c r="AC15" s="1"/>
      <c r="AD15" s="1"/>
      <c r="AE15" s="1"/>
      <c r="AF15" s="1"/>
    </row>
    <row r="16" spans="1:32" ht="13.95" customHeight="1" thickTop="1" thickBot="1">
      <c r="A16" s="18" t="s">
        <v>14</v>
      </c>
      <c r="B16" s="6" t="e">
        <f>INT((5-MID(B1,6,1))/4)+2</f>
        <v>#REF!</v>
      </c>
      <c r="C16" s="1"/>
      <c r="D16" s="1"/>
      <c r="E16" s="1"/>
      <c r="F16" s="9"/>
      <c r="G16" s="9"/>
      <c r="H16" s="1"/>
      <c r="K16" s="1"/>
      <c r="L16" s="11" t="e">
        <f>G18</f>
        <v>#REF!</v>
      </c>
      <c r="M16" s="9"/>
      <c r="N16" s="12"/>
      <c r="O16" s="26" t="e">
        <f>L16+N15</f>
        <v>#REF!</v>
      </c>
      <c r="P16" s="1"/>
      <c r="Q16" s="1"/>
      <c r="R16" s="11" t="e">
        <f>MAX(T10,O16)</f>
        <v>#REF!</v>
      </c>
      <c r="S16" s="9"/>
      <c r="T16" s="12"/>
      <c r="U16" s="26" t="e">
        <f>R16+T15</f>
        <v>#REF!</v>
      </c>
      <c r="V16" s="1"/>
      <c r="X16" s="34" t="s">
        <v>4</v>
      </c>
      <c r="Y16" s="35"/>
      <c r="Z16" s="66" t="e">
        <f>B14</f>
        <v>#REF!</v>
      </c>
      <c r="AA16" s="67"/>
      <c r="AB16" s="1"/>
      <c r="AC16" s="1"/>
      <c r="AD16" s="1"/>
      <c r="AE16" s="1"/>
      <c r="AF16" s="1"/>
    </row>
    <row r="17" spans="1:33" ht="13.95" customHeight="1" thickTop="1" thickBot="1">
      <c r="A17" s="19" t="s">
        <v>15</v>
      </c>
      <c r="B17" s="7" t="e">
        <f>INT(MID(B1,8,1)/3)+2</f>
        <v>#REF!</v>
      </c>
      <c r="C17" s="1"/>
      <c r="D17" s="76" t="s">
        <v>10</v>
      </c>
      <c r="E17" s="77"/>
      <c r="F17" s="78" t="e">
        <f>B5</f>
        <v>#REF!</v>
      </c>
      <c r="G17" s="79"/>
      <c r="H17" s="1"/>
      <c r="K17" s="1"/>
      <c r="L17" s="23" t="e">
        <f>O17-N15</f>
        <v>#REF!</v>
      </c>
      <c r="M17" s="3"/>
      <c r="N17" s="2"/>
      <c r="O17" s="13" t="e">
        <f>R17</f>
        <v>#REF!</v>
      </c>
      <c r="P17" s="9"/>
      <c r="Q17" s="1"/>
      <c r="R17" s="23" t="e">
        <f>U17-T15</f>
        <v>#REF!</v>
      </c>
      <c r="S17" s="3"/>
      <c r="T17" s="2"/>
      <c r="U17" s="13" t="e">
        <f>W11</f>
        <v>#REF!</v>
      </c>
      <c r="V17" s="9"/>
      <c r="X17" s="23" t="e">
        <f>Z10</f>
        <v>#REF!</v>
      </c>
      <c r="Y17" s="20"/>
      <c r="Z17" s="12"/>
      <c r="AA17" s="26" t="e">
        <f>X17+Z16</f>
        <v>#REF!</v>
      </c>
      <c r="AB17" s="1"/>
      <c r="AC17" s="1"/>
      <c r="AD17" s="1"/>
      <c r="AE17" s="1"/>
      <c r="AF17" s="1"/>
    </row>
    <row r="18" spans="1:33" ht="13.95" customHeight="1" thickBot="1">
      <c r="A18" s="18"/>
      <c r="B18" s="6"/>
      <c r="C18" s="1"/>
      <c r="D18" s="14">
        <v>0</v>
      </c>
      <c r="E18" s="9"/>
      <c r="F18" s="12"/>
      <c r="G18" s="26" t="e">
        <f>D18+F17</f>
        <v>#REF!</v>
      </c>
      <c r="H18" s="1"/>
      <c r="K18" s="8"/>
      <c r="L18" s="68" t="e">
        <f>O17-L16</f>
        <v>#REF!</v>
      </c>
      <c r="M18" s="69"/>
      <c r="N18" s="70" t="e">
        <f>L18-N15</f>
        <v>#REF!</v>
      </c>
      <c r="O18" s="71"/>
      <c r="Q18" s="8"/>
      <c r="R18" s="68" t="e">
        <f>U17-R16</f>
        <v>#REF!</v>
      </c>
      <c r="S18" s="69"/>
      <c r="T18" s="70" t="e">
        <f>R18-T15</f>
        <v>#REF!</v>
      </c>
      <c r="U18" s="71"/>
      <c r="V18" s="9"/>
      <c r="X18" s="23" t="e">
        <f>AA18-Z16</f>
        <v>#REF!</v>
      </c>
      <c r="Y18" s="3"/>
      <c r="Z18" s="2"/>
      <c r="AA18" s="24" t="e">
        <f>MIN(X24,AC21)</f>
        <v>#REF!</v>
      </c>
      <c r="AB18" s="1"/>
      <c r="AC18" s="1"/>
      <c r="AD18" s="1"/>
      <c r="AE18" s="1"/>
      <c r="AF18" s="20"/>
      <c r="AG18" s="1"/>
    </row>
    <row r="19" spans="1:33" ht="13.95" customHeight="1" thickTop="1" thickBot="1">
      <c r="A19" s="18"/>
      <c r="B19" s="6"/>
      <c r="C19" s="1"/>
      <c r="D19" s="23" t="e">
        <f>G19-F17</f>
        <v>#REF!</v>
      </c>
      <c r="E19" s="3"/>
      <c r="F19" s="2"/>
      <c r="G19" s="13" t="e">
        <f>L17</f>
        <v>#REF!</v>
      </c>
      <c r="H19" s="1"/>
      <c r="K19" s="21"/>
      <c r="L19" s="20"/>
      <c r="M19" s="20"/>
      <c r="N19" s="20"/>
      <c r="O19" s="20"/>
      <c r="Q19" s="9"/>
      <c r="R19" s="9"/>
      <c r="S19" s="9"/>
      <c r="T19" s="9"/>
      <c r="U19" s="9"/>
      <c r="X19" s="68" t="e">
        <f>AA18-X17</f>
        <v>#REF!</v>
      </c>
      <c r="Y19" s="69"/>
      <c r="Z19" s="70" t="e">
        <f>X19-Z16</f>
        <v>#REF!</v>
      </c>
      <c r="AA19" s="71"/>
      <c r="AC19" s="34" t="s">
        <v>15</v>
      </c>
      <c r="AD19" s="35"/>
      <c r="AE19" s="66" t="e">
        <f>B17</f>
        <v>#REF!</v>
      </c>
      <c r="AF19" s="67"/>
      <c r="AG19" s="1"/>
    </row>
    <row r="20" spans="1:33" ht="13.95" customHeight="1" thickBot="1">
      <c r="A20" s="18"/>
      <c r="B20" s="6"/>
      <c r="C20" s="1"/>
      <c r="D20" s="68" t="e">
        <f>G19-D18</f>
        <v>#REF!</v>
      </c>
      <c r="E20" s="69"/>
      <c r="F20" s="70" t="e">
        <f>D20-F17</f>
        <v>#REF!</v>
      </c>
      <c r="G20" s="71"/>
      <c r="H20" s="1"/>
      <c r="X20" s="9"/>
      <c r="Y20" s="1"/>
      <c r="Z20" s="1"/>
      <c r="AA20" s="9"/>
      <c r="AC20" s="23" t="e">
        <f>MAX(AF12,AA17)</f>
        <v>#REF!</v>
      </c>
      <c r="AD20" s="20"/>
      <c r="AE20" s="12"/>
      <c r="AF20" s="26" t="e">
        <f>AC20+AE19</f>
        <v>#REF!</v>
      </c>
      <c r="AG20" s="1"/>
    </row>
    <row r="21" spans="1:33" ht="13.95" customHeight="1" thickTop="1" thickBot="1">
      <c r="A21" s="18"/>
      <c r="B21" s="6"/>
      <c r="C21" s="1"/>
      <c r="D21" s="1"/>
      <c r="E21" s="1"/>
      <c r="F21" s="9"/>
      <c r="G21" s="9"/>
      <c r="H21" s="1"/>
      <c r="J21" s="9"/>
      <c r="K21" s="9"/>
      <c r="L21" s="1"/>
      <c r="M21" s="1"/>
      <c r="W21" s="1"/>
      <c r="X21" s="1"/>
      <c r="Y21" s="1"/>
      <c r="Z21" s="1"/>
      <c r="AA21" s="20"/>
      <c r="AC21" s="23" t="e">
        <f>AF21-AE19</f>
        <v>#REF!</v>
      </c>
      <c r="AD21" s="3"/>
      <c r="AE21" s="2"/>
      <c r="AF21" s="24" t="e">
        <f>MAX(AF20,AA23)</f>
        <v>#REF!</v>
      </c>
      <c r="AG21" s="1"/>
    </row>
    <row r="22" spans="1:33" ht="13.95" customHeight="1" thickTop="1" thickBot="1">
      <c r="A22" s="18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34" t="s">
        <v>14</v>
      </c>
      <c r="Y22" s="35"/>
      <c r="Z22" s="66" t="e">
        <f>B16</f>
        <v>#REF!</v>
      </c>
      <c r="AA22" s="67"/>
      <c r="AC22" s="68" t="e">
        <f>AF21-AC20</f>
        <v>#REF!</v>
      </c>
      <c r="AD22" s="69"/>
      <c r="AE22" s="70" t="e">
        <f>AC22-AE19</f>
        <v>#REF!</v>
      </c>
      <c r="AF22" s="71"/>
      <c r="AG22" s="1"/>
    </row>
    <row r="23" spans="1:33" ht="13.95" customHeight="1" thickBot="1">
      <c r="A23" s="18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23" t="e">
        <f>AA17</f>
        <v>#REF!</v>
      </c>
      <c r="Y23" s="20"/>
      <c r="Z23" s="12"/>
      <c r="AA23" s="26" t="e">
        <f>X23+Z22</f>
        <v>#REF!</v>
      </c>
      <c r="AC23" s="9"/>
      <c r="AD23" s="1"/>
      <c r="AE23" s="1"/>
      <c r="AF23" s="9"/>
      <c r="AG23" s="1"/>
    </row>
    <row r="24" spans="1:33" ht="13.95" customHeight="1" thickBo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  <c r="X24" s="23" t="e">
        <f>AA24-Z22</f>
        <v>#REF!</v>
      </c>
      <c r="Y24" s="3"/>
      <c r="Z24" s="2"/>
      <c r="AA24" s="24" t="e">
        <f>MAX(AA23,AF20)</f>
        <v>#REF!</v>
      </c>
      <c r="AB24" s="1"/>
      <c r="AC24" s="1"/>
      <c r="AD24" s="1"/>
      <c r="AE24" s="1"/>
      <c r="AF24" s="1"/>
    </row>
    <row r="25" spans="1:33" ht="13.95" customHeight="1" thickBot="1">
      <c r="X25" s="68" t="e">
        <f>AA24-X23</f>
        <v>#REF!</v>
      </c>
      <c r="Y25" s="69"/>
      <c r="Z25" s="70" t="e">
        <f>X25-Z22</f>
        <v>#REF!</v>
      </c>
      <c r="AA25" s="71"/>
      <c r="AB25" s="1"/>
    </row>
    <row r="26" spans="1:33" ht="13.95" customHeight="1" thickTop="1">
      <c r="X26" s="9"/>
      <c r="Y26" s="1"/>
      <c r="Z26" s="1"/>
      <c r="AA26" s="9"/>
      <c r="AB26" s="1"/>
    </row>
    <row r="27" spans="1:33" ht="13.95" customHeight="1"/>
    <row r="28" spans="1:33" ht="13.95" customHeight="1"/>
    <row r="29" spans="1:33" ht="13.95" customHeight="1"/>
    <row r="30" spans="1:33" ht="13.95" customHeight="1"/>
    <row r="31" spans="1:33" ht="13.95" customHeight="1"/>
    <row r="32" spans="1:33" ht="13.95" customHeight="1"/>
    <row r="33" ht="13.95" customHeight="1"/>
    <row r="34" ht="13.95" customHeight="1"/>
    <row r="35" ht="13.95" customHeight="1"/>
    <row r="36" ht="13.95" customHeight="1"/>
    <row r="37" ht="13.95" customHeight="1"/>
    <row r="38" ht="13.95" customHeight="1"/>
    <row r="39" ht="13.95" customHeight="1"/>
    <row r="40" ht="13.95" customHeight="1"/>
    <row r="41" ht="13.95" customHeight="1"/>
    <row r="42" ht="13.95" customHeight="1"/>
    <row r="43" ht="13.95" customHeight="1"/>
    <row r="44" ht="13.95" customHeight="1"/>
    <row r="45" ht="13.95" customHeight="1"/>
    <row r="46" ht="13.95" customHeight="1"/>
    <row r="47" ht="13.95" customHeight="1"/>
    <row r="48" ht="13.95" customHeight="1"/>
    <row r="49" ht="13.95" customHeight="1"/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</sheetData>
  <sheetProtection algorithmName="SHA-512" hashValue="PNiW4Ki6F16nlXLm6H2Z8SbrFFgB1fkoyFxQBt6lthA9yo+TBO+LgMkdXP5PrXnyveOEKzMrW4P9+eouv92gBg==" saltValue="/viTpIR5URiku2gJUxbSWQ==" spinCount="100000" sheet="1" objects="1" scenarios="1"/>
  <mergeCells count="45">
    <mergeCell ref="W12:X12"/>
    <mergeCell ref="Y12:Z12"/>
    <mergeCell ref="T18:U18"/>
    <mergeCell ref="Z16:AA16"/>
    <mergeCell ref="D20:E20"/>
    <mergeCell ref="F20:G20"/>
    <mergeCell ref="AC14:AD14"/>
    <mergeCell ref="AE14:AF14"/>
    <mergeCell ref="AE19:AF19"/>
    <mergeCell ref="L18:M18"/>
    <mergeCell ref="R18:S18"/>
    <mergeCell ref="N18:O18"/>
    <mergeCell ref="X19:Y19"/>
    <mergeCell ref="Z19:AA19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M9:N9"/>
    <mergeCell ref="Q6:R6"/>
    <mergeCell ref="S6:T6"/>
    <mergeCell ref="D17:E17"/>
    <mergeCell ref="F17:G17"/>
    <mergeCell ref="E5:F5"/>
    <mergeCell ref="G5:H5"/>
    <mergeCell ref="E8:F8"/>
    <mergeCell ref="G8:H8"/>
    <mergeCell ref="K9:L9"/>
    <mergeCell ref="Z22:AA22"/>
    <mergeCell ref="X25:Y25"/>
    <mergeCell ref="Z25:AA25"/>
    <mergeCell ref="AE22:AF22"/>
    <mergeCell ref="AC22:AD22"/>
  </mergeCells>
  <conditionalFormatting sqref="C10">
    <cfRule type="expression" priority="1">
      <formula>"Y($C$10="" "";Caminocrítico!$S$6=0)"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 Flujo de Caja</vt:lpstr>
      <vt:lpstr>Caminocrítico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David</cp:lastModifiedBy>
  <dcterms:created xsi:type="dcterms:W3CDTF">2014-02-26T09:32:07Z</dcterms:created>
  <dcterms:modified xsi:type="dcterms:W3CDTF">2021-06-28T12:42:53Z</dcterms:modified>
</cp:coreProperties>
</file>