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David\Desktop\UPV - 3º\Semestre 2 - Computación\GPR - Gestión de Proyectos\"/>
    </mc:Choice>
  </mc:AlternateContent>
  <xr:revisionPtr revIDLastSave="0" documentId="13_ncr:1_{8AE63AEB-DA89-4AA1-8CAF-186ACCF186F8}" xr6:coauthVersionLast="46" xr6:coauthVersionMax="46" xr10:uidLastSave="{00000000-0000-0000-0000-000000000000}"/>
  <bookViews>
    <workbookView xWindow="-108" yWindow="-108" windowWidth="23256" windowHeight="12576" activeTab="1" xr2:uid="{00000000-000D-0000-FFFF-FFFF00000000}"/>
  </bookViews>
  <sheets>
    <sheet name="Enunciado" sheetId="12" r:id="rId1"/>
    <sheet name="Calculos Flujo de Caja" sheetId="8" r:id="rId2"/>
    <sheet name="Caminocrítico" sheetId="7" state="hidden" r:id="rId3"/>
  </sheets>
  <calcPr calcId="191029"/>
</workbook>
</file>

<file path=xl/calcChain.xml><?xml version="1.0" encoding="utf-8"?>
<calcChain xmlns="http://schemas.openxmlformats.org/spreadsheetml/2006/main">
  <c r="N22" i="8" l="1"/>
  <c r="O22" i="8"/>
  <c r="O25" i="8" s="1"/>
  <c r="P22" i="8"/>
  <c r="P25" i="8" s="1"/>
  <c r="Q22" i="8"/>
  <c r="R22" i="8"/>
  <c r="R25" i="8" s="1"/>
  <c r="S22" i="8"/>
  <c r="S25" i="8" s="1"/>
  <c r="T22" i="8"/>
  <c r="T25" i="8" s="1"/>
  <c r="U22" i="8"/>
  <c r="U25" i="8" s="1"/>
  <c r="V22" i="8"/>
  <c r="W22" i="8"/>
  <c r="X22" i="8"/>
  <c r="Y22" i="8"/>
  <c r="Z22" i="8"/>
  <c r="AA22" i="8"/>
  <c r="M22" i="8"/>
  <c r="M25" i="8" s="1"/>
  <c r="L22" i="8"/>
  <c r="L25" i="8"/>
  <c r="L26" i="8" s="1"/>
  <c r="C2" i="8"/>
  <c r="C3" i="8"/>
  <c r="C5" i="8"/>
  <c r="V25" i="8"/>
  <c r="W25" i="8"/>
  <c r="X25" i="8"/>
  <c r="Y25" i="8"/>
  <c r="Z25" i="8"/>
  <c r="AA25" i="8"/>
  <c r="N25" i="8"/>
  <c r="L2" i="8"/>
  <c r="M26" i="8" l="1"/>
  <c r="N26" i="8" s="1"/>
  <c r="O26" i="8" s="1"/>
  <c r="P26" i="8" s="1"/>
  <c r="Q25" i="8"/>
  <c r="L23" i="8"/>
  <c r="M23" i="8" s="1"/>
  <c r="N23" i="8" s="1"/>
  <c r="O23" i="8" s="1"/>
  <c r="P23" i="8" s="1"/>
  <c r="Q23" i="8" s="1"/>
  <c r="R23" i="8" s="1"/>
  <c r="S23" i="8" s="1"/>
  <c r="T23" i="8" s="1"/>
  <c r="U23" i="8" s="1"/>
  <c r="V23" i="8" s="1"/>
  <c r="W23" i="8" s="1"/>
  <c r="X23" i="8" s="1"/>
  <c r="Y23" i="8" s="1"/>
  <c r="Z23" i="8" s="1"/>
  <c r="AA23" i="8" s="1"/>
  <c r="D31" i="12"/>
  <c r="D30" i="12"/>
  <c r="D29" i="12"/>
  <c r="D28" i="12"/>
  <c r="D27" i="12"/>
  <c r="D26" i="12"/>
  <c r="D25" i="12"/>
  <c r="D24" i="12"/>
  <c r="D23" i="12"/>
  <c r="D22" i="12"/>
  <c r="D21" i="12"/>
  <c r="D20" i="12"/>
  <c r="D19" i="12"/>
  <c r="D18" i="12"/>
  <c r="Q26" i="8" l="1"/>
  <c r="R26" i="8" s="1"/>
  <c r="S26" i="8" s="1"/>
  <c r="T26" i="8" s="1"/>
  <c r="U26" i="8" s="1"/>
  <c r="V26" i="8" s="1"/>
  <c r="W26" i="8" s="1"/>
  <c r="X26" i="8" s="1"/>
  <c r="Y26" i="8" s="1"/>
  <c r="Z26" i="8" s="1"/>
  <c r="AA26" i="8" s="1"/>
  <c r="B1" i="7"/>
  <c r="B8" i="7" s="1"/>
  <c r="C31" i="12"/>
  <c r="C30" i="12"/>
  <c r="C29" i="12"/>
  <c r="C28" i="12"/>
  <c r="C27" i="12"/>
  <c r="C26" i="12"/>
  <c r="C25" i="12"/>
  <c r="C24" i="12"/>
  <c r="C23" i="12"/>
  <c r="C22" i="12"/>
  <c r="C21" i="12"/>
  <c r="C20" i="12"/>
  <c r="C19" i="12"/>
  <c r="C18" i="12"/>
  <c r="H6" i="12" l="1"/>
  <c r="B15" i="7"/>
  <c r="B9" i="7"/>
  <c r="B13" i="7"/>
  <c r="B17" i="7"/>
  <c r="B4" i="7"/>
  <c r="B11" i="7"/>
  <c r="B6" i="7"/>
  <c r="B10" i="7"/>
  <c r="B5" i="7"/>
  <c r="B16" i="7"/>
  <c r="B12" i="7"/>
  <c r="B14" i="7"/>
  <c r="B7" i="7"/>
  <c r="F17" i="7" l="1"/>
  <c r="G18" i="7" s="1"/>
  <c r="AE19" i="7"/>
  <c r="S9" i="7"/>
  <c r="Z16" i="7"/>
  <c r="Y3" i="7"/>
  <c r="AE11" i="7"/>
  <c r="M9" i="7"/>
  <c r="Y9" i="7"/>
  <c r="M3" i="7"/>
  <c r="N15" i="7"/>
  <c r="G5" i="7"/>
  <c r="H6" i="7" s="1"/>
  <c r="S3" i="7"/>
  <c r="T15" i="7"/>
  <c r="Z22" i="7"/>
  <c r="N3" i="8" l="1"/>
  <c r="R3" i="8"/>
  <c r="V3" i="8"/>
  <c r="Z3" i="8"/>
  <c r="AD3" i="8"/>
  <c r="AH3" i="8"/>
  <c r="AL3" i="8"/>
  <c r="O3" i="8"/>
  <c r="S3" i="8"/>
  <c r="W3" i="8"/>
  <c r="AA3" i="8"/>
  <c r="AE3" i="8"/>
  <c r="AI3" i="8"/>
  <c r="AM3" i="8"/>
  <c r="T3" i="8"/>
  <c r="AB3" i="8"/>
  <c r="AJ3" i="8"/>
  <c r="P3" i="8"/>
  <c r="X3" i="8"/>
  <c r="AF3" i="8"/>
  <c r="Q3" i="8"/>
  <c r="Y3" i="8"/>
  <c r="AG3" i="8"/>
  <c r="U3" i="8"/>
  <c r="AC3" i="8"/>
  <c r="AK3" i="8"/>
  <c r="M3" i="8"/>
  <c r="L3" i="8"/>
  <c r="M2" i="8"/>
  <c r="Q2" i="8"/>
  <c r="U2" i="8"/>
  <c r="Y2" i="8"/>
  <c r="AC2" i="8"/>
  <c r="AG2" i="8"/>
  <c r="AK2" i="8"/>
  <c r="N2" i="8"/>
  <c r="R2" i="8"/>
  <c r="V2" i="8"/>
  <c r="Z2" i="8"/>
  <c r="AD2" i="8"/>
  <c r="AH2" i="8"/>
  <c r="AL2" i="8"/>
  <c r="O2" i="8"/>
  <c r="W2" i="8"/>
  <c r="AE2" i="8"/>
  <c r="AM2" i="8"/>
  <c r="S2" i="8"/>
  <c r="AA2" i="8"/>
  <c r="AI2" i="8"/>
  <c r="T2" i="8"/>
  <c r="AB2" i="8"/>
  <c r="AJ2" i="8"/>
  <c r="P2" i="8"/>
  <c r="AF2" i="8"/>
  <c r="X2" i="8"/>
  <c r="AN2" i="8"/>
  <c r="K10" i="7"/>
  <c r="L16" i="7"/>
  <c r="K4" i="7"/>
  <c r="O16" i="7" l="1"/>
  <c r="T8" i="8" s="1"/>
  <c r="N4" i="7"/>
  <c r="Q4" i="7" s="1"/>
  <c r="N10" i="7"/>
  <c r="AF5" i="8" s="1"/>
  <c r="AD4" i="8" l="1"/>
  <c r="Y8" i="8"/>
  <c r="AB4" i="8"/>
  <c r="U8" i="8"/>
  <c r="AM4" i="8"/>
  <c r="AM8" i="8"/>
  <c r="R4" i="8"/>
  <c r="AH8" i="8"/>
  <c r="W8" i="8"/>
  <c r="AC4" i="8"/>
  <c r="W4" i="8"/>
  <c r="Y4" i="8"/>
  <c r="L8" i="8"/>
  <c r="AB8" i="8"/>
  <c r="Z5" i="8"/>
  <c r="S5" i="8"/>
  <c r="N5" i="8"/>
  <c r="AE5" i="8"/>
  <c r="AL5" i="8"/>
  <c r="U5" i="8"/>
  <c r="Z4" i="8"/>
  <c r="M4" i="8"/>
  <c r="AJ4" i="8"/>
  <c r="AE4" i="8"/>
  <c r="AD8" i="8"/>
  <c r="AK8" i="8"/>
  <c r="AJ8" i="8"/>
  <c r="AE8" i="8"/>
  <c r="O8" i="8"/>
  <c r="AM5" i="8"/>
  <c r="AI5" i="8"/>
  <c r="AH5" i="8"/>
  <c r="AD5" i="8"/>
  <c r="AG5" i="8"/>
  <c r="Q5" i="8"/>
  <c r="AB5" i="8"/>
  <c r="AH4" i="8"/>
  <c r="AL4" i="8"/>
  <c r="AK4" i="8"/>
  <c r="AG4" i="8"/>
  <c r="AF4" i="8"/>
  <c r="AA4" i="8"/>
  <c r="V8" i="8"/>
  <c r="N8" i="8"/>
  <c r="AG8" i="8"/>
  <c r="AC8" i="8"/>
  <c r="AF8" i="8"/>
  <c r="P8" i="8"/>
  <c r="AA8" i="8"/>
  <c r="AA5" i="8"/>
  <c r="AC5" i="8"/>
  <c r="X5" i="8"/>
  <c r="R5" i="8"/>
  <c r="AJ5" i="8"/>
  <c r="T5" i="8"/>
  <c r="L4" i="8"/>
  <c r="V4" i="8"/>
  <c r="U4" i="8"/>
  <c r="Q4" i="8"/>
  <c r="X4" i="8"/>
  <c r="AI4" i="8"/>
  <c r="S4" i="8"/>
  <c r="AL8" i="8"/>
  <c r="Z8" i="8"/>
  <c r="Q8" i="8"/>
  <c r="M8" i="8"/>
  <c r="X8" i="8"/>
  <c r="AI8" i="8"/>
  <c r="S8" i="8"/>
  <c r="W5" i="8"/>
  <c r="V5" i="8"/>
  <c r="M5" i="8"/>
  <c r="Y5" i="8"/>
  <c r="L5" i="8"/>
  <c r="AK5" i="8"/>
  <c r="N4" i="8"/>
  <c r="T4" i="8"/>
  <c r="Q10" i="7"/>
  <c r="T4" i="7"/>
  <c r="W4" i="7" s="1"/>
  <c r="T6" i="8" l="1"/>
  <c r="AL6" i="8"/>
  <c r="V6" i="8"/>
  <c r="AG6" i="8"/>
  <c r="AJ6" i="8"/>
  <c r="AM6" i="8"/>
  <c r="AI6" i="8"/>
  <c r="AH6" i="8"/>
  <c r="AC6" i="8"/>
  <c r="M6" i="8"/>
  <c r="L6" i="8"/>
  <c r="AF6" i="8"/>
  <c r="AE6" i="8"/>
  <c r="AA6" i="8"/>
  <c r="AD6" i="8"/>
  <c r="Y6" i="8"/>
  <c r="AB6" i="8"/>
  <c r="X6" i="8"/>
  <c r="W6" i="8"/>
  <c r="Z6" i="8"/>
  <c r="AK6" i="8"/>
  <c r="U6" i="8"/>
  <c r="T10" i="7"/>
  <c r="R16" i="7" s="1"/>
  <c r="Z4" i="7"/>
  <c r="AB9" i="8" s="1"/>
  <c r="AI7" i="8" l="1"/>
  <c r="M7" i="8"/>
  <c r="AF7" i="8"/>
  <c r="L7" i="8"/>
  <c r="AG7" i="8"/>
  <c r="AJ7" i="8"/>
  <c r="X7" i="8"/>
  <c r="AE9" i="8"/>
  <c r="AL9" i="8"/>
  <c r="AG9" i="8"/>
  <c r="Y7" i="8"/>
  <c r="AC7" i="8"/>
  <c r="AB7" i="8"/>
  <c r="AA7" i="8"/>
  <c r="AL7" i="8"/>
  <c r="V7" i="8"/>
  <c r="AA9" i="8"/>
  <c r="W9" i="8"/>
  <c r="AD9" i="8"/>
  <c r="Z9" i="8"/>
  <c r="AC9" i="8"/>
  <c r="M9" i="8"/>
  <c r="X9" i="8"/>
  <c r="U16" i="7"/>
  <c r="M10" i="8" s="1"/>
  <c r="Q7" i="8"/>
  <c r="U7" i="8"/>
  <c r="T7" i="8"/>
  <c r="AM7" i="8"/>
  <c r="W7" i="8"/>
  <c r="AH7" i="8"/>
  <c r="S9" i="8"/>
  <c r="O9" i="8"/>
  <c r="V9" i="8"/>
  <c r="Y9" i="8"/>
  <c r="AJ9" i="8"/>
  <c r="AD7" i="8"/>
  <c r="N7" i="8"/>
  <c r="AM9" i="8"/>
  <c r="L9" i="8"/>
  <c r="N9" i="8"/>
  <c r="AK9" i="8"/>
  <c r="AF9" i="8"/>
  <c r="P9" i="8"/>
  <c r="AK7" i="8"/>
  <c r="AE7" i="8"/>
  <c r="Z7" i="8"/>
  <c r="AI9" i="8"/>
  <c r="AH9" i="8"/>
  <c r="W10" i="7" l="1"/>
  <c r="Z10" i="7" s="1"/>
  <c r="AF10" i="8"/>
  <c r="AJ10" i="8"/>
  <c r="AA10" i="8"/>
  <c r="W10" i="8"/>
  <c r="AD10" i="8"/>
  <c r="N10" i="8"/>
  <c r="Y10" i="8"/>
  <c r="P10" i="8"/>
  <c r="AB10" i="8"/>
  <c r="S10" i="8"/>
  <c r="O10" i="8"/>
  <c r="Z10" i="8"/>
  <c r="AK10" i="8"/>
  <c r="L10" i="8"/>
  <c r="T10" i="8"/>
  <c r="AM10" i="8"/>
  <c r="AL10" i="8"/>
  <c r="AG10" i="8"/>
  <c r="Q10" i="8"/>
  <c r="X10" i="8"/>
  <c r="AI10" i="8"/>
  <c r="AE10" i="8"/>
  <c r="AH10" i="8"/>
  <c r="AC10" i="8"/>
  <c r="AG11" i="8" l="1"/>
  <c r="AI11" i="8"/>
  <c r="AK11" i="8"/>
  <c r="AB11" i="8"/>
  <c r="O11" i="8"/>
  <c r="AF11" i="8"/>
  <c r="N11" i="8"/>
  <c r="R11" i="8"/>
  <c r="AJ11" i="8"/>
  <c r="L11" i="8"/>
  <c r="X11" i="8"/>
  <c r="AE11" i="8"/>
  <c r="AH11" i="8"/>
  <c r="Q11" i="8"/>
  <c r="Y11" i="8"/>
  <c r="P11" i="8"/>
  <c r="W11" i="8"/>
  <c r="AD11" i="8"/>
  <c r="AM11" i="8"/>
  <c r="S11" i="8"/>
  <c r="Z11" i="8"/>
  <c r="AC11" i="8"/>
  <c r="M11" i="8"/>
  <c r="T11" i="8"/>
  <c r="AA11" i="8"/>
  <c r="AL11" i="8"/>
  <c r="X17" i="7"/>
  <c r="AC12" i="7"/>
  <c r="AF12" i="7" l="1"/>
  <c r="P13" i="8" s="1"/>
  <c r="AA17" i="7"/>
  <c r="X23" i="7" s="1"/>
  <c r="P12" i="8" l="1"/>
  <c r="AB13" i="8"/>
  <c r="AI13" i="8"/>
  <c r="L13" i="8"/>
  <c r="AH13" i="8"/>
  <c r="S13" i="8"/>
  <c r="Q13" i="8"/>
  <c r="AL12" i="8"/>
  <c r="AL13" i="8"/>
  <c r="AK13" i="8"/>
  <c r="AG12" i="8"/>
  <c r="AA12" i="8"/>
  <c r="AC12" i="8"/>
  <c r="AD12" i="8"/>
  <c r="AF12" i="8"/>
  <c r="W13" i="8"/>
  <c r="N13" i="8"/>
  <c r="AG13" i="8"/>
  <c r="AH12" i="8"/>
  <c r="U12" i="8"/>
  <c r="AM12" i="8"/>
  <c r="AA23" i="7"/>
  <c r="U14" i="8" s="1"/>
  <c r="Y12" i="8"/>
  <c r="R12" i="8"/>
  <c r="Q12" i="8"/>
  <c r="M12" i="8"/>
  <c r="X12" i="8"/>
  <c r="AI12" i="8"/>
  <c r="S12" i="8"/>
  <c r="AM13" i="8"/>
  <c r="AA13" i="8"/>
  <c r="AE13" i="8"/>
  <c r="Z13" i="8"/>
  <c r="AC13" i="8"/>
  <c r="M13" i="8"/>
  <c r="X13" i="8"/>
  <c r="V12" i="8"/>
  <c r="AB12" i="8"/>
  <c r="W12" i="8"/>
  <c r="AC20" i="7"/>
  <c r="AF20" i="7" s="1"/>
  <c r="N12" i="8"/>
  <c r="L12" i="8"/>
  <c r="AK12" i="8"/>
  <c r="AJ12" i="8"/>
  <c r="T12" i="8"/>
  <c r="AE12" i="8"/>
  <c r="O12" i="8"/>
  <c r="AD13" i="8"/>
  <c r="O13" i="8"/>
  <c r="V13" i="8"/>
  <c r="R13" i="8"/>
  <c r="Y13" i="8"/>
  <c r="AJ13" i="8"/>
  <c r="T13" i="8"/>
  <c r="U13" i="8"/>
  <c r="AF13" i="8"/>
  <c r="Z12" i="8"/>
  <c r="AJ14" i="8" l="1"/>
  <c r="AI14" i="8"/>
  <c r="O14" i="8"/>
  <c r="W14" i="8"/>
  <c r="AB14" i="8"/>
  <c r="Q14" i="8"/>
  <c r="P14" i="8"/>
  <c r="M14" i="8"/>
  <c r="L14" i="8"/>
  <c r="AL14" i="8"/>
  <c r="R14" i="8"/>
  <c r="S14" i="8"/>
  <c r="AD14" i="8"/>
  <c r="AK14" i="8"/>
  <c r="N14" i="8"/>
  <c r="AM14" i="8"/>
  <c r="AE14" i="8"/>
  <c r="T14" i="8"/>
  <c r="AF14" i="8"/>
  <c r="AG14" i="8"/>
  <c r="Z14" i="8"/>
  <c r="Y14" i="8"/>
  <c r="N15" i="8"/>
  <c r="R15" i="8"/>
  <c r="V15" i="8"/>
  <c r="Z15" i="8"/>
  <c r="AD15" i="8"/>
  <c r="AH15" i="8"/>
  <c r="AL15" i="8"/>
  <c r="P15" i="8"/>
  <c r="U15" i="8"/>
  <c r="AA15" i="8"/>
  <c r="AF15" i="8"/>
  <c r="AK15" i="8"/>
  <c r="Q15" i="8"/>
  <c r="AB15" i="8"/>
  <c r="AM15" i="8"/>
  <c r="M15" i="8"/>
  <c r="S15" i="8"/>
  <c r="X15" i="8"/>
  <c r="AC15" i="8"/>
  <c r="AI15" i="8"/>
  <c r="L15" i="8"/>
  <c r="O15" i="8"/>
  <c r="T15" i="8"/>
  <c r="Y15" i="8"/>
  <c r="AE15" i="8"/>
  <c r="AJ15" i="8"/>
  <c r="W15" i="8"/>
  <c r="AG15" i="8"/>
  <c r="X14" i="8"/>
  <c r="AH14" i="8"/>
  <c r="AA14" i="8"/>
  <c r="AC14" i="8"/>
  <c r="V14" i="8"/>
  <c r="AF21" i="7"/>
  <c r="AC22" i="7" s="1"/>
  <c r="AE22" i="7" s="1"/>
  <c r="AA24" i="7"/>
  <c r="X24" i="7" s="1"/>
  <c r="AC21" i="7" l="1"/>
  <c r="AF13" i="7" s="1"/>
  <c r="AC14" i="7" s="1"/>
  <c r="AE14" i="7" s="1"/>
  <c r="X25" i="7"/>
  <c r="Z25" i="7" s="1"/>
  <c r="AC13" i="7" l="1"/>
  <c r="AA18" i="7"/>
  <c r="X18" i="7" s="1"/>
  <c r="Z11" i="7" l="1"/>
  <c r="W12" i="7" s="1"/>
  <c r="Y12" i="7" s="1"/>
  <c r="X19" i="7"/>
  <c r="Z19" i="7" s="1"/>
  <c r="W11" i="7"/>
  <c r="Z5" i="7" s="1"/>
  <c r="U17" i="7" l="1"/>
  <c r="R17" i="7" s="1"/>
  <c r="W5" i="7"/>
  <c r="T5" i="7" s="1"/>
  <c r="W6" i="7"/>
  <c r="Y6" i="7" s="1"/>
  <c r="R18" i="7" l="1"/>
  <c r="T18" i="7" s="1"/>
  <c r="Q6" i="7"/>
  <c r="S6" i="7" s="1"/>
  <c r="Q5" i="7"/>
  <c r="O17" i="7"/>
  <c r="T11" i="7"/>
  <c r="L17" i="7" l="1"/>
  <c r="G19" i="7" s="1"/>
  <c r="L18" i="7"/>
  <c r="N18" i="7" s="1"/>
  <c r="Q11" i="7"/>
  <c r="N11" i="7" s="1"/>
  <c r="Q12" i="7"/>
  <c r="S12" i="7" s="1"/>
  <c r="N5" i="7" l="1"/>
  <c r="K5" i="7" s="1"/>
  <c r="D19" i="7"/>
  <c r="D20" i="7"/>
  <c r="F20" i="7" s="1"/>
  <c r="K11" i="7"/>
  <c r="K12" i="7"/>
  <c r="M12" i="7" s="1"/>
  <c r="K6" i="7" l="1"/>
  <c r="M6" i="7" s="1"/>
  <c r="H7" i="7"/>
  <c r="E7" i="7" l="1"/>
  <c r="E8" i="7"/>
  <c r="G8" i="7" s="1"/>
</calcChain>
</file>

<file path=xl/sharedStrings.xml><?xml version="1.0" encoding="utf-8"?>
<sst xmlns="http://schemas.openxmlformats.org/spreadsheetml/2006/main" count="169" uniqueCount="52">
  <si>
    <t>A</t>
  </si>
  <si>
    <t>F</t>
  </si>
  <si>
    <t>H</t>
  </si>
  <si>
    <t>E</t>
  </si>
  <si>
    <t>K</t>
  </si>
  <si>
    <t>J</t>
  </si>
  <si>
    <t>C</t>
  </si>
  <si>
    <t>I</t>
  </si>
  <si>
    <t>L</t>
  </si>
  <si>
    <t>DNI</t>
  </si>
  <si>
    <t>B</t>
  </si>
  <si>
    <t>D</t>
  </si>
  <si>
    <t>G</t>
  </si>
  <si>
    <t>Tarea</t>
  </si>
  <si>
    <t>M</t>
  </si>
  <si>
    <t>N</t>
  </si>
  <si>
    <t>Duración</t>
  </si>
  <si>
    <t>euros</t>
  </si>
  <si>
    <t>* Introduce tu DNI, si hay letras sustituyelas por un 5 (al principio o final) si tienes menos de 8 digitos, añade 5 hasta completar 8 digitos</t>
  </si>
  <si>
    <t>* El coste de Analista por perido es de:</t>
  </si>
  <si>
    <t>* El coste de Progamador por periodo es:</t>
  </si>
  <si>
    <t>* El coste de un servidor, el cual se paga por uso por periodo es:</t>
  </si>
  <si>
    <t>Analista</t>
  </si>
  <si>
    <t>Programador</t>
  </si>
  <si>
    <t>Servidor</t>
  </si>
  <si>
    <t>Recurso 1</t>
  </si>
  <si>
    <t>Recurso 2</t>
  </si>
  <si>
    <t>Texto</t>
  </si>
  <si>
    <t>Flujo de Pagos</t>
  </si>
  <si>
    <t>Acumulado pagos</t>
  </si>
  <si>
    <t>Flujo de ingresos</t>
  </si>
  <si>
    <t>Flujo de Caja</t>
  </si>
  <si>
    <t>Acumulado FC</t>
  </si>
  <si>
    <t>Tabla1</t>
  </si>
  <si>
    <t>Tabla2</t>
  </si>
  <si>
    <t>nº Analistas</t>
  </si>
  <si>
    <t>nº Programadores</t>
  </si>
  <si>
    <t>nº Servidores</t>
  </si>
  <si>
    <t xml:space="preserve">SE PIDE: Sobre la hoja "Calculos Flujo de Caja" </t>
  </si>
  <si>
    <t>1. Rellena la "Tabla1" con la utilizacion de los recursos y crea un diagrama de uso de recursos (Gráfico con uso de recursos a lo largo del tiempo) (2 puntos)</t>
  </si>
  <si>
    <t>2. Rellena la "Tabla 2". Calcula el flujo de pagos, el acumulado del flujo de pagos, el flujo de ingresos, el flujo de caja, el acumulado del flujo de caja. (5 puntos)</t>
  </si>
  <si>
    <t>3. Con estos datos crea una gráfica donde se muestren estos valores a lo largo de la duración del proyecto. (2 puntos)</t>
  </si>
  <si>
    <t>4. Responde: ¿es rentable este proyecto?  Por qué. (1 punto)</t>
  </si>
  <si>
    <t>2A</t>
  </si>
  <si>
    <t>* Suponemos que el último periodo del proyecto se recibe un pago por valor de:</t>
  </si>
  <si>
    <t>1P + 1A</t>
  </si>
  <si>
    <t>2P</t>
  </si>
  <si>
    <t>2P + 1S</t>
  </si>
  <si>
    <t>2A + 1S</t>
  </si>
  <si>
    <t>3A + 1S</t>
  </si>
  <si>
    <t>2P + 1A</t>
  </si>
  <si>
    <t>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</si>
</sst>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Times New Roman"/>
      <family val="1"/>
    </font>
    <font>
      <sz val="11"/>
      <color theme="1"/>
      <name val="Arial"/>
      <family val="2"/>
    </font>
    <font>
      <sz val="8"/>
      <color theme="1"/>
      <name val="Arial"/>
      <family val="2"/>
    </font>
    <font>
      <b/>
      <sz val="12"/>
      <color theme="1"/>
      <name val="Calibri"/>
      <family val="2"/>
      <scheme val="minor"/>
    </font>
    <font>
      <sz val="11"/>
      <color rgb="FF000000"/>
      <name val="Arial"/>
      <family val="2"/>
    </font>
    <font>
      <b/>
      <sz val="11"/>
      <color rgb="FF000000"/>
      <name val="Arial"/>
      <family val="2"/>
      <charset val="1"/>
    </font>
    <font>
      <sz val="12"/>
      <color theme="1"/>
      <name val="Calibri"/>
      <family val="2"/>
      <charset val="134"/>
      <scheme val="minor"/>
    </font>
    <font>
      <b/>
      <sz val="11"/>
      <color theme="1"/>
      <name val="Arial"/>
      <family val="2"/>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1"/>
      <color theme="0"/>
      <name val="Arial"/>
      <family val="2"/>
    </font>
    <font>
      <sz val="18"/>
      <color theme="1"/>
      <name val="Arial"/>
      <family val="2"/>
    </font>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s>
  <borders count="44">
    <border>
      <left/>
      <right/>
      <top/>
      <bottom/>
      <diagonal/>
    </border>
    <border>
      <left/>
      <right/>
      <top/>
      <bottom style="thick">
        <color indexed="64"/>
      </bottom>
      <diagonal/>
    </border>
    <border>
      <left/>
      <right style="thick">
        <color indexed="64"/>
      </right>
      <top/>
      <bottom/>
      <diagonal/>
    </border>
    <border>
      <left/>
      <right style="medium">
        <color indexed="64"/>
      </right>
      <top/>
      <bottom style="medium">
        <color indexed="64"/>
      </bottom>
      <diagonal/>
    </border>
    <border>
      <left/>
      <right/>
      <top/>
      <bottom style="medium">
        <color indexed="64"/>
      </bottom>
      <diagonal/>
    </border>
    <border>
      <left/>
      <right style="thick">
        <color rgb="FF000000"/>
      </right>
      <top/>
      <bottom style="medium">
        <color indexed="64"/>
      </bottom>
      <diagonal/>
    </border>
    <border>
      <left style="thick">
        <color rgb="FF000000"/>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rgb="FF000000"/>
      </left>
      <right/>
      <top style="thick">
        <color rgb="FF000000"/>
      </top>
      <bottom style="medium">
        <color indexed="64"/>
      </bottom>
      <diagonal/>
    </border>
    <border>
      <left/>
      <right style="medium">
        <color indexed="64"/>
      </right>
      <top style="thick">
        <color rgb="FF000000"/>
      </top>
      <bottom style="medium">
        <color indexed="64"/>
      </bottom>
      <diagonal/>
    </border>
    <border>
      <left style="medium">
        <color indexed="64"/>
      </left>
      <right/>
      <top style="thick">
        <color rgb="FF000000"/>
      </top>
      <bottom style="medium">
        <color indexed="64"/>
      </bottom>
      <diagonal/>
    </border>
    <border>
      <left/>
      <right style="thick">
        <color rgb="FF000000"/>
      </right>
      <top style="thick">
        <color rgb="FF000000"/>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ck">
        <color rgb="FF000000"/>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rgb="FF000000"/>
      </right>
      <top style="thick">
        <color indexed="64"/>
      </top>
      <bottom style="medium">
        <color indexed="64"/>
      </bottom>
      <diagonal/>
    </border>
    <border>
      <left style="thick">
        <color indexed="64"/>
      </left>
      <right/>
      <top style="thick">
        <color indexed="64"/>
      </top>
      <bottom style="medium">
        <color indexed="64"/>
      </bottom>
      <diagonal/>
    </border>
    <border>
      <left/>
      <right style="thick">
        <color rgb="FF000000"/>
      </right>
      <top style="medium">
        <color indexed="64"/>
      </top>
      <bottom style="medium">
        <color indexed="64"/>
      </bottom>
      <diagonal/>
    </border>
    <border>
      <left style="thick">
        <color theme="1"/>
      </left>
      <right/>
      <top style="thick">
        <color theme="1"/>
      </top>
      <bottom style="medium">
        <color indexed="64"/>
      </bottom>
      <diagonal/>
    </border>
    <border>
      <left/>
      <right style="medium">
        <color indexed="64"/>
      </right>
      <top style="thick">
        <color theme="1"/>
      </top>
      <bottom style="medium">
        <color indexed="64"/>
      </bottom>
      <diagonal/>
    </border>
    <border>
      <left style="medium">
        <color indexed="64"/>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medium">
        <color indexed="64"/>
      </right>
      <top/>
      <bottom style="medium">
        <color indexed="64"/>
      </bottom>
      <diagonal/>
    </border>
    <border>
      <left/>
      <right style="thick">
        <color theme="1"/>
      </right>
      <top/>
      <bottom style="medium">
        <color indexed="64"/>
      </bottom>
      <diagonal/>
    </border>
    <border>
      <left/>
      <right style="thick">
        <color auto="1"/>
      </right>
      <top style="thick">
        <color auto="1"/>
      </top>
      <bottom style="medium">
        <color indexed="64"/>
      </bottom>
      <diagonal/>
    </border>
    <border>
      <left style="thick">
        <color auto="1"/>
      </left>
      <right style="medium">
        <color indexed="64"/>
      </right>
      <top/>
      <bottom style="medium">
        <color indexed="64"/>
      </bottom>
      <diagonal/>
    </border>
    <border>
      <left/>
      <right style="thick">
        <color auto="1"/>
      </right>
      <top/>
      <bottom style="medium">
        <color indexed="64"/>
      </bottom>
      <diagonal/>
    </border>
    <border>
      <left style="thick">
        <color auto="1"/>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style="medium">
        <color indexed="64"/>
      </top>
      <bottom style="thick">
        <color auto="1"/>
      </bottom>
      <diagonal/>
    </border>
    <border>
      <left/>
      <right style="thick">
        <color auto="1"/>
      </right>
      <top style="medium">
        <color indexed="64"/>
      </top>
      <bottom style="thick">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7" fillId="0" borderId="0"/>
  </cellStyleXfs>
  <cellXfs count="108">
    <xf numFmtId="0" fontId="0" fillId="0" borderId="0" xfId="0"/>
    <xf numFmtId="0" fontId="0" fillId="0" borderId="0" xfId="0" applyAlignment="1">
      <alignment horizont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0" xfId="0" applyFont="1"/>
    <xf numFmtId="0" fontId="2" fillId="0" borderId="8" xfId="0" applyFont="1" applyBorder="1" applyAlignment="1">
      <alignment horizontal="center"/>
    </xf>
    <xf numFmtId="1" fontId="2" fillId="0" borderId="0" xfId="0" applyNumberFormat="1" applyFont="1" applyBorder="1" applyAlignment="1">
      <alignment horizontal="center"/>
    </xf>
    <xf numFmtId="1" fontId="2" fillId="0" borderId="10" xfId="0" applyNumberFormat="1" applyFont="1" applyBorder="1" applyAlignment="1">
      <alignment horizontal="center"/>
    </xf>
    <xf numFmtId="0" fontId="1" fillId="0" borderId="2"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1" fontId="1" fillId="0" borderId="6" xfId="0" applyNumberFormat="1" applyFont="1" applyBorder="1" applyAlignment="1">
      <alignment horizontal="center" vertical="top" wrapText="1"/>
    </xf>
    <xf numFmtId="0" fontId="1" fillId="0" borderId="7" xfId="0" applyFont="1" applyBorder="1" applyAlignment="1">
      <alignment horizontal="center" vertical="top" wrapText="1"/>
    </xf>
    <xf numFmtId="1" fontId="1" fillId="0" borderId="5" xfId="0" applyNumberFormat="1" applyFont="1" applyBorder="1" applyAlignment="1">
      <alignment horizontal="center" vertical="top" wrapText="1"/>
    </xf>
    <xf numFmtId="0" fontId="1" fillId="0" borderId="6" xfId="0" applyFont="1" applyBorder="1" applyAlignment="1">
      <alignment horizontal="center" vertical="top" wrapText="1"/>
    </xf>
    <xf numFmtId="0" fontId="3" fillId="0" borderId="0" xfId="0" applyFont="1" applyBorder="1"/>
    <xf numFmtId="0" fontId="2" fillId="0" borderId="0" xfId="0" applyFont="1" applyAlignment="1">
      <alignment horizontal="center" vertical="center"/>
    </xf>
    <xf numFmtId="0" fontId="2" fillId="0" borderId="16" xfId="0" applyFont="1" applyBorder="1" applyAlignment="1">
      <alignment horizontal="center"/>
    </xf>
    <xf numFmtId="0" fontId="2" fillId="0" borderId="15" xfId="0" applyFont="1" applyBorder="1" applyAlignment="1">
      <alignment horizontal="center"/>
    </xf>
    <xf numFmtId="0" fontId="2" fillId="0" borderId="17" xfId="0" applyFont="1" applyBorder="1" applyAlignment="1">
      <alignment horizontal="center"/>
    </xf>
    <xf numFmtId="0" fontId="1" fillId="0" borderId="0" xfId="0" applyFont="1" applyBorder="1" applyAlignment="1">
      <alignment horizontal="center" vertical="top" wrapText="1"/>
    </xf>
    <xf numFmtId="0" fontId="0" fillId="0" borderId="0" xfId="0" applyBorder="1" applyAlignment="1">
      <alignment horizontal="center"/>
    </xf>
    <xf numFmtId="0" fontId="3" fillId="0" borderId="0" xfId="0" applyFont="1" applyBorder="1" applyAlignment="1">
      <alignment horizontal="right"/>
    </xf>
    <xf numFmtId="1" fontId="1" fillId="0" borderId="28" xfId="0" applyNumberFormat="1" applyFont="1" applyBorder="1" applyAlignment="1">
      <alignment horizontal="center" vertical="top" wrapText="1"/>
    </xf>
    <xf numFmtId="1" fontId="1" fillId="0" borderId="29" xfId="0" applyNumberFormat="1" applyFont="1" applyBorder="1" applyAlignment="1">
      <alignment horizontal="center" vertical="top" wrapText="1"/>
    </xf>
    <xf numFmtId="1" fontId="1" fillId="0" borderId="31" xfId="0" applyNumberFormat="1" applyFont="1" applyBorder="1" applyAlignment="1">
      <alignment horizontal="center" vertical="top" wrapText="1"/>
    </xf>
    <xf numFmtId="1" fontId="1" fillId="0" borderId="32" xfId="0" applyNumberFormat="1" applyFont="1" applyBorder="1" applyAlignment="1">
      <alignment horizontal="center" vertical="top" wrapText="1"/>
    </xf>
    <xf numFmtId="0" fontId="2" fillId="0" borderId="0" xfId="0" applyFont="1" applyFill="1"/>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20" xfId="0" applyFont="1" applyBorder="1" applyAlignment="1">
      <alignment horizontal="center" vertical="top" wrapText="1"/>
    </xf>
    <xf numFmtId="0" fontId="1" fillId="0" borderId="30" xfId="0" applyFont="1" applyBorder="1" applyAlignment="1">
      <alignment horizontal="center" vertical="top" wrapText="1"/>
    </xf>
    <xf numFmtId="0" fontId="1" fillId="0" borderId="24" xfId="0" applyFont="1" applyBorder="1" applyAlignment="1">
      <alignment horizontal="center" vertical="top" wrapText="1"/>
    </xf>
    <xf numFmtId="0" fontId="1" fillId="0" borderId="25" xfId="0" applyFont="1" applyBorder="1" applyAlignment="1">
      <alignment horizontal="center" vertical="top" wrapText="1"/>
    </xf>
    <xf numFmtId="0" fontId="1" fillId="0" borderId="18" xfId="0" applyFont="1" applyBorder="1" applyAlignment="1">
      <alignment horizontal="center" vertical="top" wrapText="1"/>
    </xf>
    <xf numFmtId="1" fontId="1" fillId="0" borderId="21" xfId="0" applyNumberFormat="1" applyFont="1" applyBorder="1" applyAlignment="1">
      <alignment horizontal="center" vertical="top" wrapText="1"/>
    </xf>
    <xf numFmtId="0" fontId="2" fillId="0" borderId="0" xfId="0" applyFont="1" applyBorder="1"/>
    <xf numFmtId="1" fontId="6" fillId="0" borderId="37" xfId="0" applyNumberFormat="1" applyFont="1" applyBorder="1" applyAlignment="1">
      <alignment horizontal="center"/>
    </xf>
    <xf numFmtId="0" fontId="8" fillId="0" borderId="8" xfId="0" applyFont="1" applyBorder="1" applyAlignment="1">
      <alignment horizontal="center"/>
    </xf>
    <xf numFmtId="1" fontId="5" fillId="0" borderId="37" xfId="0" applyNumberFormat="1" applyFont="1" applyBorder="1" applyAlignment="1">
      <alignment horizontal="center"/>
    </xf>
    <xf numFmtId="0" fontId="7" fillId="0" borderId="0" xfId="1"/>
    <xf numFmtId="0" fontId="4" fillId="0" borderId="0" xfId="1" applyFont="1"/>
    <xf numFmtId="1" fontId="0" fillId="0" borderId="0" xfId="0" applyNumberFormat="1"/>
    <xf numFmtId="0" fontId="0" fillId="0" borderId="0" xfId="0" applyFill="1"/>
    <xf numFmtId="0" fontId="8" fillId="0" borderId="17" xfId="0" applyFont="1" applyBorder="1" applyAlignment="1">
      <alignment horizontal="center"/>
    </xf>
    <xf numFmtId="1" fontId="8" fillId="0" borderId="10" xfId="0" applyNumberFormat="1" applyFont="1" applyBorder="1" applyAlignment="1">
      <alignment horizontal="center"/>
    </xf>
    <xf numFmtId="0" fontId="0" fillId="0" borderId="10" xfId="0" applyBorder="1"/>
    <xf numFmtId="0" fontId="8" fillId="0" borderId="10" xfId="0" applyFont="1" applyBorder="1"/>
    <xf numFmtId="1" fontId="0" fillId="0" borderId="10" xfId="0" applyNumberFormat="1" applyBorder="1"/>
    <xf numFmtId="0" fontId="8" fillId="0" borderId="38" xfId="0" applyFont="1" applyBorder="1"/>
    <xf numFmtId="0" fontId="0" fillId="0" borderId="39" xfId="0" applyBorder="1"/>
    <xf numFmtId="0" fontId="0" fillId="0" borderId="39" xfId="0" applyFill="1" applyBorder="1"/>
    <xf numFmtId="0" fontId="0" fillId="0" borderId="38" xfId="0" applyBorder="1"/>
    <xf numFmtId="0" fontId="10" fillId="0" borderId="0" xfId="0" applyFont="1" applyAlignment="1">
      <alignment horizontal="center"/>
    </xf>
    <xf numFmtId="0" fontId="10" fillId="0" borderId="0" xfId="0" applyFont="1" applyBorder="1" applyAlignment="1">
      <alignment horizontal="center"/>
    </xf>
    <xf numFmtId="0" fontId="10" fillId="0" borderId="0"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xf>
    <xf numFmtId="1" fontId="11" fillId="0" borderId="0" xfId="0" applyNumberFormat="1" applyFont="1" applyBorder="1" applyAlignment="1">
      <alignment horizontal="center"/>
    </xf>
    <xf numFmtId="0" fontId="12" fillId="0" borderId="0" xfId="0" applyFont="1" applyAlignment="1">
      <alignment horizontal="center" vertical="center"/>
    </xf>
    <xf numFmtId="0" fontId="0" fillId="0" borderId="0" xfId="0" applyFont="1"/>
    <xf numFmtId="0" fontId="12" fillId="0" borderId="0" xfId="0" applyFont="1" applyBorder="1" applyAlignment="1">
      <alignment horizontal="left" vertical="center"/>
    </xf>
    <xf numFmtId="0" fontId="12"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Alignment="1">
      <alignment horizontal="left" vertical="center"/>
    </xf>
    <xf numFmtId="0" fontId="10" fillId="0" borderId="9" xfId="0" applyFont="1" applyBorder="1" applyAlignment="1">
      <alignment horizontal="right" vertical="center"/>
    </xf>
    <xf numFmtId="0" fontId="13" fillId="0" borderId="15" xfId="0" applyFont="1" applyFill="1" applyBorder="1" applyAlignment="1">
      <alignment horizontal="center" vertical="center"/>
    </xf>
    <xf numFmtId="0" fontId="13" fillId="0" borderId="0" xfId="0" applyFont="1" applyAlignment="1">
      <alignment horizontal="center" vertical="center"/>
    </xf>
    <xf numFmtId="0" fontId="13" fillId="0" borderId="0" xfId="0" applyFont="1" applyFill="1"/>
    <xf numFmtId="0" fontId="13" fillId="0" borderId="0" xfId="0" applyFont="1" applyBorder="1"/>
    <xf numFmtId="0" fontId="13" fillId="0" borderId="0" xfId="0" applyFont="1"/>
    <xf numFmtId="0" fontId="2" fillId="0" borderId="40" xfId="0" applyFont="1" applyBorder="1" applyAlignment="1">
      <alignment horizontal="center" vertical="center"/>
    </xf>
    <xf numFmtId="0" fontId="14" fillId="3" borderId="0" xfId="0" applyFont="1" applyFill="1" applyAlignment="1">
      <alignment horizontal="center" vertical="center"/>
    </xf>
    <xf numFmtId="0" fontId="10" fillId="4" borderId="40" xfId="0" applyFont="1" applyFill="1" applyBorder="1"/>
    <xf numFmtId="0" fontId="2" fillId="4" borderId="41"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40" xfId="0" applyFont="1" applyFill="1" applyBorder="1" applyAlignment="1">
      <alignment horizontal="center" vertical="center"/>
    </xf>
    <xf numFmtId="0" fontId="10" fillId="4" borderId="41" xfId="0" applyFont="1" applyFill="1" applyBorder="1"/>
    <xf numFmtId="1" fontId="17" fillId="0" borderId="0" xfId="0" applyNumberFormat="1" applyFont="1" applyBorder="1" applyAlignment="1">
      <alignment horizontal="center" vertical="center"/>
    </xf>
    <xf numFmtId="1" fontId="17" fillId="0" borderId="0" xfId="0" applyNumberFormat="1" applyFont="1" applyBorder="1" applyAlignment="1">
      <alignment horizontal="center"/>
    </xf>
    <xf numFmtId="0" fontId="8" fillId="4" borderId="40" xfId="0" applyFont="1" applyFill="1" applyBorder="1" applyAlignment="1">
      <alignment horizontal="center" vertical="center"/>
    </xf>
    <xf numFmtId="0" fontId="16" fillId="0" borderId="0" xfId="1" applyFont="1"/>
    <xf numFmtId="0" fontId="15" fillId="0" borderId="0" xfId="1" applyFont="1"/>
    <xf numFmtId="0" fontId="15" fillId="0" borderId="0" xfId="0" applyFont="1"/>
    <xf numFmtId="0" fontId="18" fillId="0" borderId="0" xfId="1" applyFont="1"/>
    <xf numFmtId="0" fontId="17" fillId="0" borderId="0" xfId="1" applyFont="1"/>
    <xf numFmtId="1" fontId="1" fillId="0" borderId="33" xfId="0" applyNumberFormat="1" applyFont="1" applyBorder="1" applyAlignment="1">
      <alignment horizontal="center" vertical="top" wrapText="1"/>
    </xf>
    <xf numFmtId="1" fontId="1" fillId="0" borderId="34" xfId="0" applyNumberFormat="1" applyFont="1" applyBorder="1" applyAlignment="1">
      <alignment horizontal="center" vertical="top" wrapText="1"/>
    </xf>
    <xf numFmtId="1" fontId="1" fillId="2" borderId="35" xfId="0" applyNumberFormat="1" applyFont="1" applyFill="1" applyBorder="1" applyAlignment="1">
      <alignment horizontal="center" vertical="top" wrapText="1"/>
    </xf>
    <xf numFmtId="1" fontId="1" fillId="2" borderId="36" xfId="0" applyNumberFormat="1" applyFont="1" applyFill="1" applyBorder="1" applyAlignment="1">
      <alignment horizontal="center" vertical="top" wrapText="1"/>
    </xf>
    <xf numFmtId="1" fontId="1" fillId="0" borderId="26" xfId="0" applyNumberFormat="1" applyFont="1" applyBorder="1" applyAlignment="1">
      <alignment horizontal="center" vertical="top" wrapText="1"/>
    </xf>
    <xf numFmtId="1" fontId="1" fillId="0" borderId="27" xfId="0" applyNumberFormat="1" applyFont="1" applyBorder="1" applyAlignment="1">
      <alignment horizontal="center" vertical="top" wrapText="1"/>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1" fontId="1" fillId="0" borderId="8" xfId="0" applyNumberFormat="1" applyFont="1" applyBorder="1" applyAlignment="1">
      <alignment horizontal="center" vertical="top" wrapText="1"/>
    </xf>
    <xf numFmtId="1" fontId="1" fillId="0" borderId="23" xfId="0" applyNumberFormat="1"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1" fontId="1" fillId="0" borderId="13" xfId="0" applyNumberFormat="1" applyFont="1" applyBorder="1" applyAlignment="1">
      <alignment horizontal="center" vertical="top" wrapText="1"/>
    </xf>
    <xf numFmtId="1" fontId="1" fillId="0" borderId="14" xfId="0" applyNumberFormat="1" applyFont="1" applyBorder="1" applyAlignment="1">
      <alignment horizontal="center" vertical="top" wrapText="1"/>
    </xf>
    <xf numFmtId="0" fontId="2" fillId="0" borderId="40" xfId="0" quotePrefix="1" applyFont="1" applyBorder="1" applyAlignment="1">
      <alignment horizontal="center" vertical="center"/>
    </xf>
  </cellXfs>
  <cellStyles count="2">
    <cellStyle name="Normal" xfId="0" builtinId="0"/>
    <cellStyle name="Normal 2" xfId="1" xr:uid="{00000000-0005-0000-0000-000001000000}"/>
  </cellStyles>
  <dxfs count="17">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0020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320040</xdr:colOff>
      <xdr:row>3</xdr:row>
      <xdr:rowOff>160020</xdr:rowOff>
    </xdr:from>
    <xdr:to>
      <xdr:col>10</xdr:col>
      <xdr:colOff>15240</xdr:colOff>
      <xdr:row>5</xdr:row>
      <xdr:rowOff>144780</xdr:rowOff>
    </xdr:to>
    <xdr:cxnSp macro="">
      <xdr:nvCxnSpPr>
        <xdr:cNvPr id="15" name="Conector recto de flecha 14">
          <a:extLst>
            <a:ext uri="{FF2B5EF4-FFF2-40B4-BE49-F238E27FC236}">
              <a16:creationId xmlns:a16="http://schemas.microsoft.com/office/drawing/2014/main" id="{00000000-0008-0000-0100-00000F000000}"/>
            </a:ext>
          </a:extLst>
        </xdr:cNvPr>
        <xdr:cNvCxnSpPr/>
      </xdr:nvCxnSpPr>
      <xdr:spPr>
        <a:xfrm flipV="1">
          <a:off x="3652520" y="678180"/>
          <a:ext cx="670560" cy="3302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7</xdr:row>
      <xdr:rowOff>0</xdr:rowOff>
    </xdr:from>
    <xdr:to>
      <xdr:col>10</xdr:col>
      <xdr:colOff>22860</xdr:colOff>
      <xdr:row>10</xdr:row>
      <xdr:rowOff>38100</xdr:rowOff>
    </xdr:to>
    <xdr:cxnSp macro="">
      <xdr:nvCxnSpPr>
        <xdr:cNvPr id="16" name="Conector recto de flecha 15">
          <a:extLst>
            <a:ext uri="{FF2B5EF4-FFF2-40B4-BE49-F238E27FC236}">
              <a16:creationId xmlns:a16="http://schemas.microsoft.com/office/drawing/2014/main" id="{00000000-0008-0000-0100-000010000000}"/>
            </a:ext>
          </a:extLst>
        </xdr:cNvPr>
        <xdr:cNvCxnSpPr/>
      </xdr:nvCxnSpPr>
      <xdr:spPr>
        <a:xfrm>
          <a:off x="2636520" y="1226820"/>
          <a:ext cx="662940" cy="5638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15</xdr:row>
      <xdr:rowOff>114300</xdr:rowOff>
    </xdr:from>
    <xdr:to>
      <xdr:col>11</xdr:col>
      <xdr:colOff>7620</xdr:colOff>
      <xdr:row>18</xdr:row>
      <xdr:rowOff>30480</xdr:rowOff>
    </xdr:to>
    <xdr:cxnSp macro="">
      <xdr:nvCxnSpPr>
        <xdr:cNvPr id="18" name="Conector recto de flecha 17">
          <a:extLst>
            <a:ext uri="{FF2B5EF4-FFF2-40B4-BE49-F238E27FC236}">
              <a16:creationId xmlns:a16="http://schemas.microsoft.com/office/drawing/2014/main" id="{00000000-0008-0000-0100-000012000000}"/>
            </a:ext>
          </a:extLst>
        </xdr:cNvPr>
        <xdr:cNvCxnSpPr/>
      </xdr:nvCxnSpPr>
      <xdr:spPr>
        <a:xfrm flipV="1">
          <a:off x="2308860" y="2743200"/>
          <a:ext cx="1303020" cy="4419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xdr:row>
      <xdr:rowOff>91440</xdr:rowOff>
    </xdr:from>
    <xdr:to>
      <xdr:col>16</xdr:col>
      <xdr:colOff>0</xdr:colOff>
      <xdr:row>4</xdr:row>
      <xdr:rowOff>0</xdr:rowOff>
    </xdr:to>
    <xdr:cxnSp macro="">
      <xdr:nvCxnSpPr>
        <xdr:cNvPr id="21" name="Conector recto de flecha 20">
          <a:extLst>
            <a:ext uri="{FF2B5EF4-FFF2-40B4-BE49-F238E27FC236}">
              <a16:creationId xmlns:a16="http://schemas.microsoft.com/office/drawing/2014/main" id="{00000000-0008-0000-0100-000015000000}"/>
            </a:ext>
          </a:extLst>
        </xdr:cNvPr>
        <xdr:cNvCxnSpPr/>
      </xdr:nvCxnSpPr>
      <xdr:spPr>
        <a:xfrm flipV="1">
          <a:off x="4602480" y="61722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4</xdr:row>
      <xdr:rowOff>121920</xdr:rowOff>
    </xdr:from>
    <xdr:to>
      <xdr:col>15</xdr:col>
      <xdr:colOff>320040</xdr:colOff>
      <xdr:row>9</xdr:row>
      <xdr:rowOff>38100</xdr:rowOff>
    </xdr:to>
    <xdr:cxnSp macro="">
      <xdr:nvCxnSpPr>
        <xdr:cNvPr id="24" name="Conector recto de flecha 23">
          <a:extLst>
            <a:ext uri="{FF2B5EF4-FFF2-40B4-BE49-F238E27FC236}">
              <a16:creationId xmlns:a16="http://schemas.microsoft.com/office/drawing/2014/main" id="{00000000-0008-0000-0100-000018000000}"/>
            </a:ext>
          </a:extLst>
        </xdr:cNvPr>
        <xdr:cNvCxnSpPr/>
      </xdr:nvCxnSpPr>
      <xdr:spPr>
        <a:xfrm>
          <a:off x="4594860" y="822960"/>
          <a:ext cx="640080" cy="792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10</xdr:row>
      <xdr:rowOff>15240</xdr:rowOff>
    </xdr:from>
    <xdr:to>
      <xdr:col>16</xdr:col>
      <xdr:colOff>7620</xdr:colOff>
      <xdr:row>10</xdr:row>
      <xdr:rowOff>99060</xdr:rowOff>
    </xdr:to>
    <xdr:cxnSp macro="">
      <xdr:nvCxnSpPr>
        <xdr:cNvPr id="27" name="Conector recto de flecha 26">
          <a:extLst>
            <a:ext uri="{FF2B5EF4-FFF2-40B4-BE49-F238E27FC236}">
              <a16:creationId xmlns:a16="http://schemas.microsoft.com/office/drawing/2014/main" id="{00000000-0008-0000-0100-00001B000000}"/>
            </a:ext>
          </a:extLst>
        </xdr:cNvPr>
        <xdr:cNvCxnSpPr/>
      </xdr:nvCxnSpPr>
      <xdr:spPr>
        <a:xfrm flipV="1">
          <a:off x="4610100" y="176784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15</xdr:row>
      <xdr:rowOff>167640</xdr:rowOff>
    </xdr:from>
    <xdr:to>
      <xdr:col>17</xdr:col>
      <xdr:colOff>15240</xdr:colOff>
      <xdr:row>16</xdr:row>
      <xdr:rowOff>60960</xdr:rowOff>
    </xdr:to>
    <xdr:cxnSp macro="">
      <xdr:nvCxnSpPr>
        <xdr:cNvPr id="30" name="Conector recto de flecha 29">
          <a:extLst>
            <a:ext uri="{FF2B5EF4-FFF2-40B4-BE49-F238E27FC236}">
              <a16:creationId xmlns:a16="http://schemas.microsoft.com/office/drawing/2014/main" id="{00000000-0008-0000-0100-00001E000000}"/>
            </a:ext>
          </a:extLst>
        </xdr:cNvPr>
        <xdr:cNvCxnSpPr/>
      </xdr:nvCxnSpPr>
      <xdr:spPr>
        <a:xfrm>
          <a:off x="4282440" y="2796540"/>
          <a:ext cx="647700" cy="685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xdr:row>
      <xdr:rowOff>144780</xdr:rowOff>
    </xdr:from>
    <xdr:to>
      <xdr:col>21</xdr:col>
      <xdr:colOff>320040</xdr:colOff>
      <xdr:row>4</xdr:row>
      <xdr:rowOff>53340</xdr:rowOff>
    </xdr:to>
    <xdr:cxnSp macro="">
      <xdr:nvCxnSpPr>
        <xdr:cNvPr id="37" name="Conector recto de flecha 36">
          <a:extLst>
            <a:ext uri="{FF2B5EF4-FFF2-40B4-BE49-F238E27FC236}">
              <a16:creationId xmlns:a16="http://schemas.microsoft.com/office/drawing/2014/main" id="{00000000-0008-0000-0100-000025000000}"/>
            </a:ext>
          </a:extLst>
        </xdr:cNvPr>
        <xdr:cNvCxnSpPr/>
      </xdr:nvCxnSpPr>
      <xdr:spPr>
        <a:xfrm flipV="1">
          <a:off x="6560820" y="67056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12</xdr:row>
      <xdr:rowOff>15240</xdr:rowOff>
    </xdr:from>
    <xdr:to>
      <xdr:col>18</xdr:col>
      <xdr:colOff>281940</xdr:colOff>
      <xdr:row>14</xdr:row>
      <xdr:rowOff>15240</xdr:rowOff>
    </xdr:to>
    <xdr:cxnSp macro="">
      <xdr:nvCxnSpPr>
        <xdr:cNvPr id="40" name="Conector recto de flecha 39">
          <a:extLst>
            <a:ext uri="{FF2B5EF4-FFF2-40B4-BE49-F238E27FC236}">
              <a16:creationId xmlns:a16="http://schemas.microsoft.com/office/drawing/2014/main" id="{00000000-0008-0000-0100-000028000000}"/>
            </a:ext>
          </a:extLst>
        </xdr:cNvPr>
        <xdr:cNvCxnSpPr/>
      </xdr:nvCxnSpPr>
      <xdr:spPr>
        <a:xfrm>
          <a:off x="5775960" y="2118360"/>
          <a:ext cx="403860" cy="3505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6</xdr:row>
      <xdr:rowOff>0</xdr:rowOff>
    </xdr:from>
    <xdr:to>
      <xdr:col>24</xdr:col>
      <xdr:colOff>30480</xdr:colOff>
      <xdr:row>8</xdr:row>
      <xdr:rowOff>15240</xdr:rowOff>
    </xdr:to>
    <xdr:cxnSp macro="">
      <xdr:nvCxnSpPr>
        <xdr:cNvPr id="45" name="Conector recto de flecha 44">
          <a:extLst>
            <a:ext uri="{FF2B5EF4-FFF2-40B4-BE49-F238E27FC236}">
              <a16:creationId xmlns:a16="http://schemas.microsoft.com/office/drawing/2014/main" id="{00000000-0008-0000-0100-00002D000000}"/>
            </a:ext>
          </a:extLst>
        </xdr:cNvPr>
        <xdr:cNvCxnSpPr/>
      </xdr:nvCxnSpPr>
      <xdr:spPr>
        <a:xfrm>
          <a:off x="7833360" y="105156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12</xdr:row>
      <xdr:rowOff>7620</xdr:rowOff>
    </xdr:from>
    <xdr:to>
      <xdr:col>23</xdr:col>
      <xdr:colOff>76200</xdr:colOff>
      <xdr:row>16</xdr:row>
      <xdr:rowOff>0</xdr:rowOff>
    </xdr:to>
    <xdr:cxnSp macro="">
      <xdr:nvCxnSpPr>
        <xdr:cNvPr id="48" name="Conector recto de flecha 47">
          <a:extLst>
            <a:ext uri="{FF2B5EF4-FFF2-40B4-BE49-F238E27FC236}">
              <a16:creationId xmlns:a16="http://schemas.microsoft.com/office/drawing/2014/main" id="{00000000-0008-0000-0100-000030000000}"/>
            </a:ext>
          </a:extLst>
        </xdr:cNvPr>
        <xdr:cNvCxnSpPr/>
      </xdr:nvCxnSpPr>
      <xdr:spPr>
        <a:xfrm flipV="1">
          <a:off x="6873240" y="2110740"/>
          <a:ext cx="739140" cy="6934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12</xdr:row>
      <xdr:rowOff>7620</xdr:rowOff>
    </xdr:from>
    <xdr:to>
      <xdr:col>24</xdr:col>
      <xdr:colOff>312420</xdr:colOff>
      <xdr:row>15</xdr:row>
      <xdr:rowOff>22860</xdr:rowOff>
    </xdr:to>
    <xdr:cxnSp macro="">
      <xdr:nvCxnSpPr>
        <xdr:cNvPr id="50" name="Conector recto de flecha 49">
          <a:extLst>
            <a:ext uri="{FF2B5EF4-FFF2-40B4-BE49-F238E27FC236}">
              <a16:creationId xmlns:a16="http://schemas.microsoft.com/office/drawing/2014/main" id="{00000000-0008-0000-0100-000032000000}"/>
            </a:ext>
          </a:extLst>
        </xdr:cNvPr>
        <xdr:cNvCxnSpPr/>
      </xdr:nvCxnSpPr>
      <xdr:spPr>
        <a:xfrm>
          <a:off x="7894320" y="2110740"/>
          <a:ext cx="281940" cy="5410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9</xdr:row>
      <xdr:rowOff>114300</xdr:rowOff>
    </xdr:from>
    <xdr:to>
      <xdr:col>28</xdr:col>
      <xdr:colOff>15240</xdr:colOff>
      <xdr:row>12</xdr:row>
      <xdr:rowOff>0</xdr:rowOff>
    </xdr:to>
    <xdr:cxnSp macro="">
      <xdr:nvCxnSpPr>
        <xdr:cNvPr id="52" name="Conector recto de flecha 51">
          <a:extLst>
            <a:ext uri="{FF2B5EF4-FFF2-40B4-BE49-F238E27FC236}">
              <a16:creationId xmlns:a16="http://schemas.microsoft.com/office/drawing/2014/main" id="{00000000-0008-0000-0100-000034000000}"/>
            </a:ext>
          </a:extLst>
        </xdr:cNvPr>
        <xdr:cNvCxnSpPr/>
      </xdr:nvCxnSpPr>
      <xdr:spPr>
        <a:xfrm>
          <a:off x="8542020" y="1691640"/>
          <a:ext cx="647700" cy="411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19</xdr:row>
      <xdr:rowOff>0</xdr:rowOff>
    </xdr:from>
    <xdr:to>
      <xdr:col>25</xdr:col>
      <xdr:colOff>15240</xdr:colOff>
      <xdr:row>21</xdr:row>
      <xdr:rowOff>15240</xdr:rowOff>
    </xdr:to>
    <xdr:cxnSp macro="">
      <xdr:nvCxnSpPr>
        <xdr:cNvPr id="54" name="Conector recto de flecha 53">
          <a:extLst>
            <a:ext uri="{FF2B5EF4-FFF2-40B4-BE49-F238E27FC236}">
              <a16:creationId xmlns:a16="http://schemas.microsoft.com/office/drawing/2014/main" id="{00000000-0008-0000-0100-000036000000}"/>
            </a:ext>
          </a:extLst>
        </xdr:cNvPr>
        <xdr:cNvCxnSpPr/>
      </xdr:nvCxnSpPr>
      <xdr:spPr>
        <a:xfrm>
          <a:off x="8145780" y="332994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16</xdr:row>
      <xdr:rowOff>7620</xdr:rowOff>
    </xdr:from>
    <xdr:to>
      <xdr:col>28</xdr:col>
      <xdr:colOff>297180</xdr:colOff>
      <xdr:row>17</xdr:row>
      <xdr:rowOff>160020</xdr:rowOff>
    </xdr:to>
    <xdr:cxnSp macro="">
      <xdr:nvCxnSpPr>
        <xdr:cNvPr id="55" name="Conector recto de flecha 54">
          <a:extLst>
            <a:ext uri="{FF2B5EF4-FFF2-40B4-BE49-F238E27FC236}">
              <a16:creationId xmlns:a16="http://schemas.microsoft.com/office/drawing/2014/main" id="{00000000-0008-0000-0100-000037000000}"/>
            </a:ext>
          </a:extLst>
        </xdr:cNvPr>
        <xdr:cNvCxnSpPr/>
      </xdr:nvCxnSpPr>
      <xdr:spPr>
        <a:xfrm>
          <a:off x="8854440" y="2811780"/>
          <a:ext cx="617220" cy="3276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14</xdr:row>
      <xdr:rowOff>7620</xdr:rowOff>
    </xdr:from>
    <xdr:to>
      <xdr:col>29</xdr:col>
      <xdr:colOff>259080</xdr:colOff>
      <xdr:row>17</xdr:row>
      <xdr:rowOff>167640</xdr:rowOff>
    </xdr:to>
    <xdr:cxnSp macro="">
      <xdr:nvCxnSpPr>
        <xdr:cNvPr id="57" name="Conector recto de flecha 56">
          <a:extLst>
            <a:ext uri="{FF2B5EF4-FFF2-40B4-BE49-F238E27FC236}">
              <a16:creationId xmlns:a16="http://schemas.microsoft.com/office/drawing/2014/main" id="{00000000-0008-0000-0100-000039000000}"/>
            </a:ext>
          </a:extLst>
        </xdr:cNvPr>
        <xdr:cNvCxnSpPr/>
      </xdr:nvCxnSpPr>
      <xdr:spPr>
        <a:xfrm>
          <a:off x="9738360" y="2461260"/>
          <a:ext cx="22860" cy="6858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workbookViewId="0">
      <selection activeCell="H6" sqref="H6"/>
    </sheetView>
  </sheetViews>
  <sheetFormatPr baseColWidth="10" defaultRowHeight="14.4"/>
  <cols>
    <col min="4" max="4" width="3.44140625" customWidth="1"/>
    <col min="5" max="5" width="14" customWidth="1"/>
    <col min="6" max="6" width="3.5546875" customWidth="1"/>
    <col min="7" max="7" width="17.109375" customWidth="1"/>
  </cols>
  <sheetData>
    <row r="1" spans="1:12" ht="15.6">
      <c r="A1" s="43" t="s">
        <v>18</v>
      </c>
      <c r="B1" s="42"/>
      <c r="C1" s="42"/>
      <c r="D1" s="42"/>
      <c r="E1" s="42"/>
      <c r="F1" s="42"/>
      <c r="G1" s="42"/>
      <c r="H1" s="42"/>
      <c r="I1" s="42"/>
      <c r="J1" s="42"/>
      <c r="K1" s="42"/>
      <c r="L1" s="42"/>
    </row>
    <row r="2" spans="1:12" ht="15.6">
      <c r="A2" s="42"/>
      <c r="B2" s="42"/>
      <c r="C2" s="42"/>
      <c r="D2" s="42"/>
      <c r="E2" s="42"/>
      <c r="F2" s="42"/>
      <c r="G2" s="42"/>
      <c r="H2" s="42"/>
      <c r="I2" s="42"/>
      <c r="J2" s="42"/>
      <c r="K2" s="42"/>
      <c r="L2" s="42"/>
    </row>
    <row r="3" spans="1:12" ht="15.6">
      <c r="A3" s="43" t="s">
        <v>19</v>
      </c>
      <c r="B3" s="42"/>
      <c r="C3" s="42"/>
      <c r="D3" s="42"/>
      <c r="E3" s="43">
        <v>300</v>
      </c>
      <c r="F3" s="43" t="s">
        <v>17</v>
      </c>
      <c r="G3" s="42"/>
      <c r="H3" s="42"/>
      <c r="I3" s="42"/>
      <c r="J3" s="42"/>
      <c r="K3" s="42"/>
      <c r="L3" s="42"/>
    </row>
    <row r="4" spans="1:12" ht="15.6">
      <c r="A4" s="43" t="s">
        <v>20</v>
      </c>
      <c r="B4" s="42"/>
      <c r="C4" s="42"/>
      <c r="D4" s="42"/>
      <c r="E4" s="43">
        <v>200</v>
      </c>
      <c r="F4" s="43" t="s">
        <v>17</v>
      </c>
      <c r="G4" s="42"/>
      <c r="H4" s="42"/>
      <c r="I4" s="42"/>
      <c r="J4" s="42"/>
      <c r="K4" s="42"/>
      <c r="L4" s="42"/>
    </row>
    <row r="5" spans="1:12" ht="15.6">
      <c r="A5" s="43" t="s">
        <v>21</v>
      </c>
      <c r="B5" s="42"/>
      <c r="C5" s="42"/>
      <c r="D5" s="42"/>
      <c r="E5" s="42"/>
      <c r="F5" s="42"/>
      <c r="G5" s="42"/>
      <c r="H5" s="43">
        <v>100</v>
      </c>
      <c r="I5" s="43" t="s">
        <v>17</v>
      </c>
      <c r="J5" s="42"/>
      <c r="K5" s="42"/>
      <c r="L5" s="42"/>
    </row>
    <row r="6" spans="1:12" ht="15.6">
      <c r="A6" s="43" t="s">
        <v>44</v>
      </c>
      <c r="B6" s="42"/>
      <c r="C6" s="42"/>
      <c r="D6" s="42"/>
      <c r="E6" s="42"/>
      <c r="F6" s="42"/>
      <c r="G6" s="42"/>
      <c r="H6" s="43">
        <f>SUMPRODUCT(C18:C31,D18:D31)*250+SUMPRODUCT(C18:C31,F18:F31)*200</f>
        <v>15000</v>
      </c>
      <c r="I6" s="43" t="s">
        <v>17</v>
      </c>
      <c r="J6" s="42"/>
    </row>
    <row r="7" spans="1:12" ht="15.6">
      <c r="A7" s="43"/>
      <c r="B7" s="42"/>
      <c r="C7" s="42"/>
      <c r="D7" s="42"/>
      <c r="E7" s="42"/>
      <c r="F7" s="42"/>
      <c r="G7" s="42"/>
      <c r="H7" s="43"/>
      <c r="I7" s="43"/>
      <c r="J7" s="42"/>
    </row>
    <row r="8" spans="1:12" ht="15.6">
      <c r="A8" s="86" t="s">
        <v>38</v>
      </c>
      <c r="B8" s="87"/>
      <c r="C8" s="87"/>
      <c r="D8" s="87"/>
      <c r="E8" s="87"/>
      <c r="F8" s="87"/>
      <c r="G8" s="87"/>
      <c r="H8" s="43"/>
      <c r="I8" s="43"/>
      <c r="J8" s="42"/>
    </row>
    <row r="9" spans="1:12" ht="15.6">
      <c r="A9" s="86" t="s">
        <v>39</v>
      </c>
      <c r="B9" s="87"/>
      <c r="C9" s="87"/>
      <c r="D9" s="87"/>
      <c r="E9" s="87"/>
      <c r="F9" s="87"/>
      <c r="G9" s="87"/>
      <c r="H9" s="42"/>
      <c r="I9" s="42"/>
      <c r="J9" s="42"/>
      <c r="K9" s="42"/>
      <c r="L9" s="42"/>
    </row>
    <row r="10" spans="1:12" ht="15.6">
      <c r="A10" s="86" t="s">
        <v>40</v>
      </c>
      <c r="B10" s="87"/>
      <c r="C10" s="87"/>
      <c r="D10" s="87"/>
      <c r="E10" s="87"/>
      <c r="F10" s="87"/>
      <c r="G10" s="87"/>
      <c r="H10" s="42"/>
      <c r="I10" s="42"/>
      <c r="J10" s="42"/>
      <c r="K10" s="42"/>
      <c r="L10" s="42"/>
    </row>
    <row r="11" spans="1:12" ht="15.6">
      <c r="A11" s="86" t="s">
        <v>41</v>
      </c>
      <c r="B11" s="87"/>
      <c r="C11" s="87"/>
      <c r="D11" s="87"/>
      <c r="E11" s="87"/>
      <c r="F11" s="87"/>
      <c r="G11" s="87"/>
      <c r="H11" s="42"/>
      <c r="I11" s="42"/>
      <c r="J11" s="42"/>
      <c r="K11" s="42"/>
      <c r="L11" s="42"/>
    </row>
    <row r="12" spans="1:12" ht="15.6">
      <c r="A12" s="86" t="s">
        <v>42</v>
      </c>
      <c r="B12" s="87"/>
      <c r="C12" s="87"/>
      <c r="D12" s="87"/>
      <c r="E12" s="87"/>
      <c r="F12" s="87"/>
      <c r="G12" s="87"/>
      <c r="H12" s="42"/>
      <c r="I12" s="42"/>
      <c r="J12" s="42"/>
      <c r="K12" s="42"/>
      <c r="L12" s="42"/>
    </row>
    <row r="13" spans="1:12">
      <c r="A13" s="88"/>
      <c r="B13" s="88"/>
      <c r="C13" s="88"/>
      <c r="D13" s="88"/>
      <c r="E13" s="88"/>
      <c r="F13" s="88"/>
      <c r="G13" s="88"/>
    </row>
    <row r="14" spans="1:12" ht="15" thickBot="1"/>
    <row r="15" spans="1:12" ht="15" thickBot="1">
      <c r="B15" s="40" t="s">
        <v>9</v>
      </c>
      <c r="C15" s="41">
        <v>53884051</v>
      </c>
    </row>
    <row r="17" spans="2:7">
      <c r="B17" s="46" t="s">
        <v>13</v>
      </c>
      <c r="C17" s="47" t="s">
        <v>16</v>
      </c>
      <c r="D17" s="48"/>
      <c r="E17" s="49" t="s">
        <v>25</v>
      </c>
      <c r="F17" s="48"/>
      <c r="G17" s="51" t="s">
        <v>26</v>
      </c>
    </row>
    <row r="18" spans="2:7">
      <c r="B18" s="18" t="s">
        <v>0</v>
      </c>
      <c r="C18" s="6">
        <f>INT((5-MID(C15,1,1))/4)+2</f>
        <v>2</v>
      </c>
      <c r="D18" s="44">
        <f>MOD(MID($C$15,1,1),2)+1</f>
        <v>2</v>
      </c>
      <c r="E18" t="s">
        <v>22</v>
      </c>
      <c r="G18" s="52"/>
    </row>
    <row r="19" spans="2:7">
      <c r="B19" s="18" t="s">
        <v>10</v>
      </c>
      <c r="C19" s="6">
        <f>INT((5-MID(C15,2,1))/4)+2</f>
        <v>2</v>
      </c>
      <c r="D19" s="44">
        <f>MOD(MID($C$15,2,1),2)+1</f>
        <v>2</v>
      </c>
      <c r="E19" t="s">
        <v>22</v>
      </c>
      <c r="G19" s="52"/>
    </row>
    <row r="20" spans="2:7">
      <c r="B20" s="18" t="s">
        <v>6</v>
      </c>
      <c r="C20" s="6">
        <f>INT((5-MID(C15,3,1))/2)+3</f>
        <v>1</v>
      </c>
      <c r="D20" s="44">
        <f>MOD(MID($C$15,3,1),2)+1</f>
        <v>1</v>
      </c>
      <c r="E20" t="s">
        <v>22</v>
      </c>
      <c r="F20" s="45">
        <v>1</v>
      </c>
      <c r="G20" s="53" t="s">
        <v>24</v>
      </c>
    </row>
    <row r="21" spans="2:7">
      <c r="B21" s="18" t="s">
        <v>11</v>
      </c>
      <c r="C21" s="6">
        <f>INT((5-MID(C15,4,1))/2)+3</f>
        <v>1</v>
      </c>
      <c r="D21" s="44">
        <f>MOD(MID($C$15,4,1),2)+1</f>
        <v>1</v>
      </c>
      <c r="E21" t="s">
        <v>23</v>
      </c>
      <c r="F21" s="45">
        <v>1</v>
      </c>
      <c r="G21" s="53" t="s">
        <v>22</v>
      </c>
    </row>
    <row r="22" spans="2:7">
      <c r="B22" s="18" t="s">
        <v>3</v>
      </c>
      <c r="C22" s="6">
        <f>INT((5-MID(C15,5,1))/4)+2</f>
        <v>2</v>
      </c>
      <c r="D22" s="44">
        <f>MOD(MID($C$15,5,1),2)+1</f>
        <v>1</v>
      </c>
      <c r="E22" t="s">
        <v>22</v>
      </c>
      <c r="F22" s="45">
        <v>1</v>
      </c>
      <c r="G22" s="53" t="s">
        <v>24</v>
      </c>
    </row>
    <row r="23" spans="2:7">
      <c r="B23" s="18" t="s">
        <v>1</v>
      </c>
      <c r="C23" s="6">
        <f>INT((5-MID(C15,6,1))/4)+2</f>
        <v>3</v>
      </c>
      <c r="D23" s="44">
        <f>MOD(MID($C$15,6,1),2)+1</f>
        <v>1</v>
      </c>
      <c r="E23" t="s">
        <v>23</v>
      </c>
      <c r="F23" s="45">
        <v>1</v>
      </c>
      <c r="G23" s="53" t="s">
        <v>22</v>
      </c>
    </row>
    <row r="24" spans="2:7">
      <c r="B24" s="18" t="s">
        <v>12</v>
      </c>
      <c r="C24" s="6">
        <f>INT(MID(C15,7,1)/2)+2</f>
        <v>4</v>
      </c>
      <c r="D24" s="44">
        <f>MOD(MID($C$15,7,1),2)+1</f>
        <v>2</v>
      </c>
      <c r="E24" t="s">
        <v>23</v>
      </c>
      <c r="F24" s="45"/>
      <c r="G24" s="53"/>
    </row>
    <row r="25" spans="2:7">
      <c r="B25" s="18" t="s">
        <v>2</v>
      </c>
      <c r="C25" s="6">
        <f>INT((5-MID(C15,8,1))/4)+2</f>
        <v>3</v>
      </c>
      <c r="D25" s="44">
        <f>MOD(MID($C$15,8,1),2)+1</f>
        <v>2</v>
      </c>
      <c r="E25" t="s">
        <v>23</v>
      </c>
      <c r="F25" s="45">
        <v>1</v>
      </c>
      <c r="G25" s="53" t="s">
        <v>24</v>
      </c>
    </row>
    <row r="26" spans="2:7">
      <c r="B26" s="18" t="s">
        <v>7</v>
      </c>
      <c r="C26" s="6">
        <f>INT((5-MID(C15,2,1))/3)+3</f>
        <v>3</v>
      </c>
      <c r="D26" s="44">
        <f>MOD(MID($C$15,1,1),2)+1</f>
        <v>2</v>
      </c>
      <c r="E26" t="s">
        <v>22</v>
      </c>
      <c r="F26" s="45"/>
      <c r="G26" s="53"/>
    </row>
    <row r="27" spans="2:7">
      <c r="B27" s="18" t="s">
        <v>5</v>
      </c>
      <c r="C27" s="6">
        <f>INT((5-MID(C15,3,1))/3)+3</f>
        <v>2</v>
      </c>
      <c r="D27" s="44">
        <f>MOD(MID($C$15,2,1),2)+1</f>
        <v>2</v>
      </c>
      <c r="E27" t="s">
        <v>23</v>
      </c>
      <c r="F27" s="45"/>
      <c r="G27" s="53"/>
    </row>
    <row r="28" spans="2:7">
      <c r="B28" s="18" t="s">
        <v>4</v>
      </c>
      <c r="C28" s="6">
        <f>INT((5-MID(C15,4,1))/4)+2</f>
        <v>1</v>
      </c>
      <c r="D28" s="44">
        <f>MOD(MID($C$15,3,1),2)+1</f>
        <v>1</v>
      </c>
      <c r="E28" t="s">
        <v>23</v>
      </c>
      <c r="F28" s="45"/>
      <c r="G28" s="53"/>
    </row>
    <row r="29" spans="2:7">
      <c r="B29" s="18" t="s">
        <v>8</v>
      </c>
      <c r="C29" s="6">
        <f>INT((5-MID(C15,5,1))/2)+3</f>
        <v>3</v>
      </c>
      <c r="D29" s="44">
        <f>MOD(MID($C$15,4,1),2)+1</f>
        <v>1</v>
      </c>
      <c r="E29" t="s">
        <v>23</v>
      </c>
      <c r="F29" s="45">
        <v>1</v>
      </c>
      <c r="G29" s="53" t="s">
        <v>24</v>
      </c>
    </row>
    <row r="30" spans="2:7">
      <c r="B30" s="18" t="s">
        <v>14</v>
      </c>
      <c r="C30" s="6">
        <f>INT((5-MID(C15,6,1))/4)+2</f>
        <v>3</v>
      </c>
      <c r="D30" s="44">
        <f>MOD(MID($C$15,5,1),2)+1</f>
        <v>1</v>
      </c>
      <c r="E30" t="s">
        <v>23</v>
      </c>
      <c r="F30" s="45"/>
      <c r="G30" s="53"/>
    </row>
    <row r="31" spans="2:7">
      <c r="B31" s="19" t="s">
        <v>15</v>
      </c>
      <c r="C31" s="7">
        <f>INT(MID(C15,8,1)/3)+2</f>
        <v>2</v>
      </c>
      <c r="D31" s="50">
        <f>MOD(MID($C$15,6,1),2)+1</f>
        <v>1</v>
      </c>
      <c r="E31" s="48" t="s">
        <v>22</v>
      </c>
      <c r="F31" s="48">
        <v>1</v>
      </c>
      <c r="G31" s="54"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33"/>
  <sheetViews>
    <sheetView tabSelected="1" topLeftCell="D1" zoomScale="64" zoomScaleNormal="64" workbookViewId="0">
      <selection activeCell="N22" sqref="N22"/>
    </sheetView>
  </sheetViews>
  <sheetFormatPr baseColWidth="10" defaultColWidth="3.33203125" defaultRowHeight="24.9" customHeight="1"/>
  <cols>
    <col min="1" max="1" width="12.88671875" style="4" customWidth="1"/>
    <col min="2" max="2" width="17.33203125" style="4" customWidth="1"/>
    <col min="3" max="3" width="5" style="16" customWidth="1"/>
    <col min="4" max="4" width="19.5546875" style="16" customWidth="1"/>
    <col min="5" max="5" width="6.44140625" style="16" customWidth="1"/>
    <col min="6" max="6" width="16.109375" style="16" customWidth="1"/>
    <col min="7" max="7" width="7.6640625" style="16" customWidth="1"/>
    <col min="8" max="8" width="10.44140625" style="16" customWidth="1"/>
    <col min="9" max="10" width="7.6640625" style="16" customWidth="1"/>
    <col min="11" max="49" width="15.6640625" style="16" customWidth="1"/>
    <col min="50" max="53" width="3.33203125" style="16"/>
    <col min="54" max="16384" width="3.33203125" style="4"/>
  </cols>
  <sheetData>
    <row r="1" spans="1:86" ht="24.9" customHeight="1">
      <c r="A1" s="55" t="s">
        <v>13</v>
      </c>
      <c r="B1" s="56" t="s">
        <v>16</v>
      </c>
      <c r="C1" s="57"/>
      <c r="D1" s="67" t="s">
        <v>25</v>
      </c>
      <c r="E1" s="60"/>
      <c r="F1" s="68" t="s">
        <v>26</v>
      </c>
      <c r="G1" s="58"/>
      <c r="H1" s="59"/>
      <c r="I1" s="58" t="s">
        <v>27</v>
      </c>
      <c r="J1" s="59"/>
      <c r="K1" s="60" t="s">
        <v>13</v>
      </c>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spans="1:86" ht="24.9" customHeight="1">
      <c r="A2" s="61" t="s">
        <v>0</v>
      </c>
      <c r="B2" s="62">
        <v>2</v>
      </c>
      <c r="C2" s="83">
        <f>MOD(MID(Enunciado!C15,1,1),2)+1</f>
        <v>2</v>
      </c>
      <c r="D2" s="65" t="s">
        <v>22</v>
      </c>
      <c r="E2" s="63"/>
      <c r="F2" s="66"/>
      <c r="G2" s="63"/>
      <c r="H2" s="59"/>
      <c r="I2" s="59" t="s">
        <v>43</v>
      </c>
      <c r="J2" s="64"/>
      <c r="K2" s="55" t="s">
        <v>0</v>
      </c>
      <c r="L2" s="70" t="str">
        <f>IF(AND(L$16&gt;=Caminocrítico!$E$6+1,L$16&lt;=Caminocrítico!$H$6),$I2,"")</f>
        <v>2A</v>
      </c>
      <c r="M2" s="70" t="str">
        <f>IF(AND(M$16&gt;=Caminocrítico!$E$6+1,M$16&lt;=Caminocrítico!$H$6),$I2,"")</f>
        <v>2A</v>
      </c>
      <c r="N2" s="70" t="str">
        <f>IF(AND(N$16&gt;=Caminocrítico!$E$6+1,N$16&lt;=Caminocrítico!$H$6),$I2,"")</f>
        <v/>
      </c>
      <c r="O2" s="70" t="str">
        <f>IF(AND(O$16&gt;=Caminocrítico!$E$6+1,O$16&lt;=Caminocrítico!$H$6),$I2,"")</f>
        <v/>
      </c>
      <c r="P2" s="70" t="str">
        <f>IF(AND(P$16&gt;=Caminocrítico!$E$6+1,P$16&lt;=Caminocrítico!$H$6),$I2,"")</f>
        <v/>
      </c>
      <c r="Q2" s="70" t="str">
        <f>IF(AND(Q$16&gt;=Caminocrítico!$E$6+1,Q$16&lt;=Caminocrítico!$H$6),$I2,"")</f>
        <v/>
      </c>
      <c r="R2" s="70" t="str">
        <f>IF(AND(R$16&gt;=Caminocrítico!$E$6+1,R$16&lt;=Caminocrítico!$H$6),$I2,"")</f>
        <v/>
      </c>
      <c r="S2" s="70" t="str">
        <f>IF(AND(S$16&gt;=Caminocrítico!$E$6+1,S$16&lt;=Caminocrítico!$H$6),$I2,"")</f>
        <v/>
      </c>
      <c r="T2" s="70" t="str">
        <f>IF(AND(T$16&gt;=Caminocrítico!$E$6+1,T$16&lt;=Caminocrítico!$H$6),$I2,"")</f>
        <v/>
      </c>
      <c r="U2" s="70" t="str">
        <f>IF(AND(U$16&gt;=Caminocrítico!$E$6+1,U$16&lt;=Caminocrítico!$H$6),$I2,"")</f>
        <v/>
      </c>
      <c r="V2" s="70" t="str">
        <f>IF(AND(V$16&gt;=Caminocrítico!$E$6+1,V$16&lt;=Caminocrítico!$H$6),$I2,"")</f>
        <v/>
      </c>
      <c r="W2" s="70" t="str">
        <f>IF(AND(W$16&gt;=Caminocrítico!$E$6+1,W$16&lt;=Caminocrítico!$H$6),$I2,"")</f>
        <v/>
      </c>
      <c r="X2" s="70" t="str">
        <f>IF(AND(X$16&gt;=Caminocrítico!$E$6+1,X$16&lt;=Caminocrítico!$H$6),$I2,"")</f>
        <v/>
      </c>
      <c r="Y2" s="70" t="str">
        <f>IF(AND(Y$16&gt;=Caminocrítico!$E$6+1,Y$16&lt;=Caminocrítico!$H$6),$I2,"")</f>
        <v/>
      </c>
      <c r="Z2" s="70" t="str">
        <f>IF(AND(Z$16&gt;=Caminocrítico!$E$6+1,Z$16&lt;=Caminocrítico!$H$6),$I2,"")</f>
        <v/>
      </c>
      <c r="AA2" s="70" t="str">
        <f>IF(AND(AA$16&gt;=Caminocrítico!$E$6+1,AA$16&lt;=Caminocrítico!$H$6),$I2,"")</f>
        <v/>
      </c>
      <c r="AB2" s="70" t="str">
        <f>IF(AND(AB$16&gt;=Caminocrítico!$E$6+1,AB$16&lt;=Caminocrítico!$H$6),$I2,"")</f>
        <v/>
      </c>
      <c r="AC2" s="70" t="str">
        <f>IF(AND(AC$16&gt;=Caminocrítico!$E$6+1,AC$16&lt;=Caminocrítico!$H$6),$I2,"")</f>
        <v/>
      </c>
      <c r="AD2" s="70" t="str">
        <f>IF(AND(AD$16&gt;=Caminocrítico!$E$6+1,AD$16&lt;=Caminocrítico!$H$6),$I2,"")</f>
        <v/>
      </c>
      <c r="AE2" s="70" t="str">
        <f>IF(AND(AE$16&gt;=Caminocrítico!$E$6+1,AE$16&lt;=Caminocrítico!$H$6),$I2,"")</f>
        <v/>
      </c>
      <c r="AF2" s="70" t="str">
        <f>IF(AND(AF$16&gt;=Caminocrítico!$E$6+1,AF$16&lt;=Caminocrítico!$H$6),$I2,"")</f>
        <v/>
      </c>
      <c r="AG2" s="70" t="str">
        <f>IF(AND(AG$16&gt;=Caminocrítico!$E$6+1,AG$16&lt;=Caminocrítico!$H$6),$I2,"")</f>
        <v/>
      </c>
      <c r="AH2" s="70" t="str">
        <f>IF(AND(AH$16&gt;=Caminocrítico!$E$6+1,AH$16&lt;=Caminocrítico!$H$6),$I2,"")</f>
        <v/>
      </c>
      <c r="AI2" s="70" t="str">
        <f>IF(AND(AI$16&gt;=Caminocrítico!$E$6+1,AI$16&lt;=Caminocrítico!$H$6),$I2,"")</f>
        <v/>
      </c>
      <c r="AJ2" s="70" t="str">
        <f>IF(AND(AJ$16&gt;=Caminocrítico!$E$6+1,AJ$16&lt;=Caminocrítico!$H$6),$I2,"")</f>
        <v/>
      </c>
      <c r="AK2" s="70" t="str">
        <f>IF(AND(AK$16&gt;=Caminocrítico!$E$6+1,AK$16&lt;=Caminocrítico!$H$6),$I2,"")</f>
        <v/>
      </c>
      <c r="AL2" s="70" t="str">
        <f>IF(AND(AL$16&gt;=Caminocrítico!$E$6+1,AL$16&lt;=Caminocrítico!$H$6),$I2,"")</f>
        <v/>
      </c>
      <c r="AM2" s="70" t="str">
        <f>IF(AND(AM$16&gt;=Caminocrítico!$E$6+1,AM$16&lt;=Caminocrítico!$H$6),$I2,"")</f>
        <v/>
      </c>
      <c r="AN2" s="70" t="str">
        <f>IF(AND(AN$16&gt;=Caminocrítico!$E$6+1,AN$16&lt;=Caminocrítico!$H$6),AK2,"")</f>
        <v/>
      </c>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row>
    <row r="3" spans="1:86" ht="24.9" customHeight="1">
      <c r="A3" s="61" t="s">
        <v>10</v>
      </c>
      <c r="B3" s="62">
        <v>2</v>
      </c>
      <c r="C3" s="83">
        <f>MOD(MID(Enunciado!$C$15,2,1),2)+1</f>
        <v>2</v>
      </c>
      <c r="D3" s="66" t="s">
        <v>22</v>
      </c>
      <c r="E3" s="63"/>
      <c r="F3" s="66"/>
      <c r="G3" s="63"/>
      <c r="H3" s="59"/>
      <c r="I3" s="59" t="s">
        <v>43</v>
      </c>
      <c r="J3" s="64"/>
      <c r="K3" s="55" t="s">
        <v>10</v>
      </c>
      <c r="L3" s="70" t="str">
        <f>IF(AND(L$16&gt;=Caminocrítico!$D$18+1,L$16&lt;=Caminocrítico!$G$18),$I3,"")</f>
        <v>2A</v>
      </c>
      <c r="M3" s="70" t="str">
        <f>IF(AND(M$16&gt;=Caminocrítico!$D$18+1,M$16&lt;=Caminocrítico!$G$18),$I3,"")</f>
        <v>2A</v>
      </c>
      <c r="N3" s="70" t="str">
        <f>IF(AND(N$16&gt;=Caminocrítico!$D$18+1,N$16&lt;=Caminocrítico!$G$18),$I3,"")</f>
        <v/>
      </c>
      <c r="O3" s="70" t="str">
        <f>IF(AND(O$16&gt;=Caminocrítico!$D$18+1,O$16&lt;=Caminocrítico!$G$18),$I3,"")</f>
        <v/>
      </c>
      <c r="P3" s="70" t="str">
        <f>IF(AND(P$16&gt;=Caminocrítico!$D$18+1,P$16&lt;=Caminocrítico!$G$18),$I3,"")</f>
        <v/>
      </c>
      <c r="Q3" s="70" t="str">
        <f>IF(AND(Q$16&gt;=Caminocrítico!$D$18+1,Q$16&lt;=Caminocrítico!$G$18),$I3,"")</f>
        <v/>
      </c>
      <c r="R3" s="70" t="str">
        <f>IF(AND(R$16&gt;=Caminocrítico!$D$18+1,R$16&lt;=Caminocrítico!$G$18),$I3,"")</f>
        <v/>
      </c>
      <c r="S3" s="70" t="str">
        <f>IF(AND(S$16&gt;=Caminocrítico!$D$18+1,S$16&lt;=Caminocrítico!$G$18),$I3,"")</f>
        <v/>
      </c>
      <c r="T3" s="70" t="str">
        <f>IF(AND(T$16&gt;=Caminocrítico!$D$18+1,T$16&lt;=Caminocrítico!$G$18),$I3,"")</f>
        <v/>
      </c>
      <c r="U3" s="70" t="str">
        <f>IF(AND(U$16&gt;=Caminocrítico!$D$18+1,U$16&lt;=Caminocrítico!$G$18),$I3,"")</f>
        <v/>
      </c>
      <c r="V3" s="70" t="str">
        <f>IF(AND(V$16&gt;=Caminocrítico!$D$18+1,V$16&lt;=Caminocrítico!$G$18),$I3,"")</f>
        <v/>
      </c>
      <c r="W3" s="70" t="str">
        <f>IF(AND(W$16&gt;=Caminocrítico!$D$18+1,W$16&lt;=Caminocrítico!$G$18),$I3,"")</f>
        <v/>
      </c>
      <c r="X3" s="70" t="str">
        <f>IF(AND(X$16&gt;=Caminocrítico!$D$18+1,X$16&lt;=Caminocrítico!$G$18),$I3,"")</f>
        <v/>
      </c>
      <c r="Y3" s="70" t="str">
        <f>IF(AND(Y$16&gt;=Caminocrítico!$D$18+1,Y$16&lt;=Caminocrítico!$G$18),$I3,"")</f>
        <v/>
      </c>
      <c r="Z3" s="70" t="str">
        <f>IF(AND(Z$16&gt;=Caminocrítico!$D$18+1,Z$16&lt;=Caminocrítico!$G$18),$I3,"")</f>
        <v/>
      </c>
      <c r="AA3" s="70" t="str">
        <f>IF(AND(AA$16&gt;=Caminocrítico!$D$18+1,AA$16&lt;=Caminocrítico!$G$18),$I3,"")</f>
        <v/>
      </c>
      <c r="AB3" s="70" t="str">
        <f>IF(AND(AB$16&gt;=Caminocrítico!$D$18+1,AB$16&lt;=Caminocrítico!$G$18),$I3,"")</f>
        <v/>
      </c>
      <c r="AC3" s="70" t="str">
        <f>IF(AND(AC$16&gt;=Caminocrítico!$D$18+1,AC$16&lt;=Caminocrítico!$G$18),$I3,"")</f>
        <v/>
      </c>
      <c r="AD3" s="70" t="str">
        <f>IF(AND(AD$16&gt;=Caminocrítico!$D$18+1,AD$16&lt;=Caminocrítico!$G$18),$I3,"")</f>
        <v/>
      </c>
      <c r="AE3" s="70" t="str">
        <f>IF(AND(AE$16&gt;=Caminocrítico!$D$18+1,AE$16&lt;=Caminocrítico!$G$18),$I3,"")</f>
        <v/>
      </c>
      <c r="AF3" s="70" t="str">
        <f>IF(AND(AF$16&gt;=Caminocrítico!$D$18+1,AF$16&lt;=Caminocrítico!$G$18),$I3,"")</f>
        <v/>
      </c>
      <c r="AG3" s="70" t="str">
        <f>IF(AND(AG$16&gt;=Caminocrítico!$D$18+1,AG$16&lt;=Caminocrítico!$G$18),$I3,"")</f>
        <v/>
      </c>
      <c r="AH3" s="70" t="str">
        <f>IF(AND(AH$16&gt;=Caminocrítico!$D$18+1,AH$16&lt;=Caminocrítico!$G$18),$I3,"")</f>
        <v/>
      </c>
      <c r="AI3" s="70" t="str">
        <f>IF(AND(AI$16&gt;=Caminocrítico!$D$18+1,AI$16&lt;=Caminocrítico!$G$18),$I3,"")</f>
        <v/>
      </c>
      <c r="AJ3" s="70" t="str">
        <f>IF(AND(AJ$16&gt;=Caminocrítico!$D$18+1,AJ$16&lt;=Caminocrítico!$G$18),$I3,"")</f>
        <v/>
      </c>
      <c r="AK3" s="70" t="str">
        <f>IF(AND(AK$16&gt;=Caminocrítico!$D$18+1,AK$16&lt;=Caminocrítico!$G$18),$I3,"")</f>
        <v/>
      </c>
      <c r="AL3" s="70" t="str">
        <f>IF(AND(AL$16&gt;=Caminocrítico!$D$18+1,AL$16&lt;=Caminocrítico!$G$18),$I3,"")</f>
        <v/>
      </c>
      <c r="AM3" s="70" t="str">
        <f>IF(AND(AM$16&gt;=Caminocrítico!$D$18+1,AM$16&lt;=Caminocrítico!$G$18),$I3,"")</f>
        <v/>
      </c>
      <c r="AN3" s="71"/>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row>
    <row r="4" spans="1:86" ht="24.9" customHeight="1">
      <c r="A4" s="61" t="s">
        <v>6</v>
      </c>
      <c r="B4" s="62">
        <v>3</v>
      </c>
      <c r="C4" s="83">
        <v>2</v>
      </c>
      <c r="D4" s="66" t="s">
        <v>22</v>
      </c>
      <c r="E4" s="63">
        <v>1</v>
      </c>
      <c r="F4" s="66" t="s">
        <v>24</v>
      </c>
      <c r="G4" s="63"/>
      <c r="H4" s="59"/>
      <c r="I4" s="59" t="s">
        <v>48</v>
      </c>
      <c r="J4" s="64"/>
      <c r="K4" s="55" t="s">
        <v>6</v>
      </c>
      <c r="L4" s="70" t="str">
        <f>IF(AND(L$16&gt;=Caminocrítico!$K$4+1,L$16&lt;=Caminocrítico!$N$4),$I4,"")</f>
        <v/>
      </c>
      <c r="M4" s="70" t="str">
        <f>IF(AND(M$16&gt;=Caminocrítico!$K$4+1,M$16&lt;=Caminocrítico!$N$4),$I4,"")</f>
        <v/>
      </c>
      <c r="N4" s="70" t="str">
        <f>IF(AND(N$16&gt;=Caminocrítico!$K$4+1,N$16&lt;=Caminocrítico!$N$4),$I4,"")</f>
        <v>2A + 1S</v>
      </c>
      <c r="O4" s="70" t="s">
        <v>48</v>
      </c>
      <c r="P4" s="70" t="s">
        <v>48</v>
      </c>
      <c r="Q4" s="70" t="str">
        <f>IF(AND(Q$16&gt;=Caminocrítico!$K$4+1,Q$16&lt;=Caminocrítico!$N$4),$I4,"")</f>
        <v/>
      </c>
      <c r="R4" s="70" t="str">
        <f>IF(AND(R$16&gt;=Caminocrítico!$K$4+1,R$16&lt;=Caminocrítico!$N$4),$I4,"")</f>
        <v/>
      </c>
      <c r="S4" s="70" t="str">
        <f>IF(AND(S$16&gt;=Caminocrítico!$K$4+1,S$16&lt;=Caminocrítico!$N$4),$I4,"")</f>
        <v/>
      </c>
      <c r="T4" s="70" t="str">
        <f>IF(AND(T$16&gt;=Caminocrítico!$K$4+1,T$16&lt;=Caminocrítico!$N$4),$I4,"")</f>
        <v/>
      </c>
      <c r="U4" s="70" t="str">
        <f>IF(AND(U$16&gt;=Caminocrítico!$K$4+1,U$16&lt;=Caminocrítico!$N$4),$I4,"")</f>
        <v/>
      </c>
      <c r="V4" s="70" t="str">
        <f>IF(AND(V$16&gt;=Caminocrítico!$K$4+1,V$16&lt;=Caminocrítico!$N$4),$I4,"")</f>
        <v/>
      </c>
      <c r="W4" s="70" t="str">
        <f>IF(AND(W$16&gt;=Caminocrítico!$K$4+1,W$16&lt;=Caminocrítico!$N$4),$I4,"")</f>
        <v/>
      </c>
      <c r="X4" s="70" t="str">
        <f>IF(AND(X$16&gt;=Caminocrítico!$K$4+1,X$16&lt;=Caminocrítico!$N$4),$I4,"")</f>
        <v/>
      </c>
      <c r="Y4" s="70" t="str">
        <f>IF(AND(Y$16&gt;=Caminocrítico!$K$4+1,Y$16&lt;=Caminocrítico!$N$4),$I4,"")</f>
        <v/>
      </c>
      <c r="Z4" s="70" t="str">
        <f>IF(AND(Z$16&gt;=Caminocrítico!$K$4+1,Z$16&lt;=Caminocrítico!$N$4),$I4,"")</f>
        <v/>
      </c>
      <c r="AA4" s="70" t="str">
        <f>IF(AND(AA$16&gt;=Caminocrítico!$K$4+1,AA$16&lt;=Caminocrítico!$N$4),$I4,"")</f>
        <v/>
      </c>
      <c r="AB4" s="70" t="str">
        <f>IF(AND(AB$16&gt;=Caminocrítico!$K$4+1,AB$16&lt;=Caminocrítico!$N$4),$I4,"")</f>
        <v/>
      </c>
      <c r="AC4" s="70" t="str">
        <f>IF(AND(AC$16&gt;=Caminocrítico!$K$4+1,AC$16&lt;=Caminocrítico!$N$4),$I4,"")</f>
        <v/>
      </c>
      <c r="AD4" s="70" t="str">
        <f>IF(AND(AD$16&gt;=Caminocrítico!$K$4+1,AD$16&lt;=Caminocrítico!$N$4),$I4,"")</f>
        <v/>
      </c>
      <c r="AE4" s="70" t="str">
        <f>IF(AND(AE$16&gt;=Caminocrítico!$K$4+1,AE$16&lt;=Caminocrítico!$N$4),$I4,"")</f>
        <v/>
      </c>
      <c r="AF4" s="70" t="str">
        <f>IF(AND(AF$16&gt;=Caminocrítico!$K$4+1,AF$16&lt;=Caminocrítico!$N$4),$I4,"")</f>
        <v/>
      </c>
      <c r="AG4" s="70" t="str">
        <f>IF(AND(AG$16&gt;=Caminocrítico!$K$4+1,AG$16&lt;=Caminocrítico!$N$4),$I4,"")</f>
        <v/>
      </c>
      <c r="AH4" s="70" t="str">
        <f>IF(AND(AH$16&gt;=Caminocrítico!$K$4+1,AH$16&lt;=Caminocrítico!$N$4),$I4,"")</f>
        <v/>
      </c>
      <c r="AI4" s="70" t="str">
        <f>IF(AND(AI$16&gt;=Caminocrítico!$K$4+1,AI$16&lt;=Caminocrítico!$N$4),$I4,"")</f>
        <v/>
      </c>
      <c r="AJ4" s="70" t="str">
        <f>IF(AND(AJ$16&gt;=Caminocrítico!$K$4+1,AJ$16&lt;=Caminocrítico!$N$4),$I4,"")</f>
        <v/>
      </c>
      <c r="AK4" s="70" t="str">
        <f>IF(AND(AK$16&gt;=Caminocrítico!$K$4+1,AK$16&lt;=Caminocrítico!$N$4),$I4,"")</f>
        <v/>
      </c>
      <c r="AL4" s="70" t="str">
        <f>IF(AND(AL$16&gt;=Caminocrítico!$K$4+1,AL$16&lt;=Caminocrítico!$N$4),$I4,"")</f>
        <v/>
      </c>
      <c r="AM4" s="70" t="str">
        <f>IF(AND(AM$16&gt;=Caminocrítico!$K$4+1,AM$16&lt;=Caminocrítico!$N$4),$I4,"")</f>
        <v/>
      </c>
      <c r="AN4" s="71"/>
      <c r="AO4" s="27"/>
      <c r="AP4" s="27"/>
      <c r="AQ4" s="27"/>
      <c r="AR4" s="27"/>
      <c r="AS4" s="27"/>
      <c r="AT4" s="27"/>
      <c r="AU4" s="27"/>
      <c r="AV4" s="27"/>
      <c r="AW4" s="27"/>
      <c r="AX4" s="27"/>
      <c r="AY4" s="27"/>
      <c r="AZ4" s="27"/>
      <c r="BA4" s="27"/>
      <c r="BB4" s="27"/>
      <c r="BC4" s="27"/>
      <c r="BD4" s="27"/>
      <c r="BE4" s="27"/>
      <c r="BF4" s="27"/>
    </row>
    <row r="5" spans="1:86" ht="24.9" customHeight="1">
      <c r="A5" s="61" t="s">
        <v>11</v>
      </c>
      <c r="B5" s="62">
        <v>3</v>
      </c>
      <c r="C5" s="83">
        <f>MOD(MID(Enunciado!$C$15,4,1),2)+1</f>
        <v>1</v>
      </c>
      <c r="D5" s="66" t="s">
        <v>23</v>
      </c>
      <c r="E5" s="63">
        <v>1</v>
      </c>
      <c r="F5" s="66" t="s">
        <v>22</v>
      </c>
      <c r="G5" s="63"/>
      <c r="H5" s="59"/>
      <c r="I5" s="59" t="s">
        <v>45</v>
      </c>
      <c r="J5" s="64"/>
      <c r="K5" s="55" t="s">
        <v>11</v>
      </c>
      <c r="L5" s="70" t="str">
        <f>IF(AND(L$16&gt;=Caminocrítico!$K$10+1,L$16&lt;=Caminocrítico!$N$10),$I5,"")</f>
        <v/>
      </c>
      <c r="M5" s="70" t="str">
        <f>IF(AND(M$16&gt;=Caminocrítico!$K$10+1,M$16&lt;=Caminocrítico!$N$10),$I5,"")</f>
        <v/>
      </c>
      <c r="N5" s="70" t="str">
        <f>IF(AND(N$16&gt;=Caminocrítico!$K$10+1,N$16&lt;=Caminocrítico!$N$10),$I5,"")</f>
        <v>1P + 1A</v>
      </c>
      <c r="O5" s="70" t="s">
        <v>45</v>
      </c>
      <c r="P5" s="70" t="s">
        <v>45</v>
      </c>
      <c r="Q5" s="70" t="str">
        <f>IF(AND(Q$16&gt;=Caminocrítico!$K$10+1,Q$16&lt;=Caminocrítico!$N$10),$I5,"")</f>
        <v/>
      </c>
      <c r="R5" s="70" t="str">
        <f>IF(AND(R$16&gt;=Caminocrítico!$K$10+1,R$16&lt;=Caminocrítico!$N$10),$I5,"")</f>
        <v/>
      </c>
      <c r="S5" s="70" t="str">
        <f>IF(AND(S$16&gt;=Caminocrítico!$K$10+1,S$16&lt;=Caminocrítico!$N$10),$I5,"")</f>
        <v/>
      </c>
      <c r="T5" s="70" t="str">
        <f>IF(AND(T$16&gt;=Caminocrítico!$K$10+1,T$16&lt;=Caminocrítico!$N$10),$I5,"")</f>
        <v/>
      </c>
      <c r="U5" s="70" t="str">
        <f>IF(AND(U$16&gt;=Caminocrítico!$K$10+1,U$16&lt;=Caminocrítico!$N$10),$I5,"")</f>
        <v/>
      </c>
      <c r="V5" s="70" t="str">
        <f>IF(AND(V$16&gt;=Caminocrítico!$K$10+1,V$16&lt;=Caminocrítico!$N$10),$I5,"")</f>
        <v/>
      </c>
      <c r="W5" s="70" t="str">
        <f>IF(AND(W$16&gt;=Caminocrítico!$K$10+1,W$16&lt;=Caminocrítico!$N$10),$I5,"")</f>
        <v/>
      </c>
      <c r="X5" s="70" t="str">
        <f>IF(AND(X$16&gt;=Caminocrítico!$K$10+1,X$16&lt;=Caminocrítico!$N$10),$I5,"")</f>
        <v/>
      </c>
      <c r="Y5" s="70" t="str">
        <f>IF(AND(Y$16&gt;=Caminocrítico!$K$10+1,Y$16&lt;=Caminocrítico!$N$10),$I5,"")</f>
        <v/>
      </c>
      <c r="Z5" s="70" t="str">
        <f>IF(AND(Z$16&gt;=Caminocrítico!$K$10+1,Z$16&lt;=Caminocrítico!$N$10),$I5,"")</f>
        <v/>
      </c>
      <c r="AA5" s="70" t="str">
        <f>IF(AND(AA$16&gt;=Caminocrítico!$K$10+1,AA$16&lt;=Caminocrítico!$N$10),$I5,"")</f>
        <v/>
      </c>
      <c r="AB5" s="70" t="str">
        <f>IF(AND(AB$16&gt;=Caminocrítico!$K$10+1,AB$16&lt;=Caminocrítico!$N$10),$I5,"")</f>
        <v/>
      </c>
      <c r="AC5" s="70" t="str">
        <f>IF(AND(AC$16&gt;=Caminocrítico!$K$10+1,AC$16&lt;=Caminocrítico!$N$10),$I5,"")</f>
        <v/>
      </c>
      <c r="AD5" s="70" t="str">
        <f>IF(AND(AD$16&gt;=Caminocrítico!$K$10+1,AD$16&lt;=Caminocrítico!$N$10),$I5,"")</f>
        <v/>
      </c>
      <c r="AE5" s="70" t="str">
        <f>IF(AND(AE$16&gt;=Caminocrítico!$K$10+1,AE$16&lt;=Caminocrítico!$N$10),$I5,"")</f>
        <v/>
      </c>
      <c r="AF5" s="70" t="str">
        <f>IF(AND(AF$16&gt;=Caminocrítico!$K$10+1,AF$16&lt;=Caminocrítico!$N$10),$I5,"")</f>
        <v/>
      </c>
      <c r="AG5" s="70" t="str">
        <f>IF(AND(AG$16&gt;=Caminocrítico!$K$10+1,AG$16&lt;=Caminocrítico!$N$10),$I5,"")</f>
        <v/>
      </c>
      <c r="AH5" s="70" t="str">
        <f>IF(AND(AH$16&gt;=Caminocrítico!$K$10+1,AH$16&lt;=Caminocrítico!$N$10),$I5,"")</f>
        <v/>
      </c>
      <c r="AI5" s="70" t="str">
        <f>IF(AND(AI$16&gt;=Caminocrítico!$K$10+1,AI$16&lt;=Caminocrítico!$N$10),$I5,"")</f>
        <v/>
      </c>
      <c r="AJ5" s="70" t="str">
        <f>IF(AND(AJ$16&gt;=Caminocrítico!$K$10+1,AJ$16&lt;=Caminocrítico!$N$10),$I5,"")</f>
        <v/>
      </c>
      <c r="AK5" s="70" t="str">
        <f>IF(AND(AK$16&gt;=Caminocrítico!$K$10+1,AK$16&lt;=Caminocrítico!$N$10),$I5,"")</f>
        <v/>
      </c>
      <c r="AL5" s="70" t="str">
        <f>IF(AND(AL$16&gt;=Caminocrítico!$K$10+1,AL$16&lt;=Caminocrítico!$N$10),$I5,"")</f>
        <v/>
      </c>
      <c r="AM5" s="70" t="str">
        <f>IF(AND(AM$16&gt;=Caminocrítico!$K$10+1,AM$16&lt;=Caminocrítico!$N$10),$I5,"")</f>
        <v/>
      </c>
      <c r="AN5" s="72"/>
      <c r="AO5" s="27"/>
      <c r="AP5" s="27"/>
      <c r="AQ5" s="27"/>
      <c r="AR5" s="27"/>
      <c r="AS5" s="27"/>
      <c r="AT5" s="27"/>
      <c r="AU5" s="27"/>
      <c r="AV5" s="27"/>
      <c r="AW5" s="27"/>
      <c r="AX5" s="27"/>
      <c r="AY5" s="27"/>
      <c r="AZ5" s="27"/>
      <c r="BA5" s="27"/>
      <c r="BB5" s="27"/>
      <c r="BC5" s="27"/>
      <c r="BD5" s="27"/>
      <c r="BE5" s="27"/>
      <c r="BF5" s="27"/>
    </row>
    <row r="6" spans="1:86" ht="24.9" customHeight="1">
      <c r="A6" s="61" t="s">
        <v>3</v>
      </c>
      <c r="B6" s="62">
        <v>2</v>
      </c>
      <c r="C6" s="83">
        <v>3</v>
      </c>
      <c r="D6" s="66" t="s">
        <v>22</v>
      </c>
      <c r="E6" s="63">
        <v>1</v>
      </c>
      <c r="F6" s="66" t="s">
        <v>24</v>
      </c>
      <c r="G6" s="63"/>
      <c r="H6" s="59"/>
      <c r="I6" s="59" t="s">
        <v>49</v>
      </c>
      <c r="J6" s="64"/>
      <c r="K6" s="55" t="s">
        <v>3</v>
      </c>
      <c r="L6" s="70" t="str">
        <f>IF(AND(L$16&gt;=Caminocrítico!$Q$4+1,L$16&lt;=Caminocrítico!$T$4),$I6,"")</f>
        <v/>
      </c>
      <c r="M6" s="70" t="str">
        <f>IF(AND(M$16&gt;=Caminocrítico!$Q$4+1,M$16&lt;=Caminocrítico!$T$4),$I6,"")</f>
        <v/>
      </c>
      <c r="N6" s="70"/>
      <c r="O6" s="70"/>
      <c r="P6" s="70"/>
      <c r="Q6" s="70" t="s">
        <v>49</v>
      </c>
      <c r="R6" s="70" t="s">
        <v>49</v>
      </c>
      <c r="S6" s="70" t="s">
        <v>49</v>
      </c>
      <c r="T6" s="70" t="str">
        <f>IF(AND(T$16&gt;=Caminocrítico!$Q$4+1,T$16&lt;=Caminocrítico!$T$4),$I6,"")</f>
        <v/>
      </c>
      <c r="U6" s="70" t="str">
        <f>IF(AND(U$16&gt;=Caminocrítico!$Q$4+1,U$16&lt;=Caminocrítico!$T$4),$I6,"")</f>
        <v/>
      </c>
      <c r="V6" s="70" t="str">
        <f>IF(AND(V$16&gt;=Caminocrítico!$Q$4+1,V$16&lt;=Caminocrítico!$T$4),$I6,"")</f>
        <v/>
      </c>
      <c r="W6" s="70" t="str">
        <f>IF(AND(W$16&gt;=Caminocrítico!$Q$4+1,W$16&lt;=Caminocrítico!$T$4),$I6,"")</f>
        <v/>
      </c>
      <c r="X6" s="70" t="str">
        <f>IF(AND(X$16&gt;=Caminocrítico!$Q$4+1,X$16&lt;=Caminocrítico!$T$4),$I6,"")</f>
        <v/>
      </c>
      <c r="Y6" s="70" t="str">
        <f>IF(AND(Y$16&gt;=Caminocrítico!$Q$4+1,Y$16&lt;=Caminocrítico!$T$4),$I6,"")</f>
        <v/>
      </c>
      <c r="Z6" s="70" t="str">
        <f>IF(AND(Z$16&gt;=Caminocrítico!$Q$4+1,Z$16&lt;=Caminocrítico!$T$4),$I6,"")</f>
        <v/>
      </c>
      <c r="AA6" s="70" t="str">
        <f>IF(AND(AA$16&gt;=Caminocrítico!$Q$4+1,AA$16&lt;=Caminocrítico!$T$4),$I6,"")</f>
        <v/>
      </c>
      <c r="AB6" s="70" t="str">
        <f>IF(AND(AB$16&gt;=Caminocrítico!$Q$4+1,AB$16&lt;=Caminocrítico!$T$4),$I6,"")</f>
        <v/>
      </c>
      <c r="AC6" s="70" t="str">
        <f>IF(AND(AC$16&gt;=Caminocrítico!$Q$4+1,AC$16&lt;=Caminocrítico!$T$4),$I6,"")</f>
        <v/>
      </c>
      <c r="AD6" s="70" t="str">
        <f>IF(AND(AD$16&gt;=Caminocrítico!$Q$4+1,AD$16&lt;=Caminocrítico!$T$4),$I6,"")</f>
        <v/>
      </c>
      <c r="AE6" s="70" t="str">
        <f>IF(AND(AE$16&gt;=Caminocrítico!$Q$4+1,AE$16&lt;=Caminocrítico!$T$4),$I6,"")</f>
        <v/>
      </c>
      <c r="AF6" s="70" t="str">
        <f>IF(AND(AF$16&gt;=Caminocrítico!$Q$4+1,AF$16&lt;=Caminocrítico!$T$4),$I6,"")</f>
        <v/>
      </c>
      <c r="AG6" s="70" t="str">
        <f>IF(AND(AG$16&gt;=Caminocrítico!$Q$4+1,AG$16&lt;=Caminocrítico!$T$4),$I6,"")</f>
        <v/>
      </c>
      <c r="AH6" s="70" t="str">
        <f>IF(AND(AH$16&gt;=Caminocrítico!$Q$4+1,AH$16&lt;=Caminocrítico!$T$4),$I6,"")</f>
        <v/>
      </c>
      <c r="AI6" s="70" t="str">
        <f>IF(AND(AI$16&gt;=Caminocrítico!$Q$4+1,AI$16&lt;=Caminocrítico!$T$4),$I6,"")</f>
        <v/>
      </c>
      <c r="AJ6" s="70" t="str">
        <f>IF(AND(AJ$16&gt;=Caminocrítico!$Q$4+1,AJ$16&lt;=Caminocrítico!$T$4),$I6,"")</f>
        <v/>
      </c>
      <c r="AK6" s="70" t="str">
        <f>IF(AND(AK$16&gt;=Caminocrítico!$Q$4+1,AK$16&lt;=Caminocrítico!$T$4),$I6,"")</f>
        <v/>
      </c>
      <c r="AL6" s="70" t="str">
        <f>IF(AND(AL$16&gt;=Caminocrítico!$Q$4+1,AL$16&lt;=Caminocrítico!$T$4),$I6,"")</f>
        <v/>
      </c>
      <c r="AM6" s="70" t="str">
        <f>IF(AND(AM$16&gt;=Caminocrítico!$Q$4+1,AM$16&lt;=Caminocrítico!$T$4),$I6,"")</f>
        <v/>
      </c>
      <c r="AN6" s="72"/>
      <c r="AO6" s="27"/>
      <c r="AP6" s="27"/>
      <c r="AQ6" s="27"/>
      <c r="AR6" s="27"/>
      <c r="AS6" s="27"/>
      <c r="AT6" s="27"/>
      <c r="AU6" s="27"/>
      <c r="AV6" s="27"/>
      <c r="AW6" s="27"/>
      <c r="AX6" s="27"/>
      <c r="AY6" s="27"/>
      <c r="AZ6" s="27"/>
      <c r="BA6" s="27"/>
      <c r="BB6" s="27"/>
      <c r="BC6" s="27"/>
      <c r="BD6" s="27"/>
      <c r="BE6" s="27"/>
      <c r="BF6" s="27"/>
    </row>
    <row r="7" spans="1:86" ht="24.9" customHeight="1">
      <c r="A7" s="61" t="s">
        <v>1</v>
      </c>
      <c r="B7" s="62">
        <v>2</v>
      </c>
      <c r="C7" s="83">
        <v>2</v>
      </c>
      <c r="D7" s="66" t="s">
        <v>23</v>
      </c>
      <c r="E7" s="63">
        <v>1</v>
      </c>
      <c r="F7" s="66" t="s">
        <v>22</v>
      </c>
      <c r="G7" s="63"/>
      <c r="H7" s="59"/>
      <c r="I7" s="59" t="s">
        <v>50</v>
      </c>
      <c r="J7" s="64"/>
      <c r="K7" s="55" t="s">
        <v>1</v>
      </c>
      <c r="L7" s="70" t="str">
        <f>IF(AND(L$16&gt;=Caminocrítico!$Q$10+1,L$16&lt;=Caminocrítico!$T$10),$I7,"")</f>
        <v/>
      </c>
      <c r="M7" s="70" t="str">
        <f>IF(AND(M$16&gt;=Caminocrítico!$Q$10+1,M$16&lt;=Caminocrítico!$T$10),$I7,"")</f>
        <v/>
      </c>
      <c r="N7" s="70" t="str">
        <f>IF(AND(N$16&gt;=Caminocrítico!$Q$10+1,N$16&lt;=Caminocrítico!$T$10),$I7,"")</f>
        <v/>
      </c>
      <c r="O7" s="70"/>
      <c r="P7" s="70"/>
      <c r="Q7" s="70" t="str">
        <f>IF(AND(Q$16&gt;=Caminocrítico!$Q$10+1,Q$16&lt;=Caminocrítico!$T$10),$I7,"")</f>
        <v>2P + 1A</v>
      </c>
      <c r="R7" s="70" t="s">
        <v>50</v>
      </c>
      <c r="S7" s="70" t="s">
        <v>50</v>
      </c>
      <c r="T7" s="70" t="str">
        <f>IF(AND(T$16&gt;=Caminocrítico!$Q$10+1,T$16&lt;=Caminocrítico!$T$10),$I7,"")</f>
        <v/>
      </c>
      <c r="U7" s="70" t="str">
        <f>IF(AND(U$16&gt;=Caminocrítico!$Q$10+1,U$16&lt;=Caminocrítico!$T$10),$I7,"")</f>
        <v/>
      </c>
      <c r="V7" s="70" t="str">
        <f>IF(AND(V$16&gt;=Caminocrítico!$Q$10+1,V$16&lt;=Caminocrítico!$T$10),$I7,"")</f>
        <v/>
      </c>
      <c r="W7" s="70" t="str">
        <f>IF(AND(W$16&gt;=Caminocrítico!$Q$10+1,W$16&lt;=Caminocrítico!$T$10),$I7,"")</f>
        <v/>
      </c>
      <c r="X7" s="70" t="str">
        <f>IF(AND(X$16&gt;=Caminocrítico!$Q$10+1,X$16&lt;=Caminocrítico!$T$10),$I7,"")</f>
        <v/>
      </c>
      <c r="Y7" s="70" t="str">
        <f>IF(AND(Y$16&gt;=Caminocrítico!$Q$10+1,Y$16&lt;=Caminocrítico!$T$10),$I7,"")</f>
        <v/>
      </c>
      <c r="Z7" s="70" t="str">
        <f>IF(AND(Z$16&gt;=Caminocrítico!$Q$10+1,Z$16&lt;=Caminocrítico!$T$10),$I7,"")</f>
        <v/>
      </c>
      <c r="AA7" s="70" t="str">
        <f>IF(AND(AA$16&gt;=Caminocrítico!$Q$10+1,AA$16&lt;=Caminocrítico!$T$10),$I7,"")</f>
        <v/>
      </c>
      <c r="AB7" s="70" t="str">
        <f>IF(AND(AB$16&gt;=Caminocrítico!$Q$10+1,AB$16&lt;=Caminocrítico!$T$10),$I7,"")</f>
        <v/>
      </c>
      <c r="AC7" s="70" t="str">
        <f>IF(AND(AC$16&gt;=Caminocrítico!$Q$10+1,AC$16&lt;=Caminocrítico!$T$10),$I7,"")</f>
        <v/>
      </c>
      <c r="AD7" s="70" t="str">
        <f>IF(AND(AD$16&gt;=Caminocrítico!$Q$10+1,AD$16&lt;=Caminocrítico!$T$10),$I7,"")</f>
        <v/>
      </c>
      <c r="AE7" s="70" t="str">
        <f>IF(AND(AE$16&gt;=Caminocrítico!$Q$10+1,AE$16&lt;=Caminocrítico!$T$10),$I7,"")</f>
        <v/>
      </c>
      <c r="AF7" s="70" t="str">
        <f>IF(AND(AF$16&gt;=Caminocrítico!$Q$10+1,AF$16&lt;=Caminocrítico!$T$10),$I7,"")</f>
        <v/>
      </c>
      <c r="AG7" s="70" t="str">
        <f>IF(AND(AG$16&gt;=Caminocrítico!$Q$10+1,AG$16&lt;=Caminocrítico!$T$10),$I7,"")</f>
        <v/>
      </c>
      <c r="AH7" s="70" t="str">
        <f>IF(AND(AH$16&gt;=Caminocrítico!$Q$10+1,AH$16&lt;=Caminocrítico!$T$10),$I7,"")</f>
        <v/>
      </c>
      <c r="AI7" s="70" t="str">
        <f>IF(AND(AI$16&gt;=Caminocrítico!$Q$10+1,AI$16&lt;=Caminocrítico!$T$10),$I7,"")</f>
        <v/>
      </c>
      <c r="AJ7" s="70" t="str">
        <f>IF(AND(AJ$16&gt;=Caminocrítico!$Q$10+1,AJ$16&lt;=Caminocrítico!$T$10),$I7,"")</f>
        <v/>
      </c>
      <c r="AK7" s="70" t="str">
        <f>IF(AND(AK$16&gt;=Caminocrítico!$Q$10+1,AK$16&lt;=Caminocrítico!$T$10),$I7,"")</f>
        <v/>
      </c>
      <c r="AL7" s="70" t="str">
        <f>IF(AND(AL$16&gt;=Caminocrítico!$Q$10+1,AL$16&lt;=Caminocrítico!$T$10),$I7,"")</f>
        <v/>
      </c>
      <c r="AM7" s="70" t="str">
        <f>IF(AND(AM$16&gt;=Caminocrítico!$Q$10+1,AM$16&lt;=Caminocrítico!$T$10),$I7,"")</f>
        <v/>
      </c>
      <c r="AN7" s="72"/>
      <c r="AO7" s="27"/>
      <c r="AP7" s="27"/>
      <c r="AQ7" s="27"/>
      <c r="AR7" s="27"/>
      <c r="AS7" s="27"/>
      <c r="AT7" s="27"/>
      <c r="AU7" s="27"/>
      <c r="AV7" s="27"/>
      <c r="AW7" s="27"/>
      <c r="AX7" s="27"/>
      <c r="AY7" s="27"/>
      <c r="AZ7" s="27"/>
      <c r="BA7" s="27"/>
      <c r="BB7" s="27"/>
      <c r="BC7" s="27"/>
      <c r="BD7" s="27"/>
      <c r="BE7" s="27"/>
      <c r="BF7" s="27"/>
    </row>
    <row r="8" spans="1:86" ht="24.9" customHeight="1">
      <c r="A8" s="61" t="s">
        <v>12</v>
      </c>
      <c r="B8" s="62">
        <v>4</v>
      </c>
      <c r="C8" s="83">
        <v>2</v>
      </c>
      <c r="D8" s="66" t="s">
        <v>23</v>
      </c>
      <c r="E8" s="63"/>
      <c r="F8" s="66"/>
      <c r="G8" s="63"/>
      <c r="H8" s="59"/>
      <c r="I8" s="59" t="s">
        <v>46</v>
      </c>
      <c r="J8" s="64"/>
      <c r="K8" s="55" t="s">
        <v>12</v>
      </c>
      <c r="L8" s="70" t="str">
        <f>IF(AND(L$16&gt;=Caminocrítico!$L$16+1,L$16&lt;=Caminocrítico!$O$16),$I8,"")</f>
        <v/>
      </c>
      <c r="M8" s="70" t="str">
        <f>IF(AND(M$16&gt;=Caminocrítico!$L$16+1,M$16&lt;=Caminocrítico!$O$16),$I8,"")</f>
        <v/>
      </c>
      <c r="N8" s="70" t="str">
        <f>IF(AND(N$16&gt;=Caminocrítico!$L$16+1,N$16&lt;=Caminocrítico!$O$16),$I8,"")</f>
        <v>2P</v>
      </c>
      <c r="O8" s="70" t="str">
        <f>IF(AND(O$16&gt;=Caminocrítico!$L$16+1,O$16&lt;=Caminocrítico!$O$16),$I8,"")</f>
        <v>2P</v>
      </c>
      <c r="P8" s="70" t="str">
        <f>IF(AND(P$16&gt;=Caminocrítico!$L$16+1,P$16&lt;=Caminocrítico!$O$16),$I8,"")</f>
        <v>2P</v>
      </c>
      <c r="Q8" s="70" t="str">
        <f>IF(AND(Q$16&gt;=Caminocrítico!$L$16+1,Q$16&lt;=Caminocrítico!$O$16),$I8,"")</f>
        <v>2P</v>
      </c>
      <c r="R8" s="70" t="s">
        <v>46</v>
      </c>
      <c r="S8" s="70" t="str">
        <f>IF(AND(S$16&gt;=Caminocrítico!$L$16+1,S$16&lt;=Caminocrítico!$O$16),$I8,"")</f>
        <v/>
      </c>
      <c r="T8" s="70" t="str">
        <f>IF(AND(T$16&gt;=Caminocrítico!$L$16+1,T$16&lt;=Caminocrítico!$O$16),$I8,"")</f>
        <v/>
      </c>
      <c r="U8" s="70" t="str">
        <f>IF(AND(U$16&gt;=Caminocrítico!$L$16+1,U$16&lt;=Caminocrítico!$O$16),$I8,"")</f>
        <v/>
      </c>
      <c r="V8" s="70" t="str">
        <f>IF(AND(V$16&gt;=Caminocrítico!$L$16+1,V$16&lt;=Caminocrítico!$O$16),$I8,"")</f>
        <v/>
      </c>
      <c r="W8" s="70" t="str">
        <f>IF(AND(W$16&gt;=Caminocrítico!$L$16+1,W$16&lt;=Caminocrítico!$O$16),$I8,"")</f>
        <v/>
      </c>
      <c r="X8" s="70" t="str">
        <f>IF(AND(X$16&gt;=Caminocrítico!$L$16+1,X$16&lt;=Caminocrítico!$O$16),$I8,"")</f>
        <v/>
      </c>
      <c r="Y8" s="70" t="str">
        <f>IF(AND(Y$16&gt;=Caminocrítico!$L$16+1,Y$16&lt;=Caminocrítico!$O$16),$I8,"")</f>
        <v/>
      </c>
      <c r="Z8" s="70" t="str">
        <f>IF(AND(Z$16&gt;=Caminocrítico!$L$16+1,Z$16&lt;=Caminocrítico!$O$16),$I8,"")</f>
        <v/>
      </c>
      <c r="AA8" s="70" t="str">
        <f>IF(AND(AA$16&gt;=Caminocrítico!$L$16+1,AA$16&lt;=Caminocrítico!$O$16),$I8,"")</f>
        <v/>
      </c>
      <c r="AB8" s="70" t="str">
        <f>IF(AND(AB$16&gt;=Caminocrítico!$L$16+1,AB$16&lt;=Caminocrítico!$O$16),$I8,"")</f>
        <v/>
      </c>
      <c r="AC8" s="70" t="str">
        <f>IF(AND(AC$16&gt;=Caminocrítico!$L$16+1,AC$16&lt;=Caminocrítico!$O$16),$I8,"")</f>
        <v/>
      </c>
      <c r="AD8" s="70" t="str">
        <f>IF(AND(AD$16&gt;=Caminocrítico!$L$16+1,AD$16&lt;=Caminocrítico!$O$16),$I8,"")</f>
        <v/>
      </c>
      <c r="AE8" s="70" t="str">
        <f>IF(AND(AE$16&gt;=Caminocrítico!$L$16+1,AE$16&lt;=Caminocrítico!$O$16),$I8,"")</f>
        <v/>
      </c>
      <c r="AF8" s="70" t="str">
        <f>IF(AND(AF$16&gt;=Caminocrítico!$L$16+1,AF$16&lt;=Caminocrítico!$O$16),$I8,"")</f>
        <v/>
      </c>
      <c r="AG8" s="70" t="str">
        <f>IF(AND(AG$16&gt;=Caminocrítico!$L$16+1,AG$16&lt;=Caminocrítico!$O$16),$I8,"")</f>
        <v/>
      </c>
      <c r="AH8" s="70" t="str">
        <f>IF(AND(AH$16&gt;=Caminocrítico!$L$16+1,AH$16&lt;=Caminocrítico!$O$16),$I8,"")</f>
        <v/>
      </c>
      <c r="AI8" s="70" t="str">
        <f>IF(AND(AI$16&gt;=Caminocrítico!$L$16+1,AI$16&lt;=Caminocrítico!$O$16),$I8,"")</f>
        <v/>
      </c>
      <c r="AJ8" s="70" t="str">
        <f>IF(AND(AJ$16&gt;=Caminocrítico!$L$16+1,AJ$16&lt;=Caminocrítico!$O$16),$I8,"")</f>
        <v/>
      </c>
      <c r="AK8" s="70" t="str">
        <f>IF(AND(AK$16&gt;=Caminocrítico!$L$16+1,AK$16&lt;=Caminocrítico!$O$16),$I8,"")</f>
        <v/>
      </c>
      <c r="AL8" s="70" t="str">
        <f>IF(AND(AL$16&gt;=Caminocrítico!$L$16+1,AL$16&lt;=Caminocrítico!$O$16),$I8,"")</f>
        <v/>
      </c>
      <c r="AM8" s="70" t="str">
        <f>IF(AND(AM$16&gt;=Caminocrítico!$L$16+1,AM$16&lt;=Caminocrítico!$O$16),$I8,"")</f>
        <v/>
      </c>
      <c r="AN8" s="72"/>
      <c r="AO8" s="27"/>
      <c r="AP8" s="27"/>
      <c r="AQ8" s="27"/>
      <c r="AR8" s="27"/>
      <c r="AS8" s="27"/>
      <c r="AT8" s="27"/>
      <c r="AU8" s="27"/>
      <c r="AV8" s="27"/>
      <c r="AW8" s="27"/>
      <c r="AX8" s="27"/>
      <c r="AY8" s="27"/>
      <c r="AZ8" s="27"/>
      <c r="BA8" s="27"/>
      <c r="BB8" s="27"/>
      <c r="BC8" s="27"/>
      <c r="BD8" s="27"/>
      <c r="BE8" s="27"/>
      <c r="BF8" s="27"/>
    </row>
    <row r="9" spans="1:86" ht="24.9" customHeight="1">
      <c r="A9" s="61" t="s">
        <v>2</v>
      </c>
      <c r="B9" s="62">
        <v>2</v>
      </c>
      <c r="C9" s="83">
        <v>2</v>
      </c>
      <c r="D9" s="66" t="s">
        <v>23</v>
      </c>
      <c r="E9" s="63">
        <v>1</v>
      </c>
      <c r="F9" s="66" t="s">
        <v>24</v>
      </c>
      <c r="G9" s="63"/>
      <c r="H9" s="59"/>
      <c r="I9" s="59" t="s">
        <v>47</v>
      </c>
      <c r="J9" s="64"/>
      <c r="K9" s="55" t="s">
        <v>2</v>
      </c>
      <c r="L9" s="70" t="str">
        <f>IF(AND(L$16&gt;=Caminocrítico!$W$4+1,L$16&lt;=Caminocrítico!$Z$4),$I9,"")</f>
        <v/>
      </c>
      <c r="M9" s="70" t="str">
        <f>IF(AND(M$16&gt;=Caminocrítico!$W$4+1,M$16&lt;=Caminocrítico!$Z$4),$I9,"")</f>
        <v/>
      </c>
      <c r="N9" s="70" t="str">
        <f>IF(AND(N$16&gt;=Caminocrítico!$W$4+1,N$16&lt;=Caminocrítico!$Z$4),$I9,"")</f>
        <v/>
      </c>
      <c r="O9" s="70" t="str">
        <f>IF(AND(O$16&gt;=Caminocrítico!$W$4+1,O$16&lt;=Caminocrítico!$Z$4),$I9,"")</f>
        <v/>
      </c>
      <c r="P9" s="70" t="str">
        <f>IF(AND(P$16&gt;=Caminocrítico!$W$4+1,P$16&lt;=Caminocrítico!$Z$4),$I9,"")</f>
        <v/>
      </c>
      <c r="Q9" s="70"/>
      <c r="R9" s="70"/>
      <c r="S9" s="70" t="str">
        <f>IF(AND(S$16&gt;=Caminocrítico!$W$4+1,S$16&lt;=Caminocrítico!$Z$4),$I9,"")</f>
        <v>2P + 1S</v>
      </c>
      <c r="T9" s="70" t="s">
        <v>47</v>
      </c>
      <c r="U9" s="70" t="s">
        <v>47</v>
      </c>
      <c r="V9" s="70" t="str">
        <f>IF(AND(V$16&gt;=Caminocrítico!$W$4+1,V$16&lt;=Caminocrítico!$Z$4),$I9,"")</f>
        <v/>
      </c>
      <c r="W9" s="70" t="str">
        <f>IF(AND(W$16&gt;=Caminocrítico!$W$4+1,W$16&lt;=Caminocrítico!$Z$4),$I9,"")</f>
        <v/>
      </c>
      <c r="X9" s="70" t="str">
        <f>IF(AND(X$16&gt;=Caminocrítico!$W$4+1,X$16&lt;=Caminocrítico!$Z$4),$I9,"")</f>
        <v/>
      </c>
      <c r="Y9" s="70" t="str">
        <f>IF(AND(Y$16&gt;=Caminocrítico!$W$4+1,Y$16&lt;=Caminocrítico!$Z$4),$I9,"")</f>
        <v/>
      </c>
      <c r="Z9" s="70" t="str">
        <f>IF(AND(Z$16&gt;=Caminocrítico!$W$4+1,Z$16&lt;=Caminocrítico!$Z$4),$I9,"")</f>
        <v/>
      </c>
      <c r="AA9" s="70" t="str">
        <f>IF(AND(AA$16&gt;=Caminocrítico!$W$4+1,AA$16&lt;=Caminocrítico!$Z$4),$I9,"")</f>
        <v/>
      </c>
      <c r="AB9" s="70" t="str">
        <f>IF(AND(AB$16&gt;=Caminocrítico!$W$4+1,AB$16&lt;=Caminocrítico!$Z$4),$I9,"")</f>
        <v/>
      </c>
      <c r="AC9" s="70" t="str">
        <f>IF(AND(AC$16&gt;=Caminocrítico!$W$4+1,AC$16&lt;=Caminocrítico!$Z$4),$I9,"")</f>
        <v/>
      </c>
      <c r="AD9" s="70" t="str">
        <f>IF(AND(AD$16&gt;=Caminocrítico!$W$4+1,AD$16&lt;=Caminocrítico!$Z$4),$I9,"")</f>
        <v/>
      </c>
      <c r="AE9" s="70" t="str">
        <f>IF(AND(AE$16&gt;=Caminocrítico!$W$4+1,AE$16&lt;=Caminocrítico!$Z$4),$I9,"")</f>
        <v/>
      </c>
      <c r="AF9" s="70" t="str">
        <f>IF(AND(AF$16&gt;=Caminocrítico!$W$4+1,AF$16&lt;=Caminocrítico!$Z$4),$I9,"")</f>
        <v/>
      </c>
      <c r="AG9" s="70" t="str">
        <f>IF(AND(AG$16&gt;=Caminocrítico!$W$4+1,AG$16&lt;=Caminocrítico!$Z$4),$I9,"")</f>
        <v/>
      </c>
      <c r="AH9" s="70" t="str">
        <f>IF(AND(AH$16&gt;=Caminocrítico!$W$4+1,AH$16&lt;=Caminocrítico!$Z$4),$I9,"")</f>
        <v/>
      </c>
      <c r="AI9" s="70" t="str">
        <f>IF(AND(AI$16&gt;=Caminocrítico!$W$4+1,AI$16&lt;=Caminocrítico!$Z$4),$I9,"")</f>
        <v/>
      </c>
      <c r="AJ9" s="70" t="str">
        <f>IF(AND(AJ$16&gt;=Caminocrítico!$W$4+1,AJ$16&lt;=Caminocrítico!$Z$4),$I9,"")</f>
        <v/>
      </c>
      <c r="AK9" s="70" t="str">
        <f>IF(AND(AK$16&gt;=Caminocrítico!$W$4+1,AK$16&lt;=Caminocrítico!$Z$4),$I9,"")</f>
        <v/>
      </c>
      <c r="AL9" s="70" t="str">
        <f>IF(AND(AL$16&gt;=Caminocrítico!$W$4+1,AL$16&lt;=Caminocrítico!$Z$4),$I9,"")</f>
        <v/>
      </c>
      <c r="AM9" s="70" t="str">
        <f>IF(AND(AM$16&gt;=Caminocrítico!$W$4+1,AM$16&lt;=Caminocrítico!$Z$4),$I9,"")</f>
        <v/>
      </c>
      <c r="AN9" s="72"/>
      <c r="AO9" s="27"/>
      <c r="AP9" s="27"/>
      <c r="AQ9" s="27"/>
      <c r="AR9" s="27"/>
      <c r="AS9" s="27"/>
      <c r="AT9" s="27"/>
      <c r="AU9" s="27"/>
      <c r="AV9" s="27"/>
      <c r="AW9" s="27"/>
      <c r="AX9" s="27"/>
      <c r="AY9" s="27"/>
      <c r="AZ9" s="27"/>
      <c r="BA9" s="27"/>
      <c r="BB9" s="27"/>
      <c r="BC9" s="27"/>
      <c r="BD9" s="27"/>
      <c r="BE9" s="27"/>
      <c r="BF9" s="27"/>
    </row>
    <row r="10" spans="1:86" ht="24.9" customHeight="1">
      <c r="A10" s="61" t="s">
        <v>7</v>
      </c>
      <c r="B10" s="62">
        <v>3</v>
      </c>
      <c r="C10" s="83">
        <v>1</v>
      </c>
      <c r="D10" s="66" t="s">
        <v>22</v>
      </c>
      <c r="E10" s="63"/>
      <c r="F10" s="66"/>
      <c r="G10" s="63"/>
      <c r="H10" s="59"/>
      <c r="I10" s="59" t="s">
        <v>51</v>
      </c>
      <c r="J10" s="64"/>
      <c r="K10" s="55" t="s">
        <v>7</v>
      </c>
      <c r="L10" s="70" t="str">
        <f>IF(AND(L$16&gt;=Caminocrítico!$R$16+1,L$16&lt;=Caminocrítico!$U$16),$I10,"")</f>
        <v/>
      </c>
      <c r="M10" s="70" t="str">
        <f>IF(AND(M$16&gt;=Caminocrítico!$R$16+1,M$16&lt;=Caminocrítico!$U$16),$I10,"")</f>
        <v/>
      </c>
      <c r="N10" s="70" t="str">
        <f>IF(AND(N$16&gt;=Caminocrítico!$R$16+1,N$16&lt;=Caminocrítico!$U$16),$I10,"")</f>
        <v/>
      </c>
      <c r="O10" s="70" t="str">
        <f>IF(AND(O$16&gt;=Caminocrítico!$R$16+1,O$16&lt;=Caminocrítico!$U$16),$I10,"")</f>
        <v/>
      </c>
      <c r="P10" s="70" t="str">
        <f>IF(AND(P$16&gt;=Caminocrítico!$R$16+1,P$16&lt;=Caminocrítico!$U$16),$I10,"")</f>
        <v/>
      </c>
      <c r="Q10" s="70" t="str">
        <f>IF(AND(Q$16&gt;=Caminocrítico!$R$16+1,Q$16&lt;=Caminocrítico!$U$16),$I10,"")</f>
        <v/>
      </c>
      <c r="R10" s="70"/>
      <c r="S10" s="70" t="str">
        <f>IF(AND(S$16&gt;=Caminocrítico!$R$16+1,S$16&lt;=Caminocrítico!$U$16),$I10,"")</f>
        <v>1A</v>
      </c>
      <c r="T10" s="70" t="str">
        <f>IF(AND(T$16&gt;=Caminocrítico!$R$16+1,T$16&lt;=Caminocrítico!$U$16),$I10,"")</f>
        <v>1A</v>
      </c>
      <c r="U10" s="70" t="s">
        <v>51</v>
      </c>
      <c r="V10" s="70" t="s">
        <v>51</v>
      </c>
      <c r="W10" s="70" t="str">
        <f>IF(AND(W$16&gt;=Caminocrítico!$R$16+1,W$16&lt;=Caminocrítico!$U$16),$I10,"")</f>
        <v/>
      </c>
      <c r="X10" s="70" t="str">
        <f>IF(AND(X$16&gt;=Caminocrítico!$R$16+1,X$16&lt;=Caminocrítico!$U$16),$I10,"")</f>
        <v/>
      </c>
      <c r="Y10" s="70" t="str">
        <f>IF(AND(Y$16&gt;=Caminocrítico!$R$16+1,Y$16&lt;=Caminocrítico!$U$16),$I10,"")</f>
        <v/>
      </c>
      <c r="Z10" s="70" t="str">
        <f>IF(AND(Z$16&gt;=Caminocrítico!$R$16+1,Z$16&lt;=Caminocrítico!$U$16),$I10,"")</f>
        <v/>
      </c>
      <c r="AA10" s="70" t="str">
        <f>IF(AND(AA$16&gt;=Caminocrítico!$R$16+1,AA$16&lt;=Caminocrítico!$U$16),$I10,"")</f>
        <v/>
      </c>
      <c r="AB10" s="70" t="str">
        <f>IF(AND(AB$16&gt;=Caminocrítico!$R$16+1,AB$16&lt;=Caminocrítico!$U$16),$I10,"")</f>
        <v/>
      </c>
      <c r="AC10" s="70" t="str">
        <f>IF(AND(AC$16&gt;=Caminocrítico!$R$16+1,AC$16&lt;=Caminocrítico!$U$16),$I10,"")</f>
        <v/>
      </c>
      <c r="AD10" s="70" t="str">
        <f>IF(AND(AD$16&gt;=Caminocrítico!$R$16+1,AD$16&lt;=Caminocrítico!$U$16),$I10,"")</f>
        <v/>
      </c>
      <c r="AE10" s="70" t="str">
        <f>IF(AND(AE$16&gt;=Caminocrítico!$R$16+1,AE$16&lt;=Caminocrítico!$U$16),$I10,"")</f>
        <v/>
      </c>
      <c r="AF10" s="70" t="str">
        <f>IF(AND(AF$16&gt;=Caminocrítico!$R$16+1,AF$16&lt;=Caminocrítico!$U$16),$I10,"")</f>
        <v/>
      </c>
      <c r="AG10" s="70" t="str">
        <f>IF(AND(AG$16&gt;=Caminocrítico!$R$16+1,AG$16&lt;=Caminocrítico!$U$16),$I10,"")</f>
        <v/>
      </c>
      <c r="AH10" s="70" t="str">
        <f>IF(AND(AH$16&gt;=Caminocrítico!$R$16+1,AH$16&lt;=Caminocrítico!$U$16),$I10,"")</f>
        <v/>
      </c>
      <c r="AI10" s="70" t="str">
        <f>IF(AND(AI$16&gt;=Caminocrítico!$R$16+1,AI$16&lt;=Caminocrítico!$U$16),$I10,"")</f>
        <v/>
      </c>
      <c r="AJ10" s="70" t="str">
        <f>IF(AND(AJ$16&gt;=Caminocrítico!$R$16+1,AJ$16&lt;=Caminocrítico!$U$16),$I10,"")</f>
        <v/>
      </c>
      <c r="AK10" s="70" t="str">
        <f>IF(AND(AK$16&gt;=Caminocrítico!$R$16+1,AK$16&lt;=Caminocrítico!$U$16),$I10,"")</f>
        <v/>
      </c>
      <c r="AL10" s="70" t="str">
        <f>IF(AND(AL$16&gt;=Caminocrítico!$R$16+1,AL$16&lt;=Caminocrítico!$U$16),$I10,"")</f>
        <v/>
      </c>
      <c r="AM10" s="70" t="str">
        <f>IF(AND(AM$16&gt;=Caminocrítico!$R$16+1,AM$16&lt;=Caminocrítico!$U$16),$I10,"")</f>
        <v/>
      </c>
      <c r="AN10" s="72"/>
      <c r="AO10" s="27"/>
      <c r="AP10" s="27"/>
      <c r="AQ10" s="27"/>
      <c r="AR10" s="27"/>
      <c r="AS10" s="27"/>
      <c r="AT10" s="27"/>
      <c r="AU10" s="27"/>
      <c r="AV10" s="27"/>
      <c r="AW10" s="27"/>
      <c r="AX10" s="27"/>
      <c r="AY10" s="27"/>
      <c r="AZ10" s="27"/>
      <c r="BA10" s="27"/>
      <c r="BB10" s="27"/>
      <c r="BC10" s="27"/>
      <c r="BD10" s="27"/>
      <c r="BE10" s="27"/>
      <c r="BF10" s="27"/>
    </row>
    <row r="11" spans="1:86" ht="24.9" customHeight="1">
      <c r="A11" s="61"/>
      <c r="B11" s="62"/>
      <c r="C11" s="83"/>
      <c r="D11" s="66"/>
      <c r="E11" s="63"/>
      <c r="F11" s="66"/>
      <c r="G11" s="63"/>
      <c r="H11" s="59"/>
      <c r="I11" s="59"/>
      <c r="J11" s="64"/>
      <c r="K11" s="55" t="s">
        <v>5</v>
      </c>
      <c r="L11" s="70" t="str">
        <f>IF(AND(L$16&gt;=Caminocrítico!$W$10+1,L$16&lt;=Caminocrítico!$Z$10),$I11,"")</f>
        <v/>
      </c>
      <c r="M11" s="70" t="str">
        <f>IF(AND(M$16&gt;=Caminocrítico!$W$10+1,M$16&lt;=Caminocrítico!$Z$10),$I11,"")</f>
        <v/>
      </c>
      <c r="N11" s="70" t="str">
        <f>IF(AND(N$16&gt;=Caminocrítico!$W$10+1,N$16&lt;=Caminocrítico!$Z$10),$I11,"")</f>
        <v/>
      </c>
      <c r="O11" s="70" t="str">
        <f>IF(AND(O$16&gt;=Caminocrítico!$W$10+1,O$16&lt;=Caminocrítico!$Z$10),$I11,"")</f>
        <v/>
      </c>
      <c r="P11" s="70" t="str">
        <f>IF(AND(P$16&gt;=Caminocrítico!$W$10+1,P$16&lt;=Caminocrítico!$Z$10),$I11,"")</f>
        <v/>
      </c>
      <c r="Q11" s="70" t="str">
        <f>IF(AND(Q$16&gt;=Caminocrítico!$W$10+1,Q$16&lt;=Caminocrítico!$Z$10),$I11,"")</f>
        <v/>
      </c>
      <c r="R11" s="70" t="str">
        <f>IF(AND(R$16&gt;=Caminocrítico!$W$10+1,R$16&lt;=Caminocrítico!$Z$10),$I11,"")</f>
        <v/>
      </c>
      <c r="S11" s="70" t="str">
        <f>IF(AND(S$16&gt;=Caminocrítico!$W$10+1,S$16&lt;=Caminocrítico!$Z$10),$I11,"")</f>
        <v/>
      </c>
      <c r="T11" s="70" t="str">
        <f>IF(AND(T$16&gt;=Caminocrítico!$W$10+1,T$16&lt;=Caminocrítico!$Z$10),$I11,"")</f>
        <v/>
      </c>
      <c r="U11" s="70"/>
      <c r="V11" s="70"/>
      <c r="W11" s="70" t="str">
        <f>IF(AND(W$16&gt;=Caminocrítico!$W$10+1,W$16&lt;=Caminocrítico!$Z$10),$I11,"")</f>
        <v/>
      </c>
      <c r="X11" s="70" t="str">
        <f>IF(AND(X$16&gt;=Caminocrítico!$W$10+1,X$16&lt;=Caminocrítico!$Z$10),$I11,"")</f>
        <v/>
      </c>
      <c r="Y11" s="70" t="str">
        <f>IF(AND(Y$16&gt;=Caminocrítico!$W$10+1,Y$16&lt;=Caminocrítico!$Z$10),$I11,"")</f>
        <v/>
      </c>
      <c r="Z11" s="70" t="str">
        <f>IF(AND(Z$16&gt;=Caminocrítico!$W$10+1,Z$16&lt;=Caminocrítico!$Z$10),$I11,"")</f>
        <v/>
      </c>
      <c r="AA11" s="70" t="str">
        <f>IF(AND(AA$16&gt;=Caminocrítico!$W$10+1,AA$16&lt;=Caminocrítico!$Z$10),$I11,"")</f>
        <v/>
      </c>
      <c r="AB11" s="70" t="str">
        <f>IF(AND(AB$16&gt;=Caminocrítico!$W$10+1,AB$16&lt;=Caminocrítico!$Z$10),$I11,"")</f>
        <v/>
      </c>
      <c r="AC11" s="70" t="str">
        <f>IF(AND(AC$16&gt;=Caminocrítico!$W$10+1,AC$16&lt;=Caminocrítico!$Z$10),$I11,"")</f>
        <v/>
      </c>
      <c r="AD11" s="70" t="str">
        <f>IF(AND(AD$16&gt;=Caminocrítico!$W$10+1,AD$16&lt;=Caminocrítico!$Z$10),$I11,"")</f>
        <v/>
      </c>
      <c r="AE11" s="70" t="str">
        <f>IF(AND(AE$16&gt;=Caminocrítico!$W$10+1,AE$16&lt;=Caminocrítico!$Z$10),$I11,"")</f>
        <v/>
      </c>
      <c r="AF11" s="70" t="str">
        <f>IF(AND(AF$16&gt;=Caminocrítico!$W$10+1,AF$16&lt;=Caminocrítico!$Z$10),$I11,"")</f>
        <v/>
      </c>
      <c r="AG11" s="70" t="str">
        <f>IF(AND(AG$16&gt;=Caminocrítico!$W$10+1,AG$16&lt;=Caminocrítico!$Z$10),$I11,"")</f>
        <v/>
      </c>
      <c r="AH11" s="70" t="str">
        <f>IF(AND(AH$16&gt;=Caminocrítico!$W$10+1,AH$16&lt;=Caminocrítico!$Z$10),$I11,"")</f>
        <v/>
      </c>
      <c r="AI11" s="70" t="str">
        <f>IF(AND(AI$16&gt;=Caminocrítico!$W$10+1,AI$16&lt;=Caminocrítico!$Z$10),$I11,"")</f>
        <v/>
      </c>
      <c r="AJ11" s="70" t="str">
        <f>IF(AND(AJ$16&gt;=Caminocrítico!$W$10+1,AJ$16&lt;=Caminocrítico!$Z$10),$I11,"")</f>
        <v/>
      </c>
      <c r="AK11" s="70" t="str">
        <f>IF(AND(AK$16&gt;=Caminocrítico!$W$10+1,AK$16&lt;=Caminocrítico!$Z$10),$I11,"")</f>
        <v/>
      </c>
      <c r="AL11" s="70" t="str">
        <f>IF(AND(AL$16&gt;=Caminocrítico!$W$10+1,AL$16&lt;=Caminocrítico!$Z$10),$I11,"")</f>
        <v/>
      </c>
      <c r="AM11" s="70" t="str">
        <f>IF(AND(AM$16&gt;=Caminocrítico!$W$10+1,AM$16&lt;=Caminocrítico!$Z$10),$I11,"")</f>
        <v/>
      </c>
      <c r="AN11" s="72"/>
      <c r="AO11" s="27"/>
      <c r="AP11" s="27"/>
      <c r="AQ11" s="27"/>
      <c r="AR11" s="27"/>
      <c r="AS11" s="27"/>
      <c r="AT11" s="27"/>
      <c r="AU11" s="27"/>
      <c r="AV11" s="27"/>
      <c r="AW11" s="27"/>
      <c r="AX11" s="27"/>
      <c r="AY11" s="27"/>
      <c r="AZ11" s="27"/>
      <c r="BA11" s="27"/>
      <c r="BB11" s="27"/>
      <c r="BC11" s="27"/>
      <c r="BD11" s="27"/>
      <c r="BE11" s="27"/>
      <c r="BF11" s="27"/>
    </row>
    <row r="12" spans="1:86" ht="24.9" customHeight="1">
      <c r="A12" s="61"/>
      <c r="B12" s="62"/>
      <c r="C12" s="83"/>
      <c r="D12" s="66"/>
      <c r="E12" s="63"/>
      <c r="F12" s="66"/>
      <c r="G12" s="63"/>
      <c r="H12" s="59"/>
      <c r="I12" s="59"/>
      <c r="J12" s="64"/>
      <c r="K12" s="55" t="s">
        <v>4</v>
      </c>
      <c r="L12" s="70" t="str">
        <f>IF(AND(L$16&gt;=Caminocrítico!$X$17+1,L$16&lt;=Caminocrítico!$AA$17),$I12,"")</f>
        <v/>
      </c>
      <c r="M12" s="70" t="str">
        <f>IF(AND(M$16&gt;=Caminocrítico!$X$17+1,M$16&lt;=Caminocrítico!$AA$17),$I12,"")</f>
        <v/>
      </c>
      <c r="N12" s="70" t="str">
        <f>IF(AND(N$16&gt;=Caminocrítico!$X$17+1,N$16&lt;=Caminocrítico!$AA$17),$I12,"")</f>
        <v/>
      </c>
      <c r="O12" s="70" t="str">
        <f>IF(AND(O$16&gt;=Caminocrítico!$X$17+1,O$16&lt;=Caminocrítico!$AA$17),$I12,"")</f>
        <v/>
      </c>
      <c r="P12" s="70" t="str">
        <f>IF(AND(P$16&gt;=Caminocrítico!$X$17+1,P$16&lt;=Caminocrítico!$AA$17),$I12,"")</f>
        <v/>
      </c>
      <c r="Q12" s="70" t="str">
        <f>IF(AND(Q$16&gt;=Caminocrítico!$X$17+1,Q$16&lt;=Caminocrítico!$AA$17),$I12,"")</f>
        <v/>
      </c>
      <c r="R12" s="70" t="str">
        <f>IF(AND(R$16&gt;=Caminocrítico!$X$17+1,R$16&lt;=Caminocrítico!$AA$17),$I12,"")</f>
        <v/>
      </c>
      <c r="S12" s="70" t="str">
        <f>IF(AND(S$16&gt;=Caminocrítico!$X$17+1,S$16&lt;=Caminocrítico!$AA$17),$I12,"")</f>
        <v/>
      </c>
      <c r="T12" s="70" t="str">
        <f>IF(AND(T$16&gt;=Caminocrítico!$X$17+1,T$16&lt;=Caminocrítico!$AA$17),$I12,"")</f>
        <v/>
      </c>
      <c r="U12" s="70" t="str">
        <f>IF(AND(U$16&gt;=Caminocrítico!$X$17+1,U$16&lt;=Caminocrítico!$AA$17),$I12,"")</f>
        <v/>
      </c>
      <c r="V12" s="70" t="str">
        <f>IF(AND(V$16&gt;=Caminocrítico!$X$17+1,V$16&lt;=Caminocrítico!$AA$17),$I12,"")</f>
        <v/>
      </c>
      <c r="W12" s="70">
        <f>IF(AND(W$16&gt;=Caminocrítico!$X$17+1,W$16&lt;=Caminocrítico!$AA$17),$I12,"")</f>
        <v>0</v>
      </c>
      <c r="X12" s="70" t="str">
        <f>IF(AND(X$16&gt;=Caminocrítico!$X$17+1,X$16&lt;=Caminocrítico!$AA$17),$I12,"")</f>
        <v/>
      </c>
      <c r="Y12" s="70" t="str">
        <f>IF(AND(Y$16&gt;=Caminocrítico!$X$17+1,Y$16&lt;=Caminocrítico!$AA$17),$I12,"")</f>
        <v/>
      </c>
      <c r="Z12" s="70" t="str">
        <f>IF(AND(Z$16&gt;=Caminocrítico!$X$17+1,Z$16&lt;=Caminocrítico!$AA$17),$I12,"")</f>
        <v/>
      </c>
      <c r="AA12" s="70" t="str">
        <f>IF(AND(AA$16&gt;=Caminocrítico!$X$17+1,AA$16&lt;=Caminocrítico!$AA$17),$I12,"")</f>
        <v/>
      </c>
      <c r="AB12" s="70" t="str">
        <f>IF(AND(AB$16&gt;=Caminocrítico!$X$17+1,AB$16&lt;=Caminocrítico!$AA$17),$I12,"")</f>
        <v/>
      </c>
      <c r="AC12" s="70" t="str">
        <f>IF(AND(AC$16&gt;=Caminocrítico!$X$17+1,AC$16&lt;=Caminocrítico!$AA$17),$I12,"")</f>
        <v/>
      </c>
      <c r="AD12" s="70" t="str">
        <f>IF(AND(AD$16&gt;=Caminocrítico!$X$17+1,AD$16&lt;=Caminocrítico!$AA$17),$I12,"")</f>
        <v/>
      </c>
      <c r="AE12" s="70" t="str">
        <f>IF(AND(AE$16&gt;=Caminocrítico!$X$17+1,AE$16&lt;=Caminocrítico!$AA$17),$I12,"")</f>
        <v/>
      </c>
      <c r="AF12" s="70" t="str">
        <f>IF(AND(AF$16&gt;=Caminocrítico!$X$17+1,AF$16&lt;=Caminocrítico!$AA$17),$I12,"")</f>
        <v/>
      </c>
      <c r="AG12" s="70" t="str">
        <f>IF(AND(AG$16&gt;=Caminocrítico!$X$17+1,AG$16&lt;=Caminocrítico!$AA$17),$I12,"")</f>
        <v/>
      </c>
      <c r="AH12" s="70" t="str">
        <f>IF(AND(AH$16&gt;=Caminocrítico!$X$17+1,AH$16&lt;=Caminocrítico!$AA$17),$I12,"")</f>
        <v/>
      </c>
      <c r="AI12" s="70" t="str">
        <f>IF(AND(AI$16&gt;=Caminocrítico!$X$17+1,AI$16&lt;=Caminocrítico!$AA$17),$I12,"")</f>
        <v/>
      </c>
      <c r="AJ12" s="70" t="str">
        <f>IF(AND(AJ$16&gt;=Caminocrítico!$X$17+1,AJ$16&lt;=Caminocrítico!$AA$17),$I12,"")</f>
        <v/>
      </c>
      <c r="AK12" s="70" t="str">
        <f>IF(AND(AK$16&gt;=Caminocrítico!$X$17+1,AK$16&lt;=Caminocrítico!$AA$17),$I12,"")</f>
        <v/>
      </c>
      <c r="AL12" s="70" t="str">
        <f>IF(AND(AL$16&gt;=Caminocrítico!$X$17+1,AL$16&lt;=Caminocrítico!$AA$17),$I12,"")</f>
        <v/>
      </c>
      <c r="AM12" s="70" t="str">
        <f>IF(AND(AM$16&gt;=Caminocrítico!$X$17+1,AM$16&lt;=Caminocrítico!$AA$17),$I12,"")</f>
        <v/>
      </c>
      <c r="AN12" s="72"/>
      <c r="AO12" s="27"/>
      <c r="AP12" s="27"/>
      <c r="AQ12" s="27"/>
      <c r="AR12" s="27"/>
      <c r="AS12" s="27"/>
      <c r="AT12" s="27"/>
      <c r="AU12" s="27"/>
      <c r="AV12" s="27"/>
      <c r="AW12" s="27"/>
      <c r="AX12" s="27"/>
      <c r="AY12" s="27"/>
      <c r="AZ12" s="27"/>
      <c r="BA12" s="27"/>
      <c r="BB12" s="27"/>
      <c r="BC12" s="27"/>
      <c r="BD12" s="27"/>
      <c r="BE12" s="27"/>
      <c r="BF12" s="27"/>
    </row>
    <row r="13" spans="1:86" ht="24.9" customHeight="1">
      <c r="A13" s="61"/>
      <c r="B13" s="62"/>
      <c r="C13" s="83"/>
      <c r="D13" s="66"/>
      <c r="E13" s="63"/>
      <c r="F13" s="66"/>
      <c r="G13" s="63"/>
      <c r="H13" s="59"/>
      <c r="I13" s="59"/>
      <c r="J13" s="64"/>
      <c r="K13" s="55" t="s">
        <v>8</v>
      </c>
      <c r="L13" s="70" t="str">
        <f>IF(AND(L$16&gt;=Caminocrítico!$AC$12+1,L$16&lt;=Caminocrítico!$AF$12),$I13,"")</f>
        <v/>
      </c>
      <c r="M13" s="70" t="str">
        <f>IF(AND(M$16&gt;=Caminocrítico!$AC$12+1,M$16&lt;=Caminocrítico!$AF$12),$I13,"")</f>
        <v/>
      </c>
      <c r="N13" s="70" t="str">
        <f>IF(AND(N$16&gt;=Caminocrítico!$AC$12+1,N$16&lt;=Caminocrítico!$AF$12),$I13,"")</f>
        <v/>
      </c>
      <c r="O13" s="70" t="str">
        <f>IF(AND(O$16&gt;=Caminocrítico!$AC$12+1,O$16&lt;=Caminocrítico!$AF$12),$I13,"")</f>
        <v/>
      </c>
      <c r="P13" s="70" t="str">
        <f>IF(AND(P$16&gt;=Caminocrítico!$AC$12+1,P$16&lt;=Caminocrítico!$AF$12),$I13,"")</f>
        <v/>
      </c>
      <c r="Q13" s="70" t="str">
        <f>IF(AND(Q$16&gt;=Caminocrítico!$AC$12+1,Q$16&lt;=Caminocrítico!$AF$12),$I13,"")</f>
        <v/>
      </c>
      <c r="R13" s="70" t="str">
        <f>IF(AND(R$16&gt;=Caminocrítico!$AC$12+1,R$16&lt;=Caminocrítico!$AF$12),$I13,"")</f>
        <v/>
      </c>
      <c r="S13" s="70" t="str">
        <f>IF(AND(S$16&gt;=Caminocrítico!$AC$12+1,S$16&lt;=Caminocrítico!$AF$12),$I13,"")</f>
        <v/>
      </c>
      <c r="T13" s="70" t="str">
        <f>IF(AND(T$16&gt;=Caminocrítico!$AC$12+1,T$16&lt;=Caminocrítico!$AF$12),$I13,"")</f>
        <v/>
      </c>
      <c r="U13" s="70" t="str">
        <f>IF(AND(U$16&gt;=Caminocrítico!$AC$12+1,U$16&lt;=Caminocrítico!$AF$12),$I13,"")</f>
        <v/>
      </c>
      <c r="V13" s="70" t="str">
        <f>IF(AND(V$16&gt;=Caminocrítico!$AC$12+1,V$16&lt;=Caminocrítico!$AF$12),$I13,"")</f>
        <v/>
      </c>
      <c r="W13" s="70">
        <f>IF(AND(W$16&gt;=Caminocrítico!$AC$12+1,W$16&lt;=Caminocrítico!$AF$12),$I13,"")</f>
        <v>0</v>
      </c>
      <c r="X13" s="70">
        <f>IF(AND(X$16&gt;=Caminocrítico!$AC$12+1,X$16&lt;=Caminocrítico!$AF$12),$I13,"")</f>
        <v>0</v>
      </c>
      <c r="Y13" s="70">
        <f>IF(AND(Y$16&gt;=Caminocrítico!$AC$12+1,Y$16&lt;=Caminocrítico!$AF$12),$I13,"")</f>
        <v>0</v>
      </c>
      <c r="Z13" s="70" t="str">
        <f>IF(AND(Z$16&gt;=Caminocrítico!$AC$12+1,Z$16&lt;=Caminocrítico!$AF$12),$I13,"")</f>
        <v/>
      </c>
      <c r="AA13" s="70" t="str">
        <f>IF(AND(AA$16&gt;=Caminocrítico!$AC$12+1,AA$16&lt;=Caminocrítico!$AF$12),$I13,"")</f>
        <v/>
      </c>
      <c r="AB13" s="70" t="str">
        <f>IF(AND(AB$16&gt;=Caminocrítico!$AC$12+1,AB$16&lt;=Caminocrítico!$AF$12),$I13,"")</f>
        <v/>
      </c>
      <c r="AC13" s="70" t="str">
        <f>IF(AND(AC$16&gt;=Caminocrítico!$AC$12+1,AC$16&lt;=Caminocrítico!$AF$12),$I13,"")</f>
        <v/>
      </c>
      <c r="AD13" s="70" t="str">
        <f>IF(AND(AD$16&gt;=Caminocrítico!$AC$12+1,AD$16&lt;=Caminocrítico!$AF$12),$I13,"")</f>
        <v/>
      </c>
      <c r="AE13" s="70" t="str">
        <f>IF(AND(AE$16&gt;=Caminocrítico!$AC$12+1,AE$16&lt;=Caminocrítico!$AF$12),$I13,"")</f>
        <v/>
      </c>
      <c r="AF13" s="70" t="str">
        <f>IF(AND(AF$16&gt;=Caminocrítico!$AC$12+1,AF$16&lt;=Caminocrítico!$AF$12),$I13,"")</f>
        <v/>
      </c>
      <c r="AG13" s="70" t="str">
        <f>IF(AND(AG$16&gt;=Caminocrítico!$AC$12+1,AG$16&lt;=Caminocrítico!$AF$12),$I13,"")</f>
        <v/>
      </c>
      <c r="AH13" s="70" t="str">
        <f>IF(AND(AH$16&gt;=Caminocrítico!$AC$12+1,AH$16&lt;=Caminocrítico!$AF$12),$I13,"")</f>
        <v/>
      </c>
      <c r="AI13" s="70" t="str">
        <f>IF(AND(AI$16&gt;=Caminocrítico!$AC$12+1,AI$16&lt;=Caminocrítico!$AF$12),$I13,"")</f>
        <v/>
      </c>
      <c r="AJ13" s="70" t="str">
        <f>IF(AND(AJ$16&gt;=Caminocrítico!$AC$12+1,AJ$16&lt;=Caminocrítico!$AF$12),$I13,"")</f>
        <v/>
      </c>
      <c r="AK13" s="70" t="str">
        <f>IF(AND(AK$16&gt;=Caminocrítico!$AC$12+1,AK$16&lt;=Caminocrítico!$AF$12),$I13,"")</f>
        <v/>
      </c>
      <c r="AL13" s="70" t="str">
        <f>IF(AND(AL$16&gt;=Caminocrítico!$AC$12+1,AL$16&lt;=Caminocrítico!$AF$12),$I13,"")</f>
        <v/>
      </c>
      <c r="AM13" s="70" t="str">
        <f>IF(AND(AM$16&gt;=Caminocrítico!$AC$12+1,AM$16&lt;=Caminocrítico!$AF$12),$I13,"")</f>
        <v/>
      </c>
      <c r="AN13" s="73"/>
      <c r="AO13" s="38"/>
      <c r="AP13" s="38"/>
      <c r="AQ13" s="38"/>
      <c r="AR13" s="38"/>
      <c r="AS13" s="38"/>
      <c r="AT13" s="38"/>
      <c r="AU13" s="38"/>
      <c r="AV13" s="38"/>
      <c r="AW13" s="38"/>
      <c r="AX13" s="38"/>
      <c r="AY13" s="38"/>
      <c r="AZ13" s="38"/>
      <c r="BA13" s="38"/>
      <c r="BB13" s="38"/>
      <c r="BC13" s="38"/>
      <c r="BD13" s="38"/>
      <c r="BE13" s="38"/>
      <c r="BF13" s="38"/>
    </row>
    <row r="14" spans="1:86" ht="24.9" customHeight="1">
      <c r="A14" s="61"/>
      <c r="B14" s="62"/>
      <c r="C14" s="83"/>
      <c r="D14" s="66"/>
      <c r="E14" s="63"/>
      <c r="F14" s="66"/>
      <c r="G14" s="63"/>
      <c r="H14" s="59"/>
      <c r="I14" s="59"/>
      <c r="J14" s="64"/>
      <c r="K14" s="55" t="s">
        <v>14</v>
      </c>
      <c r="L14" s="70" t="str">
        <f>IF(AND(L$16&gt;=Caminocrítico!$X$23+1,L$16&lt;=Caminocrítico!$AA$23),$I14,"")</f>
        <v/>
      </c>
      <c r="M14" s="70" t="str">
        <f>IF(AND(M$16&gt;=Caminocrítico!$X$23+1,M$16&lt;=Caminocrítico!$AA$23),$I14,"")</f>
        <v/>
      </c>
      <c r="N14" s="70" t="str">
        <f>IF(AND(N$16&gt;=Caminocrítico!$X$23+1,N$16&lt;=Caminocrítico!$AA$23),$I14,"")</f>
        <v/>
      </c>
      <c r="O14" s="70" t="str">
        <f>IF(AND(O$16&gt;=Caminocrítico!$X$23+1,O$16&lt;=Caminocrítico!$AA$23),$I14,"")</f>
        <v/>
      </c>
      <c r="P14" s="70" t="str">
        <f>IF(AND(P$16&gt;=Caminocrítico!$X$23+1,P$16&lt;=Caminocrítico!$AA$23),$I14,"")</f>
        <v/>
      </c>
      <c r="Q14" s="70" t="str">
        <f>IF(AND(Q$16&gt;=Caminocrítico!$X$23+1,Q$16&lt;=Caminocrítico!$AA$23),$I14,"")</f>
        <v/>
      </c>
      <c r="R14" s="70" t="str">
        <f>IF(AND(R$16&gt;=Caminocrítico!$X$23+1,R$16&lt;=Caminocrítico!$AA$23),$I14,"")</f>
        <v/>
      </c>
      <c r="S14" s="70" t="str">
        <f>IF(AND(S$16&gt;=Caminocrítico!$X$23+1,S$16&lt;=Caminocrítico!$AA$23),$I14,"")</f>
        <v/>
      </c>
      <c r="T14" s="70" t="str">
        <f>IF(AND(T$16&gt;=Caminocrítico!$X$23+1,T$16&lt;=Caminocrítico!$AA$23),$I14,"")</f>
        <v/>
      </c>
      <c r="U14" s="70" t="str">
        <f>IF(AND(U$16&gt;=Caminocrítico!$X$23+1,U$16&lt;=Caminocrítico!$AA$23),$I14,"")</f>
        <v/>
      </c>
      <c r="V14" s="70" t="str">
        <f>IF(AND(V$16&gt;=Caminocrítico!$X$23+1,V$16&lt;=Caminocrítico!$AA$23),$I14,"")</f>
        <v/>
      </c>
      <c r="W14" s="70" t="str">
        <f>IF(AND(W$16&gt;=Caminocrítico!$X$23+1,W$16&lt;=Caminocrítico!$AA$23),$I14,"")</f>
        <v/>
      </c>
      <c r="X14" s="70">
        <f>IF(AND(X$16&gt;=Caminocrítico!$X$23+1,X$16&lt;=Caminocrítico!$AA$23),$I14,"")</f>
        <v>0</v>
      </c>
      <c r="Y14" s="70">
        <f>IF(AND(Y$16&gt;=Caminocrítico!$X$23+1,Y$16&lt;=Caminocrítico!$AA$23),$I14,"")</f>
        <v>0</v>
      </c>
      <c r="Z14" s="70">
        <f>IF(AND(Z$16&gt;=Caminocrítico!$X$23+1,Z$16&lt;=Caminocrítico!$AA$23),$I14,"")</f>
        <v>0</v>
      </c>
      <c r="AA14" s="70" t="str">
        <f>IF(AND(AA$16&gt;=Caminocrítico!$X$23+1,AA$16&lt;=Caminocrítico!$AA$23),$I14,"")</f>
        <v/>
      </c>
      <c r="AB14" s="70" t="str">
        <f>IF(AND(AB$16&gt;=Caminocrítico!$X$23+1,AB$16&lt;=Caminocrítico!$AA$23),$I14,"")</f>
        <v/>
      </c>
      <c r="AC14" s="70" t="str">
        <f>IF(AND(AC$16&gt;=Caminocrítico!$X$23+1,AC$16&lt;=Caminocrítico!$AA$23),$I14,"")</f>
        <v/>
      </c>
      <c r="AD14" s="70" t="str">
        <f>IF(AND(AD$16&gt;=Caminocrítico!$X$23+1,AD$16&lt;=Caminocrítico!$AA$23),$I14,"")</f>
        <v/>
      </c>
      <c r="AE14" s="70" t="str">
        <f>IF(AND(AE$16&gt;=Caminocrítico!$X$23+1,AE$16&lt;=Caminocrítico!$AA$23),$I14,"")</f>
        <v/>
      </c>
      <c r="AF14" s="70" t="str">
        <f>IF(AND(AF$16&gt;=Caminocrítico!$X$23+1,AF$16&lt;=Caminocrítico!$AA$23),$I14,"")</f>
        <v/>
      </c>
      <c r="AG14" s="70" t="str">
        <f>IF(AND(AG$16&gt;=Caminocrítico!$X$23+1,AG$16&lt;=Caminocrítico!$AA$23),$I14,"")</f>
        <v/>
      </c>
      <c r="AH14" s="70" t="str">
        <f>IF(AND(AH$16&gt;=Caminocrítico!$X$23+1,AH$16&lt;=Caminocrítico!$AA$23),$I14,"")</f>
        <v/>
      </c>
      <c r="AI14" s="70" t="str">
        <f>IF(AND(AI$16&gt;=Caminocrítico!$X$23+1,AI$16&lt;=Caminocrítico!$AA$23),$I14,"")</f>
        <v/>
      </c>
      <c r="AJ14" s="70" t="str">
        <f>IF(AND(AJ$16&gt;=Caminocrítico!$X$23+1,AJ$16&lt;=Caminocrítico!$AA$23),$I14,"")</f>
        <v/>
      </c>
      <c r="AK14" s="70" t="str">
        <f>IF(AND(AK$16&gt;=Caminocrítico!$X$23+1,AK$16&lt;=Caminocrítico!$AA$23),$I14,"")</f>
        <v/>
      </c>
      <c r="AL14" s="70" t="str">
        <f>IF(AND(AL$16&gt;=Caminocrítico!$X$23+1,AL$16&lt;=Caminocrítico!$AA$23),$I14,"")</f>
        <v/>
      </c>
      <c r="AM14" s="70" t="str">
        <f>IF(AND(AM$16&gt;=Caminocrítico!$X$23+1,AM$16&lt;=Caminocrítico!$AA$23),$I14,"")</f>
        <v/>
      </c>
      <c r="AN14" s="74"/>
      <c r="AO14" s="4"/>
      <c r="AP14" s="4"/>
      <c r="AQ14" s="4"/>
      <c r="AR14" s="4"/>
      <c r="AS14" s="4"/>
      <c r="AT14" s="4"/>
      <c r="AU14" s="4"/>
      <c r="AV14" s="4"/>
      <c r="AW14" s="4"/>
      <c r="AX14" s="4"/>
      <c r="AY14" s="4"/>
      <c r="AZ14" s="4"/>
      <c r="BA14" s="4"/>
    </row>
    <row r="15" spans="1:86" ht="24.9" customHeight="1">
      <c r="A15" s="61"/>
      <c r="B15" s="62"/>
      <c r="C15" s="84"/>
      <c r="D15" s="66"/>
      <c r="E15" s="63"/>
      <c r="F15" s="66"/>
      <c r="G15" s="63"/>
      <c r="H15" s="59"/>
      <c r="I15" s="59"/>
      <c r="J15" s="64"/>
      <c r="K15" s="55" t="s">
        <v>15</v>
      </c>
      <c r="L15" s="70" t="str">
        <f>IF(AND(L$16&gt;=Caminocrítico!$AC$20+1,L$16&lt;=Caminocrítico!$AF$20),$I15,"")</f>
        <v/>
      </c>
      <c r="M15" s="70" t="str">
        <f>IF(AND(M$16&gt;=Caminocrítico!$AC$20+1,M$16&lt;=Caminocrítico!$AF$20),$I15,"")</f>
        <v/>
      </c>
      <c r="N15" s="70" t="str">
        <f>IF(AND(N$16&gt;=Caminocrítico!$AC$20+1,N$16&lt;=Caminocrítico!$AF$20),$I15,"")</f>
        <v/>
      </c>
      <c r="O15" s="70" t="str">
        <f>IF(AND(O$16&gt;=Caminocrítico!$AC$20+1,O$16&lt;=Caminocrítico!$AF$20),$I15,"")</f>
        <v/>
      </c>
      <c r="P15" s="70" t="str">
        <f>IF(AND(P$16&gt;=Caminocrítico!$AC$20+1,P$16&lt;=Caminocrítico!$AF$20),$I15,"")</f>
        <v/>
      </c>
      <c r="Q15" s="70" t="str">
        <f>IF(AND(Q$16&gt;=Caminocrítico!$AC$20+1,Q$16&lt;=Caminocrítico!$AF$20),$I15,"")</f>
        <v/>
      </c>
      <c r="R15" s="70" t="str">
        <f>IF(AND(R$16&gt;=Caminocrítico!$AC$20+1,R$16&lt;=Caminocrítico!$AF$20),$I15,"")</f>
        <v/>
      </c>
      <c r="S15" s="70" t="str">
        <f>IF(AND(S$16&gt;=Caminocrítico!$AC$20+1,S$16&lt;=Caminocrítico!$AF$20),$I15,"")</f>
        <v/>
      </c>
      <c r="T15" s="70" t="str">
        <f>IF(AND(T$16&gt;=Caminocrítico!$AC$20+1,T$16&lt;=Caminocrítico!$AF$20),$I15,"")</f>
        <v/>
      </c>
      <c r="U15" s="70" t="str">
        <f>IF(AND(U$16&gt;=Caminocrítico!$AC$20+1,U$16&lt;=Caminocrítico!$AF$20),$I15,"")</f>
        <v/>
      </c>
      <c r="V15" s="70" t="str">
        <f>IF(AND(V$16&gt;=Caminocrítico!$AC$20+1,V$16&lt;=Caminocrítico!$AF$20),$I15,"")</f>
        <v/>
      </c>
      <c r="W15" s="70" t="str">
        <f>IF(AND(W$16&gt;=Caminocrítico!$AC$20+1,W$16&lt;=Caminocrítico!$AF$20),$I15,"")</f>
        <v/>
      </c>
      <c r="X15" s="70" t="str">
        <f>IF(AND(X$16&gt;=Caminocrítico!$AC$20+1,X$16&lt;=Caminocrítico!$AF$20),$I15,"")</f>
        <v/>
      </c>
      <c r="Y15" s="70" t="str">
        <f>IF(AND(Y$16&gt;=Caminocrítico!$AC$20+1,Y$16&lt;=Caminocrítico!$AF$20),$I15,"")</f>
        <v/>
      </c>
      <c r="Z15" s="70">
        <f>IF(AND(Z$16&gt;=Caminocrítico!$AC$20+1,Z$16&lt;=Caminocrítico!$AF$20),$I15,"")</f>
        <v>0</v>
      </c>
      <c r="AA15" s="70">
        <f>IF(AND(AA$16&gt;=Caminocrítico!$AC$20+1,AA$16&lt;=Caminocrítico!$AF$20),$I15,"")</f>
        <v>0</v>
      </c>
      <c r="AB15" s="70" t="str">
        <f>IF(AND(AB$16&gt;=Caminocrítico!$AC$20+1,AB$16&lt;=Caminocrítico!$AF$20),$I15,"")</f>
        <v/>
      </c>
      <c r="AC15" s="70" t="str">
        <f>IF(AND(AC$16&gt;=Caminocrítico!$AC$20+1,AC$16&lt;=Caminocrítico!$AF$20),$I15,"")</f>
        <v/>
      </c>
      <c r="AD15" s="70" t="str">
        <f>IF(AND(AD$16&gt;=Caminocrítico!$AC$20+1,AD$16&lt;=Caminocrítico!$AF$20),$I15,"")</f>
        <v/>
      </c>
      <c r="AE15" s="70" t="str">
        <f>IF(AND(AE$16&gt;=Caminocrítico!$AC$20+1,AE$16&lt;=Caminocrítico!$AF$20),$I15,"")</f>
        <v/>
      </c>
      <c r="AF15" s="70" t="str">
        <f>IF(AND(AF$16&gt;=Caminocrítico!$AC$20+1,AF$16&lt;=Caminocrítico!$AF$20),$I15,"")</f>
        <v/>
      </c>
      <c r="AG15" s="70" t="str">
        <f>IF(AND(AG$16&gt;=Caminocrítico!$AC$20+1,AG$16&lt;=Caminocrítico!$AF$20),$I15,"")</f>
        <v/>
      </c>
      <c r="AH15" s="70" t="str">
        <f>IF(AND(AH$16&gt;=Caminocrítico!$AC$20+1,AH$16&lt;=Caminocrítico!$AF$20),$I15,"")</f>
        <v/>
      </c>
      <c r="AI15" s="70" t="str">
        <f>IF(AND(AI$16&gt;=Caminocrítico!$AC$20+1,AI$16&lt;=Caminocrítico!$AF$20),$I15,"")</f>
        <v/>
      </c>
      <c r="AJ15" s="70" t="str">
        <f>IF(AND(AJ$16&gt;=Caminocrítico!$AC$20+1,AJ$16&lt;=Caminocrítico!$AF$20),$I15,"")</f>
        <v/>
      </c>
      <c r="AK15" s="70" t="str">
        <f>IF(AND(AK$16&gt;=Caminocrítico!$AC$20+1,AK$16&lt;=Caminocrítico!$AF$20),$I15,"")</f>
        <v/>
      </c>
      <c r="AL15" s="70" t="str">
        <f>IF(AND(AL$16&gt;=Caminocrítico!$AC$20+1,AL$16&lt;=Caminocrítico!$AF$20),$I15,"")</f>
        <v/>
      </c>
      <c r="AM15" s="70" t="str">
        <f>IF(AND(AM$16&gt;=Caminocrítico!$AC$20+1,AM$16&lt;=Caminocrítico!$AF$20),$I15,"")</f>
        <v/>
      </c>
      <c r="AN15" s="71"/>
    </row>
    <row r="16" spans="1:86" s="15" customFormat="1" ht="24.9" customHeight="1">
      <c r="L16" s="69">
        <v>1</v>
      </c>
      <c r="M16" s="69">
        <v>2</v>
      </c>
      <c r="N16" s="69">
        <v>3</v>
      </c>
      <c r="O16" s="69">
        <v>4</v>
      </c>
      <c r="P16" s="69">
        <v>5</v>
      </c>
      <c r="Q16" s="69">
        <v>6</v>
      </c>
      <c r="R16" s="69">
        <v>7</v>
      </c>
      <c r="S16" s="69">
        <v>8</v>
      </c>
      <c r="T16" s="69">
        <v>9</v>
      </c>
      <c r="U16" s="69">
        <v>10</v>
      </c>
      <c r="V16" s="69">
        <v>11</v>
      </c>
      <c r="W16" s="69">
        <v>12</v>
      </c>
      <c r="X16" s="69">
        <v>13</v>
      </c>
      <c r="Y16" s="69">
        <v>14</v>
      </c>
      <c r="Z16" s="69">
        <v>15</v>
      </c>
      <c r="AA16" s="69">
        <v>16</v>
      </c>
      <c r="AB16" s="69">
        <v>17</v>
      </c>
      <c r="AC16" s="69">
        <v>18</v>
      </c>
      <c r="AD16" s="69">
        <v>19</v>
      </c>
      <c r="AE16" s="69">
        <v>20</v>
      </c>
      <c r="AF16" s="69">
        <v>21</v>
      </c>
      <c r="AG16" s="69">
        <v>22</v>
      </c>
      <c r="AH16" s="69">
        <v>23</v>
      </c>
      <c r="AI16" s="69">
        <v>24</v>
      </c>
      <c r="AJ16" s="69">
        <v>25</v>
      </c>
      <c r="AK16" s="69">
        <v>26</v>
      </c>
      <c r="AL16" s="69">
        <v>27</v>
      </c>
      <c r="AM16" s="69">
        <v>28</v>
      </c>
      <c r="AN16" s="16"/>
      <c r="AO16" s="16"/>
      <c r="AP16" s="16"/>
      <c r="AQ16" s="16"/>
      <c r="AR16" s="16"/>
      <c r="AS16" s="16"/>
      <c r="AT16" s="16"/>
      <c r="AU16" s="16"/>
      <c r="AV16" s="16"/>
      <c r="AW16" s="16"/>
      <c r="AX16" s="16"/>
      <c r="AY16" s="16"/>
      <c r="AZ16" s="16"/>
      <c r="BA16" s="16"/>
      <c r="BB16" s="4"/>
      <c r="BC16" s="4"/>
      <c r="BD16" s="4"/>
      <c r="BE16" s="4"/>
      <c r="BF16" s="4"/>
      <c r="BG16" s="4"/>
      <c r="BH16" s="22"/>
      <c r="BI16" s="22"/>
      <c r="BJ16" s="22"/>
      <c r="BK16" s="22"/>
      <c r="BL16" s="22"/>
      <c r="BM16" s="22"/>
      <c r="BN16" s="22"/>
      <c r="BO16" s="22"/>
      <c r="BP16" s="22"/>
      <c r="BQ16" s="22"/>
      <c r="BR16" s="22"/>
      <c r="BS16" s="22"/>
    </row>
    <row r="17" spans="1:40" ht="24.9" customHeight="1">
      <c r="H17" s="76" t="s">
        <v>33</v>
      </c>
    </row>
    <row r="18" spans="1:40" ht="24.9" customHeight="1">
      <c r="H18" s="77" t="s">
        <v>35</v>
      </c>
      <c r="I18" s="78"/>
      <c r="J18" s="79"/>
      <c r="K18" s="85"/>
      <c r="L18" s="75">
        <v>4</v>
      </c>
      <c r="M18" s="75">
        <v>4</v>
      </c>
      <c r="N18" s="75">
        <v>3</v>
      </c>
      <c r="O18" s="75">
        <v>3</v>
      </c>
      <c r="P18" s="75">
        <v>3</v>
      </c>
      <c r="Q18" s="75">
        <v>4</v>
      </c>
      <c r="R18" s="75">
        <v>4</v>
      </c>
      <c r="S18" s="75">
        <v>5</v>
      </c>
      <c r="T18" s="75">
        <v>1</v>
      </c>
      <c r="U18" s="75">
        <v>1</v>
      </c>
      <c r="V18" s="75">
        <v>1</v>
      </c>
      <c r="W18" s="75">
        <v>0</v>
      </c>
      <c r="X18" s="75">
        <v>0</v>
      </c>
      <c r="Y18" s="75">
        <v>0</v>
      </c>
      <c r="Z18" s="75">
        <v>0</v>
      </c>
      <c r="AA18" s="75">
        <v>0</v>
      </c>
      <c r="AB18" s="75"/>
      <c r="AC18" s="75"/>
      <c r="AD18" s="75"/>
      <c r="AE18" s="75"/>
      <c r="AF18" s="75"/>
      <c r="AG18" s="75"/>
      <c r="AH18" s="75"/>
      <c r="AI18" s="75"/>
      <c r="AJ18" s="75"/>
      <c r="AK18" s="75"/>
      <c r="AL18" s="75"/>
      <c r="AM18" s="75"/>
      <c r="AN18" s="75"/>
    </row>
    <row r="19" spans="1:40" ht="24.9" customHeight="1">
      <c r="H19" s="77" t="s">
        <v>36</v>
      </c>
      <c r="I19" s="81"/>
      <c r="J19" s="78"/>
      <c r="K19" s="85"/>
      <c r="L19" s="75">
        <v>0</v>
      </c>
      <c r="M19" s="75">
        <v>0</v>
      </c>
      <c r="N19" s="75">
        <v>3</v>
      </c>
      <c r="O19" s="75">
        <v>3</v>
      </c>
      <c r="P19" s="75">
        <v>3</v>
      </c>
      <c r="Q19" s="75">
        <v>4</v>
      </c>
      <c r="R19" s="75">
        <v>4</v>
      </c>
      <c r="S19" s="75">
        <v>4</v>
      </c>
      <c r="T19" s="75">
        <v>2</v>
      </c>
      <c r="U19" s="107">
        <v>2</v>
      </c>
      <c r="V19" s="107">
        <v>0</v>
      </c>
      <c r="W19" s="75">
        <v>0</v>
      </c>
      <c r="X19" s="75">
        <v>0</v>
      </c>
      <c r="Y19" s="75">
        <v>0</v>
      </c>
      <c r="Z19" s="75">
        <v>0</v>
      </c>
      <c r="AA19" s="75">
        <v>0</v>
      </c>
      <c r="AB19" s="75"/>
      <c r="AC19" s="75"/>
      <c r="AD19" s="75"/>
      <c r="AE19" s="75"/>
      <c r="AF19" s="75"/>
      <c r="AG19" s="75"/>
      <c r="AH19" s="75"/>
      <c r="AI19" s="75"/>
      <c r="AJ19" s="75"/>
      <c r="AK19" s="75"/>
      <c r="AL19" s="75"/>
      <c r="AM19" s="75"/>
      <c r="AN19" s="75"/>
    </row>
    <row r="20" spans="1:40" ht="24.9" customHeight="1">
      <c r="H20" s="77" t="s">
        <v>37</v>
      </c>
      <c r="I20" s="78"/>
      <c r="J20" s="79"/>
      <c r="K20" s="85"/>
      <c r="L20" s="75">
        <v>0</v>
      </c>
      <c r="M20" s="75">
        <v>0</v>
      </c>
      <c r="N20" s="75">
        <v>1</v>
      </c>
      <c r="O20" s="75">
        <v>1</v>
      </c>
      <c r="P20" s="75">
        <v>1</v>
      </c>
      <c r="Q20" s="75">
        <v>1</v>
      </c>
      <c r="R20" s="75">
        <v>1</v>
      </c>
      <c r="S20" s="75">
        <v>2</v>
      </c>
      <c r="T20" s="75">
        <v>1</v>
      </c>
      <c r="U20" s="75">
        <v>1</v>
      </c>
      <c r="V20" s="75">
        <v>0</v>
      </c>
      <c r="W20" s="75">
        <v>0</v>
      </c>
      <c r="X20" s="75">
        <v>0</v>
      </c>
      <c r="Y20" s="75">
        <v>0</v>
      </c>
      <c r="Z20" s="75">
        <v>0</v>
      </c>
      <c r="AA20" s="75">
        <v>0</v>
      </c>
      <c r="AB20" s="75"/>
      <c r="AC20" s="75"/>
      <c r="AD20" s="75"/>
      <c r="AE20" s="75"/>
      <c r="AF20" s="75"/>
      <c r="AG20" s="75"/>
      <c r="AH20" s="75"/>
      <c r="AI20" s="75"/>
      <c r="AJ20" s="75"/>
      <c r="AK20" s="75"/>
      <c r="AL20" s="75"/>
      <c r="AM20" s="75"/>
      <c r="AN20" s="75"/>
    </row>
    <row r="21" spans="1:40" ht="24.9" customHeight="1">
      <c r="H21" s="76" t="s">
        <v>34</v>
      </c>
    </row>
    <row r="22" spans="1:40" ht="24.9" customHeight="1">
      <c r="H22" s="82" t="s">
        <v>28</v>
      </c>
      <c r="I22" s="79"/>
      <c r="J22" s="79"/>
      <c r="K22" s="80"/>
      <c r="L22" s="75">
        <f xml:space="preserve"> 400 * L18 + 400 * L19 + 200 * L20</f>
        <v>1600</v>
      </c>
      <c r="M22" s="75">
        <f xml:space="preserve"> 400 * M18 + 400 * M19 + 200 * M20</f>
        <v>1600</v>
      </c>
      <c r="N22" s="75">
        <f t="shared" ref="N22:AA22" si="0" xml:space="preserve"> 400 * N18 + 400 * N19 + 200 * N20</f>
        <v>2600</v>
      </c>
      <c r="O22" s="75">
        <f t="shared" si="0"/>
        <v>2600</v>
      </c>
      <c r="P22" s="75">
        <f t="shared" si="0"/>
        <v>2600</v>
      </c>
      <c r="Q22" s="75">
        <f t="shared" si="0"/>
        <v>3400</v>
      </c>
      <c r="R22" s="75">
        <f t="shared" si="0"/>
        <v>3400</v>
      </c>
      <c r="S22" s="75">
        <f t="shared" si="0"/>
        <v>4000</v>
      </c>
      <c r="T22" s="75">
        <f t="shared" si="0"/>
        <v>1400</v>
      </c>
      <c r="U22" s="75">
        <f t="shared" si="0"/>
        <v>1400</v>
      </c>
      <c r="V22" s="75">
        <f t="shared" si="0"/>
        <v>400</v>
      </c>
      <c r="W22" s="75">
        <f t="shared" si="0"/>
        <v>0</v>
      </c>
      <c r="X22" s="75">
        <f t="shared" si="0"/>
        <v>0</v>
      </c>
      <c r="Y22" s="75">
        <f t="shared" si="0"/>
        <v>0</v>
      </c>
      <c r="Z22" s="75">
        <f t="shared" si="0"/>
        <v>0</v>
      </c>
      <c r="AA22" s="75">
        <f t="shared" si="0"/>
        <v>0</v>
      </c>
      <c r="AB22" s="75"/>
      <c r="AC22" s="75"/>
      <c r="AD22" s="75"/>
      <c r="AE22" s="75"/>
      <c r="AF22" s="75"/>
      <c r="AG22" s="75"/>
      <c r="AH22" s="75"/>
      <c r="AI22" s="75"/>
      <c r="AJ22" s="75"/>
      <c r="AK22" s="75"/>
      <c r="AL22" s="75"/>
      <c r="AM22" s="75"/>
      <c r="AN22" s="75"/>
    </row>
    <row r="23" spans="1:40" ht="24.9" customHeight="1">
      <c r="H23" s="82" t="s">
        <v>29</v>
      </c>
      <c r="I23" s="79"/>
      <c r="J23" s="79"/>
      <c r="K23" s="80"/>
      <c r="L23" s="75">
        <f xml:space="preserve"> L22</f>
        <v>1600</v>
      </c>
      <c r="M23" s="75">
        <f xml:space="preserve"> L23 + M22</f>
        <v>3200</v>
      </c>
      <c r="N23" s="75">
        <f xml:space="preserve"> N22 + M23</f>
        <v>5800</v>
      </c>
      <c r="O23" s="75">
        <f xml:space="preserve"> N23 + O22</f>
        <v>8400</v>
      </c>
      <c r="P23" s="75">
        <f t="shared" ref="P23" si="1" xml:space="preserve"> O23 + P22</f>
        <v>11000</v>
      </c>
      <c r="Q23" s="75">
        <f t="shared" ref="Q23" si="2" xml:space="preserve"> Q22 + P23</f>
        <v>14400</v>
      </c>
      <c r="R23" s="75">
        <f t="shared" ref="R23:S23" si="3" xml:space="preserve"> Q23 + R22</f>
        <v>17800</v>
      </c>
      <c r="S23" s="75">
        <f t="shared" si="3"/>
        <v>21800</v>
      </c>
      <c r="T23" s="75">
        <f t="shared" ref="T23" si="4" xml:space="preserve"> T22 + S23</f>
        <v>23200</v>
      </c>
      <c r="U23" s="75">
        <f t="shared" ref="U23:V23" si="5" xml:space="preserve"> T23 + U22</f>
        <v>24600</v>
      </c>
      <c r="V23" s="75">
        <f t="shared" si="5"/>
        <v>25000</v>
      </c>
      <c r="W23" s="75">
        <f t="shared" ref="W23" si="6" xml:space="preserve"> W22 + V23</f>
        <v>25000</v>
      </c>
      <c r="X23" s="75">
        <f t="shared" ref="X23:Y23" si="7" xml:space="preserve"> W23 + X22</f>
        <v>25000</v>
      </c>
      <c r="Y23" s="75">
        <f t="shared" si="7"/>
        <v>25000</v>
      </c>
      <c r="Z23" s="75">
        <f t="shared" ref="Z23" si="8" xml:space="preserve"> Z22 + Y23</f>
        <v>25000</v>
      </c>
      <c r="AA23" s="75">
        <f t="shared" ref="AA23" si="9" xml:space="preserve"> Z23 + AA22</f>
        <v>25000</v>
      </c>
      <c r="AB23" s="75"/>
      <c r="AC23" s="75"/>
      <c r="AD23" s="75"/>
      <c r="AE23" s="75"/>
      <c r="AF23" s="75"/>
      <c r="AG23" s="75"/>
      <c r="AH23" s="75"/>
      <c r="AI23" s="75"/>
      <c r="AJ23" s="75"/>
      <c r="AK23" s="75"/>
      <c r="AL23" s="75"/>
      <c r="AM23" s="75"/>
      <c r="AN23" s="75"/>
    </row>
    <row r="24" spans="1:40" ht="24.9" customHeight="1">
      <c r="H24" s="82" t="s">
        <v>30</v>
      </c>
      <c r="I24" s="79"/>
      <c r="J24" s="79"/>
      <c r="K24" s="80"/>
      <c r="L24" s="75">
        <v>0</v>
      </c>
      <c r="M24" s="75">
        <v>0</v>
      </c>
      <c r="N24" s="75">
        <v>0</v>
      </c>
      <c r="O24" s="75">
        <v>0</v>
      </c>
      <c r="P24" s="75">
        <v>0</v>
      </c>
      <c r="Q24" s="75">
        <v>16200</v>
      </c>
      <c r="R24" s="75">
        <v>0</v>
      </c>
      <c r="S24" s="75">
        <v>0</v>
      </c>
      <c r="T24" s="75">
        <v>0</v>
      </c>
      <c r="U24" s="75">
        <v>16400</v>
      </c>
      <c r="V24" s="75">
        <v>0</v>
      </c>
      <c r="W24" s="75">
        <v>0</v>
      </c>
      <c r="X24" s="75">
        <v>0</v>
      </c>
      <c r="Y24" s="75">
        <v>0</v>
      </c>
      <c r="Z24" s="75">
        <v>0</v>
      </c>
      <c r="AA24" s="75">
        <v>0</v>
      </c>
      <c r="AB24" s="75"/>
      <c r="AC24" s="75"/>
      <c r="AD24" s="75"/>
      <c r="AE24" s="75"/>
      <c r="AF24" s="75"/>
      <c r="AG24" s="75"/>
      <c r="AH24" s="75"/>
      <c r="AI24" s="75"/>
      <c r="AJ24" s="75"/>
      <c r="AK24" s="75"/>
      <c r="AL24" s="75"/>
      <c r="AM24" s="75"/>
      <c r="AN24" s="75"/>
    </row>
    <row r="25" spans="1:40" ht="24.9" customHeight="1">
      <c r="H25" s="82" t="s">
        <v>31</v>
      </c>
      <c r="I25" s="79"/>
      <c r="J25" s="79"/>
      <c r="K25" s="80"/>
      <c r="L25" s="75">
        <f xml:space="preserve"> L24 - L22</f>
        <v>-1600</v>
      </c>
      <c r="M25" s="75">
        <f xml:space="preserve"> M24 - M22</f>
        <v>-1600</v>
      </c>
      <c r="N25" s="75">
        <f t="shared" ref="N25:AA25" si="10" xml:space="preserve"> N24 - N22</f>
        <v>-2600</v>
      </c>
      <c r="O25" s="75">
        <f t="shared" si="10"/>
        <v>-2600</v>
      </c>
      <c r="P25" s="75">
        <f t="shared" si="10"/>
        <v>-2600</v>
      </c>
      <c r="Q25" s="75">
        <f t="shared" si="10"/>
        <v>12800</v>
      </c>
      <c r="R25" s="75">
        <f t="shared" si="10"/>
        <v>-3400</v>
      </c>
      <c r="S25" s="75">
        <f t="shared" si="10"/>
        <v>-4000</v>
      </c>
      <c r="T25" s="75">
        <f t="shared" si="10"/>
        <v>-1400</v>
      </c>
      <c r="U25" s="75">
        <f t="shared" si="10"/>
        <v>15000</v>
      </c>
      <c r="V25" s="75">
        <f t="shared" si="10"/>
        <v>-400</v>
      </c>
      <c r="W25" s="75">
        <f t="shared" si="10"/>
        <v>0</v>
      </c>
      <c r="X25" s="75">
        <f t="shared" si="10"/>
        <v>0</v>
      </c>
      <c r="Y25" s="75">
        <f t="shared" si="10"/>
        <v>0</v>
      </c>
      <c r="Z25" s="75">
        <f t="shared" si="10"/>
        <v>0</v>
      </c>
      <c r="AA25" s="75">
        <f t="shared" si="10"/>
        <v>0</v>
      </c>
      <c r="AB25" s="75"/>
      <c r="AC25" s="75"/>
      <c r="AD25" s="75"/>
      <c r="AE25" s="75"/>
      <c r="AF25" s="75"/>
      <c r="AG25" s="75"/>
      <c r="AH25" s="75"/>
      <c r="AI25" s="75"/>
      <c r="AJ25" s="75"/>
      <c r="AK25" s="75"/>
      <c r="AL25" s="75"/>
      <c r="AM25" s="75"/>
      <c r="AN25" s="75"/>
    </row>
    <row r="26" spans="1:40" ht="24.9" customHeight="1">
      <c r="H26" s="82" t="s">
        <v>32</v>
      </c>
      <c r="I26" s="79"/>
      <c r="J26" s="79"/>
      <c r="K26" s="80"/>
      <c r="L26" s="75">
        <f xml:space="preserve"> L25</f>
        <v>-1600</v>
      </c>
      <c r="M26" s="75">
        <f t="shared" ref="M26:AA26" si="11" xml:space="preserve"> L26 + M25</f>
        <v>-3200</v>
      </c>
      <c r="N26" s="75">
        <f t="shared" si="11"/>
        <v>-5800</v>
      </c>
      <c r="O26" s="75">
        <f t="shared" si="11"/>
        <v>-8400</v>
      </c>
      <c r="P26" s="75">
        <f t="shared" si="11"/>
        <v>-11000</v>
      </c>
      <c r="Q26" s="75">
        <f t="shared" si="11"/>
        <v>1800</v>
      </c>
      <c r="R26" s="75">
        <f t="shared" si="11"/>
        <v>-1600</v>
      </c>
      <c r="S26" s="75">
        <f t="shared" si="11"/>
        <v>-5600</v>
      </c>
      <c r="T26" s="75">
        <f t="shared" si="11"/>
        <v>-7000</v>
      </c>
      <c r="U26" s="75">
        <f t="shared" si="11"/>
        <v>8000</v>
      </c>
      <c r="V26" s="75">
        <f t="shared" si="11"/>
        <v>7600</v>
      </c>
      <c r="W26" s="75">
        <f t="shared" si="11"/>
        <v>7600</v>
      </c>
      <c r="X26" s="75">
        <f t="shared" si="11"/>
        <v>7600</v>
      </c>
      <c r="Y26" s="75">
        <f t="shared" si="11"/>
        <v>7600</v>
      </c>
      <c r="Z26" s="75">
        <f t="shared" si="11"/>
        <v>7600</v>
      </c>
      <c r="AA26" s="75">
        <f t="shared" si="11"/>
        <v>7600</v>
      </c>
      <c r="AB26" s="75"/>
      <c r="AC26" s="75"/>
      <c r="AD26" s="75"/>
      <c r="AE26" s="75"/>
      <c r="AF26" s="75"/>
      <c r="AG26" s="75"/>
      <c r="AH26" s="75"/>
      <c r="AI26" s="75"/>
      <c r="AJ26" s="75"/>
      <c r="AK26" s="75"/>
      <c r="AL26" s="75"/>
      <c r="AM26" s="75"/>
      <c r="AN26" s="75"/>
    </row>
    <row r="30" spans="1:40" ht="24.9" customHeight="1">
      <c r="A30" s="89" t="s">
        <v>19</v>
      </c>
      <c r="B30" s="90"/>
      <c r="C30" s="90"/>
      <c r="D30" s="90"/>
      <c r="E30" s="89">
        <v>300</v>
      </c>
      <c r="F30" s="89" t="s">
        <v>17</v>
      </c>
      <c r="G30" s="90"/>
      <c r="H30" s="90"/>
      <c r="I30" s="90"/>
    </row>
    <row r="31" spans="1:40" ht="24.9" customHeight="1">
      <c r="A31" s="89" t="s">
        <v>20</v>
      </c>
      <c r="B31" s="90"/>
      <c r="C31" s="90"/>
      <c r="D31" s="90"/>
      <c r="E31" s="89">
        <v>200</v>
      </c>
      <c r="F31" s="89" t="s">
        <v>17</v>
      </c>
      <c r="G31" s="90"/>
      <c r="H31" s="90"/>
      <c r="I31" s="90"/>
    </row>
    <row r="32" spans="1:40" ht="24.9" customHeight="1">
      <c r="A32" s="89" t="s">
        <v>21</v>
      </c>
      <c r="B32" s="90"/>
      <c r="C32" s="90"/>
      <c r="D32" s="90"/>
      <c r="E32" s="90"/>
      <c r="F32" s="90"/>
      <c r="G32" s="90"/>
      <c r="H32" s="89">
        <v>100</v>
      </c>
      <c r="I32" s="89" t="s">
        <v>17</v>
      </c>
    </row>
    <row r="33" spans="1:9" ht="24.9" customHeight="1">
      <c r="A33" s="89" t="s">
        <v>44</v>
      </c>
      <c r="B33" s="90"/>
      <c r="C33" s="90"/>
      <c r="D33" s="90"/>
      <c r="E33" s="90"/>
      <c r="F33" s="90"/>
      <c r="G33" s="90"/>
      <c r="H33" s="89">
        <v>15000</v>
      </c>
      <c r="I33" s="89" t="s">
        <v>17</v>
      </c>
    </row>
  </sheetData>
  <conditionalFormatting sqref="L2:AM15">
    <cfRule type="expression" dxfId="16" priority="16">
      <formula>L2&lt;&gt;""</formula>
    </cfRule>
  </conditionalFormatting>
  <pageMargins left="0.7" right="0.7" top="0.75" bottom="0.75" header="0.3" footer="0.3"/>
  <pageSetup paperSize="9" orientation="portrait" horizontalDpi="4294967293" verticalDpi="4294967293" r:id="rId1"/>
  <extLst>
    <ext xmlns:x14="http://schemas.microsoft.com/office/spreadsheetml/2009/9/main" uri="{78C0D931-6437-407d-A8EE-F0AAD7539E65}">
      <x14:conditionalFormattings>
        <x14:conditionalFormatting xmlns:xm="http://schemas.microsoft.com/office/excel/2006/main">
          <x14:cfRule type="expression" priority="15" stopIfTrue="1" id="{9639FF5C-CECC-401A-B995-A0282FA41675}">
            <xm:f>AND(Caminocrítico!$G$8=0,L2&lt;&gt;"")</xm:f>
            <x14:dxf>
              <fill>
                <patternFill>
                  <bgColor rgb="FFC00000"/>
                </patternFill>
              </fill>
            </x14:dxf>
          </x14:cfRule>
          <xm:sqref>L2:AN2</xm:sqref>
        </x14:conditionalFormatting>
        <x14:conditionalFormatting xmlns:xm="http://schemas.microsoft.com/office/excel/2006/main">
          <x14:cfRule type="expression" priority="14" stopIfTrue="1" id="{1F7AB6CD-FA49-4735-95A9-A76D29B7B7DA}">
            <xm:f>AND(Caminocrítico!$F$20=0,L$3&lt;&gt;"")</xm:f>
            <x14:dxf>
              <fill>
                <patternFill>
                  <bgColor rgb="FFC00000"/>
                </patternFill>
              </fill>
            </x14:dxf>
          </x14:cfRule>
          <xm:sqref>L3:AM3</xm:sqref>
        </x14:conditionalFormatting>
        <x14:conditionalFormatting xmlns:xm="http://schemas.microsoft.com/office/excel/2006/main">
          <x14:cfRule type="expression" priority="13" stopIfTrue="1" id="{B99A1D58-157D-43E6-86EA-2F7FDB711801}">
            <xm:f>AND(L$4&lt;&gt;"", Caminocrítico!$M$6=0)</xm:f>
            <x14:dxf>
              <fill>
                <patternFill>
                  <bgColor rgb="FFC00000"/>
                </patternFill>
              </fill>
            </x14:dxf>
          </x14:cfRule>
          <xm:sqref>L4:AM4</xm:sqref>
        </x14:conditionalFormatting>
        <x14:conditionalFormatting xmlns:xm="http://schemas.microsoft.com/office/excel/2006/main">
          <x14:cfRule type="expression" priority="12" stopIfTrue="1" id="{1A92B821-203F-4D64-AE30-0128E59E9611}">
            <xm:f>AND(L$5&lt;&gt;"",Caminocrítico!$M$12=0)</xm:f>
            <x14:dxf>
              <fill>
                <patternFill>
                  <bgColor rgb="FFC00000"/>
                </patternFill>
              </fill>
            </x14:dxf>
          </x14:cfRule>
          <xm:sqref>L5:AM5</xm:sqref>
        </x14:conditionalFormatting>
        <x14:conditionalFormatting xmlns:xm="http://schemas.microsoft.com/office/excel/2006/main">
          <x14:cfRule type="expression" priority="11" stopIfTrue="1" id="{F111618F-7A2C-4E4B-B122-1878911D7396}">
            <xm:f>AND(L$6&lt;&gt;"", Caminocrítico!$S$6=0)</xm:f>
            <x14:dxf>
              <fill>
                <patternFill>
                  <bgColor rgb="FFC00000"/>
                </patternFill>
              </fill>
            </x14:dxf>
          </x14:cfRule>
          <xm:sqref>L6:AM6</xm:sqref>
        </x14:conditionalFormatting>
        <x14:conditionalFormatting xmlns:xm="http://schemas.microsoft.com/office/excel/2006/main">
          <x14:cfRule type="expression" priority="10" stopIfTrue="1" id="{29922C75-CB19-413D-9018-7908A7273122}">
            <xm:f>AND(L$7&lt;&gt;"",Caminocrítico!$S$12=0)</xm:f>
            <x14:dxf>
              <fill>
                <patternFill>
                  <bgColor rgb="FFC00000"/>
                </patternFill>
              </fill>
            </x14:dxf>
          </x14:cfRule>
          <xm:sqref>L7:AM7</xm:sqref>
        </x14:conditionalFormatting>
        <x14:conditionalFormatting xmlns:xm="http://schemas.microsoft.com/office/excel/2006/main">
          <x14:cfRule type="expression" priority="9" stopIfTrue="1" id="{38D53D9F-FAA1-46A8-9E04-9592D2C5DBCA}">
            <xm:f>AND(L$8&lt;&gt;"",Caminocrítico!$N$18=0)</xm:f>
            <x14:dxf>
              <fill>
                <patternFill>
                  <bgColor rgb="FFC00000"/>
                </patternFill>
              </fill>
            </x14:dxf>
          </x14:cfRule>
          <xm:sqref>L8:AM8</xm:sqref>
        </x14:conditionalFormatting>
        <x14:conditionalFormatting xmlns:xm="http://schemas.microsoft.com/office/excel/2006/main">
          <x14:cfRule type="expression" priority="8" stopIfTrue="1" id="{A1C525F7-499D-4920-9A75-3FE585BAD572}">
            <xm:f>AND(L$9&lt;&gt;"",Caminocrítico!$Y$6=0)</xm:f>
            <x14:dxf>
              <fill>
                <patternFill>
                  <bgColor rgb="FFC00000"/>
                </patternFill>
              </fill>
            </x14:dxf>
          </x14:cfRule>
          <xm:sqref>L9:AM9</xm:sqref>
        </x14:conditionalFormatting>
        <x14:conditionalFormatting xmlns:xm="http://schemas.microsoft.com/office/excel/2006/main">
          <x14:cfRule type="expression" priority="7" stopIfTrue="1" id="{5EE5C9FE-9F8A-4FD3-AAE4-767A1F313D5D}">
            <xm:f>AND(L$10&lt;&gt;"",Caminocrítico!$T$18=0)</xm:f>
            <x14:dxf>
              <fill>
                <patternFill>
                  <bgColor rgb="FFC00000"/>
                </patternFill>
              </fill>
            </x14:dxf>
          </x14:cfRule>
          <xm:sqref>L10:AM10</xm:sqref>
        </x14:conditionalFormatting>
        <x14:conditionalFormatting xmlns:xm="http://schemas.microsoft.com/office/excel/2006/main">
          <x14:cfRule type="expression" priority="6" id="{0887EC0C-C3F0-4B88-A9DE-E429F6BAA923}">
            <xm:f>AND(L$11&lt;&gt;"",Caminocrítico!$Y$12=0)</xm:f>
            <x14:dxf>
              <fill>
                <patternFill>
                  <bgColor rgb="FFC00000"/>
                </patternFill>
              </fill>
            </x14:dxf>
          </x14:cfRule>
          <xm:sqref>L11:AM11</xm:sqref>
        </x14:conditionalFormatting>
        <x14:conditionalFormatting xmlns:xm="http://schemas.microsoft.com/office/excel/2006/main">
          <x14:cfRule type="expression" priority="5" stopIfTrue="1" id="{FC9E2D6D-F4D6-4A8F-90BA-1D9DD9159737}">
            <xm:f>AND(L$12&lt;&gt;"",Caminocrítico!$Z$19=0)</xm:f>
            <x14:dxf>
              <fill>
                <patternFill>
                  <bgColor rgb="FFC00000"/>
                </patternFill>
              </fill>
            </x14:dxf>
          </x14:cfRule>
          <xm:sqref>L12:AM12</xm:sqref>
        </x14:conditionalFormatting>
        <x14:conditionalFormatting xmlns:xm="http://schemas.microsoft.com/office/excel/2006/main">
          <x14:cfRule type="expression" priority="4" stopIfTrue="1" id="{02178ADF-EBA3-4E27-B71B-6B283B8C32D1}">
            <xm:f>AND(L$13&lt;&gt;"",Caminocrítico!$AE$14=0)</xm:f>
            <x14:dxf>
              <fill>
                <patternFill>
                  <bgColor rgb="FFC00000"/>
                </patternFill>
              </fill>
            </x14:dxf>
          </x14:cfRule>
          <xm:sqref>L13:AM13</xm:sqref>
        </x14:conditionalFormatting>
        <x14:conditionalFormatting xmlns:xm="http://schemas.microsoft.com/office/excel/2006/main">
          <x14:cfRule type="expression" priority="2" id="{FB5E5105-AE55-46DC-BD55-3906D3551DD3}">
            <xm:f>AND(L$14&lt;&gt;"",Caminocrítico!$Z$25=0)</xm:f>
            <x14:dxf>
              <fill>
                <patternFill>
                  <bgColor rgb="FFC00000"/>
                </patternFill>
              </fill>
            </x14:dxf>
          </x14:cfRule>
          <xm:sqref>L14:AM14</xm:sqref>
        </x14:conditionalFormatting>
        <x14:conditionalFormatting xmlns:xm="http://schemas.microsoft.com/office/excel/2006/main">
          <x14:cfRule type="expression" priority="1" stopIfTrue="1" id="{166FC8CD-534B-4805-897A-97E972518934}">
            <xm:f>AND(L$15&lt;&gt;"",Caminocrítico!$AE$22=0)</xm:f>
            <x14:dxf>
              <fill>
                <patternFill>
                  <bgColor rgb="FFC00000"/>
                </patternFill>
              </fill>
            </x14:dxf>
          </x14:cfRule>
          <xm:sqref>L15:AM15</xm:sqref>
        </x14:conditionalFormatting>
        <x14:conditionalFormatting xmlns:xm="http://schemas.microsoft.com/office/excel/2006/main">
          <x14:cfRule type="expression" priority="31" stopIfTrue="1" id="{1A92B821-203F-4D64-AE30-0128E59E9611}">
            <xm:f>AND(T$3=" ",Caminocrítico!$M$12=0)</xm:f>
            <x14:dxf>
              <fill>
                <patternFill>
                  <bgColor rgb="FFC00000"/>
                </patternFill>
              </fill>
            </x14:dxf>
          </x14:cfRule>
          <xm:sqref>T3</xm:sqref>
        </x14:conditionalFormatting>
        <x14:conditionalFormatting xmlns:xm="http://schemas.microsoft.com/office/excel/2006/main">
          <x14:cfRule type="expression" priority="32" stopIfTrue="1" id="{F111618F-7A2C-4E4B-B122-1878911D7396}">
            <xm:f>AND(T$4=" ", Caminocrítico!$S$6=0)</xm:f>
            <x14:dxf>
              <fill>
                <patternFill>
                  <bgColor rgb="FFC00000"/>
                </patternFill>
              </fill>
            </x14:dxf>
          </x14:cfRule>
          <xm:sqref>T4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1"/>
  <sheetViews>
    <sheetView zoomScale="55" zoomScaleNormal="55" workbookViewId="0">
      <selection activeCell="B2" sqref="B2"/>
    </sheetView>
  </sheetViews>
  <sheetFormatPr baseColWidth="10" defaultRowHeight="14.4"/>
  <cols>
    <col min="1" max="1" width="9" customWidth="1"/>
    <col min="2" max="2" width="15.88671875" customWidth="1"/>
    <col min="3" max="32" width="4.6640625" customWidth="1"/>
  </cols>
  <sheetData>
    <row r="1" spans="1:32" ht="13.95" customHeight="1" thickBot="1">
      <c r="A1" s="5" t="s">
        <v>9</v>
      </c>
      <c r="B1" s="39">
        <f>Enunciado!C15</f>
        <v>53884051</v>
      </c>
    </row>
    <row r="2" spans="1:32" ht="13.95" customHeight="1" thickBot="1">
      <c r="J2" s="1"/>
      <c r="K2" s="9"/>
      <c r="L2" s="9"/>
      <c r="M2" s="1"/>
      <c r="N2" s="1"/>
      <c r="O2" s="1"/>
      <c r="P2" s="1"/>
      <c r="Q2" s="20"/>
      <c r="R2" s="20"/>
      <c r="S2" s="20"/>
      <c r="T2" s="20"/>
      <c r="U2" s="1"/>
      <c r="V2" s="1"/>
      <c r="W2" s="20"/>
      <c r="X2" s="1"/>
      <c r="Y2" s="1"/>
      <c r="Z2" s="20"/>
      <c r="AA2" s="1"/>
    </row>
    <row r="3" spans="1:32" ht="13.95" customHeight="1" thickTop="1" thickBot="1">
      <c r="A3" s="18" t="s">
        <v>13</v>
      </c>
      <c r="B3" s="6" t="s">
        <v>16</v>
      </c>
      <c r="C3" s="1"/>
      <c r="D3" s="1"/>
      <c r="E3" s="1"/>
      <c r="F3" s="1"/>
      <c r="G3" s="1"/>
      <c r="H3" s="1"/>
      <c r="I3" s="1"/>
      <c r="J3" s="1"/>
      <c r="K3" s="103" t="s">
        <v>6</v>
      </c>
      <c r="L3" s="104"/>
      <c r="M3" s="105">
        <f>B6</f>
        <v>1</v>
      </c>
      <c r="N3" s="106"/>
      <c r="O3" s="1"/>
      <c r="P3" s="1"/>
      <c r="Q3" s="28" t="s">
        <v>3</v>
      </c>
      <c r="R3" s="29"/>
      <c r="S3" s="30">
        <f>B8</f>
        <v>2</v>
      </c>
      <c r="T3" s="31"/>
      <c r="U3" s="1"/>
      <c r="V3" s="1"/>
      <c r="W3" s="97" t="s">
        <v>2</v>
      </c>
      <c r="X3" s="98"/>
      <c r="Y3" s="99">
        <f>B11</f>
        <v>3</v>
      </c>
      <c r="Z3" s="100"/>
      <c r="AA3" s="1"/>
      <c r="AB3" s="1"/>
      <c r="AC3" s="1"/>
      <c r="AD3" s="1"/>
      <c r="AE3" s="1"/>
      <c r="AF3" s="1"/>
    </row>
    <row r="4" spans="1:32" ht="13.95" customHeight="1" thickBot="1">
      <c r="A4" s="17" t="s">
        <v>0</v>
      </c>
      <c r="B4" s="6">
        <f>INT((5-MID(B1,1,1))/4)+2</f>
        <v>2</v>
      </c>
      <c r="C4" s="1"/>
      <c r="D4" s="1"/>
      <c r="E4" s="1"/>
      <c r="F4" s="1"/>
      <c r="G4" s="1"/>
      <c r="H4" s="1"/>
      <c r="I4" s="1"/>
      <c r="J4" s="1"/>
      <c r="K4" s="11">
        <f>H6</f>
        <v>2</v>
      </c>
      <c r="L4" s="9"/>
      <c r="M4" s="12"/>
      <c r="N4" s="26">
        <f>K4+M3</f>
        <v>3</v>
      </c>
      <c r="O4" s="1"/>
      <c r="P4" s="1"/>
      <c r="Q4" s="25">
        <f>N4</f>
        <v>3</v>
      </c>
      <c r="R4" s="20"/>
      <c r="S4" s="12"/>
      <c r="T4" s="26">
        <f>Q4+S3</f>
        <v>5</v>
      </c>
      <c r="U4" s="1"/>
      <c r="V4" s="1"/>
      <c r="W4" s="25">
        <f>T4</f>
        <v>5</v>
      </c>
      <c r="X4" s="20"/>
      <c r="Y4" s="12"/>
      <c r="Z4" s="26">
        <f>W4+Y3</f>
        <v>8</v>
      </c>
      <c r="AA4" s="1"/>
      <c r="AB4" s="1"/>
      <c r="AC4" s="1"/>
      <c r="AD4" s="1"/>
      <c r="AE4" s="1"/>
      <c r="AF4" s="1"/>
    </row>
    <row r="5" spans="1:32" ht="13.95" customHeight="1" thickTop="1" thickBot="1">
      <c r="A5" s="18" t="s">
        <v>10</v>
      </c>
      <c r="B5" s="6">
        <f>INT((5-MID(B1,2,1))/4)+2</f>
        <v>2</v>
      </c>
      <c r="C5" s="1"/>
      <c r="D5" s="1"/>
      <c r="E5" s="97" t="s">
        <v>0</v>
      </c>
      <c r="F5" s="98"/>
      <c r="G5" s="99">
        <f>B4</f>
        <v>2</v>
      </c>
      <c r="H5" s="100"/>
      <c r="I5" s="9"/>
      <c r="J5" s="1"/>
      <c r="K5" s="23">
        <f>N5-M3</f>
        <v>2</v>
      </c>
      <c r="L5" s="3"/>
      <c r="M5" s="2"/>
      <c r="N5" s="13">
        <f>MIN(Q5,Q11)</f>
        <v>3</v>
      </c>
      <c r="O5" s="1"/>
      <c r="P5" s="1"/>
      <c r="Q5" s="23">
        <f>T5-S3</f>
        <v>4</v>
      </c>
      <c r="R5" s="3"/>
      <c r="S5" s="2"/>
      <c r="T5" s="26">
        <f>W5</f>
        <v>6</v>
      </c>
      <c r="U5" s="1"/>
      <c r="V5" s="1"/>
      <c r="W5" s="23">
        <f>Z5-Y3</f>
        <v>6</v>
      </c>
      <c r="X5" s="3"/>
      <c r="Y5" s="2"/>
      <c r="Z5" s="26">
        <f>W11</f>
        <v>9</v>
      </c>
      <c r="AA5" s="1"/>
      <c r="AB5" s="1"/>
      <c r="AC5" s="1"/>
      <c r="AD5" s="1"/>
      <c r="AE5" s="1"/>
      <c r="AF5" s="1"/>
    </row>
    <row r="6" spans="1:32" ht="13.95" customHeight="1" thickBot="1">
      <c r="A6" s="18" t="s">
        <v>6</v>
      </c>
      <c r="B6" s="6">
        <f>INT((5-MID(B1,3,1))/2)+3</f>
        <v>1</v>
      </c>
      <c r="C6" s="1"/>
      <c r="D6" s="1"/>
      <c r="E6" s="25">
        <v>0</v>
      </c>
      <c r="F6" s="20"/>
      <c r="G6" s="12"/>
      <c r="H6" s="26">
        <f>E6+G5</f>
        <v>2</v>
      </c>
      <c r="I6" s="1"/>
      <c r="J6" s="1"/>
      <c r="K6" s="91">
        <f>N5-K4</f>
        <v>1</v>
      </c>
      <c r="L6" s="92"/>
      <c r="M6" s="93">
        <f>K6-M3</f>
        <v>0</v>
      </c>
      <c r="N6" s="94"/>
      <c r="O6" s="9"/>
      <c r="P6" s="20"/>
      <c r="Q6" s="91">
        <f>T5-Q4</f>
        <v>3</v>
      </c>
      <c r="R6" s="92"/>
      <c r="S6" s="93">
        <f>Q6-S3</f>
        <v>1</v>
      </c>
      <c r="T6" s="94"/>
      <c r="U6" s="9"/>
      <c r="V6" s="1"/>
      <c r="W6" s="91">
        <f>Z5-W4</f>
        <v>4</v>
      </c>
      <c r="X6" s="92"/>
      <c r="Y6" s="93">
        <f>W6-Y3</f>
        <v>1</v>
      </c>
      <c r="Z6" s="94"/>
      <c r="AA6" s="1"/>
      <c r="AB6" s="1"/>
      <c r="AC6" s="1"/>
      <c r="AD6" s="1"/>
      <c r="AE6" s="1"/>
      <c r="AF6" s="1"/>
    </row>
    <row r="7" spans="1:32" ht="13.95" customHeight="1" thickBot="1">
      <c r="A7" s="18" t="s">
        <v>11</v>
      </c>
      <c r="B7" s="6">
        <f>INT((5-MID(B1,4,1))/2)+3</f>
        <v>1</v>
      </c>
      <c r="C7" s="1"/>
      <c r="D7" s="1"/>
      <c r="E7" s="23">
        <f>H7-G5</f>
        <v>0</v>
      </c>
      <c r="F7" s="3"/>
      <c r="G7" s="2"/>
      <c r="H7" s="26">
        <f>MIN(K11,K5)</f>
        <v>2</v>
      </c>
      <c r="I7" s="1"/>
      <c r="J7" s="1"/>
      <c r="K7" s="9"/>
      <c r="L7" s="9"/>
      <c r="M7" s="9"/>
      <c r="N7" s="9"/>
      <c r="O7" s="9"/>
      <c r="P7" s="9"/>
      <c r="Q7" s="9"/>
      <c r="R7" s="9"/>
      <c r="S7" s="9"/>
      <c r="T7" s="1"/>
      <c r="U7" s="1"/>
      <c r="V7" s="9"/>
      <c r="W7" s="9"/>
      <c r="X7" s="1"/>
      <c r="Y7" s="1"/>
      <c r="Z7" s="9"/>
      <c r="AA7" s="1"/>
      <c r="AB7" s="1"/>
      <c r="AC7" s="1"/>
      <c r="AD7" s="1"/>
      <c r="AE7" s="1"/>
      <c r="AF7" s="1"/>
    </row>
    <row r="8" spans="1:32" ht="13.95" customHeight="1" thickBot="1">
      <c r="A8" s="18" t="s">
        <v>3</v>
      </c>
      <c r="B8" s="6">
        <f>INT((5-MID(B1,5,1))/4)+2</f>
        <v>2</v>
      </c>
      <c r="C8" s="1"/>
      <c r="D8" s="1"/>
      <c r="E8" s="91">
        <f>H7-E6</f>
        <v>2</v>
      </c>
      <c r="F8" s="92"/>
      <c r="G8" s="93">
        <f>E8-G5</f>
        <v>0</v>
      </c>
      <c r="H8" s="94"/>
      <c r="I8" s="9"/>
      <c r="J8" s="1"/>
      <c r="K8" s="1"/>
      <c r="L8" s="1"/>
      <c r="M8" s="1"/>
      <c r="N8" s="1"/>
      <c r="O8" s="1"/>
      <c r="P8" s="9"/>
      <c r="Q8" s="20"/>
      <c r="R8" s="20"/>
      <c r="S8" s="20"/>
      <c r="T8" s="20"/>
      <c r="U8" s="1"/>
      <c r="V8" s="9"/>
      <c r="W8" s="20"/>
      <c r="X8" s="1"/>
      <c r="Y8" s="1"/>
      <c r="Z8" s="20"/>
      <c r="AA8" s="1"/>
      <c r="AB8" s="1"/>
      <c r="AC8" s="1"/>
      <c r="AD8" s="1"/>
      <c r="AE8" s="1"/>
      <c r="AF8" s="1"/>
    </row>
    <row r="9" spans="1:32" ht="13.95" customHeight="1" thickTop="1" thickBot="1">
      <c r="A9" s="18" t="s">
        <v>1</v>
      </c>
      <c r="B9" s="6">
        <f>INT((5-MID(B1,6,1))/4)+2</f>
        <v>3</v>
      </c>
      <c r="C9" s="1"/>
      <c r="D9" s="1"/>
      <c r="E9" s="9"/>
      <c r="F9" s="9"/>
      <c r="G9" s="1"/>
      <c r="H9" s="1"/>
      <c r="I9" s="1"/>
      <c r="J9" s="20"/>
      <c r="K9" s="97" t="s">
        <v>11</v>
      </c>
      <c r="L9" s="98"/>
      <c r="M9" s="99">
        <f>B7</f>
        <v>1</v>
      </c>
      <c r="N9" s="100"/>
      <c r="O9" s="9"/>
      <c r="P9" s="1"/>
      <c r="Q9" s="28" t="s">
        <v>1</v>
      </c>
      <c r="R9" s="29"/>
      <c r="S9" s="32">
        <f>B9</f>
        <v>3</v>
      </c>
      <c r="T9" s="33"/>
      <c r="U9" s="1"/>
      <c r="V9" s="8"/>
      <c r="W9" s="97" t="s">
        <v>5</v>
      </c>
      <c r="X9" s="98"/>
      <c r="Y9" s="101">
        <f>B13</f>
        <v>2</v>
      </c>
      <c r="Z9" s="102"/>
      <c r="AA9" s="1"/>
      <c r="AB9" s="1"/>
      <c r="AC9" s="1"/>
      <c r="AD9" s="1"/>
      <c r="AE9" s="1"/>
      <c r="AF9" s="1"/>
    </row>
    <row r="10" spans="1:32" ht="13.95" customHeight="1" thickBot="1">
      <c r="A10" s="18" t="s">
        <v>12</v>
      </c>
      <c r="B10" s="6">
        <f>INT(MID(B1,7,1)/2)+2</f>
        <v>4</v>
      </c>
      <c r="H10" s="1"/>
      <c r="I10" s="1"/>
      <c r="J10" s="1"/>
      <c r="K10" s="25">
        <f>H6</f>
        <v>2</v>
      </c>
      <c r="L10" s="20"/>
      <c r="M10" s="12"/>
      <c r="N10" s="26">
        <f>K10+M9</f>
        <v>3</v>
      </c>
      <c r="O10" s="1"/>
      <c r="P10" s="1"/>
      <c r="Q10" s="25">
        <f>MAX(N10,N4)</f>
        <v>3</v>
      </c>
      <c r="R10" s="20"/>
      <c r="S10" s="12"/>
      <c r="T10" s="26">
        <f>Q10+S9</f>
        <v>6</v>
      </c>
      <c r="U10" s="9"/>
      <c r="V10" s="8"/>
      <c r="W10" s="11">
        <f>MAX(U16,Z4)</f>
        <v>9</v>
      </c>
      <c r="X10" s="9"/>
      <c r="Y10" s="12"/>
      <c r="Z10" s="26">
        <f>W10+Y9</f>
        <v>11</v>
      </c>
      <c r="AA10" s="1"/>
      <c r="AB10" s="1"/>
      <c r="AC10" s="1"/>
      <c r="AD10" s="1"/>
      <c r="AE10" s="1"/>
      <c r="AF10" s="1"/>
    </row>
    <row r="11" spans="1:32" ht="13.95" customHeight="1" thickTop="1" thickBot="1">
      <c r="A11" s="18" t="s">
        <v>2</v>
      </c>
      <c r="B11" s="6">
        <f>INT((5-MID(B1,8,1))/4)+2</f>
        <v>3</v>
      </c>
      <c r="H11" s="1"/>
      <c r="I11" s="1"/>
      <c r="J11" s="1"/>
      <c r="K11" s="23">
        <f>N11-M9</f>
        <v>2</v>
      </c>
      <c r="L11" s="3"/>
      <c r="M11" s="2"/>
      <c r="N11" s="26">
        <f>Q11</f>
        <v>3</v>
      </c>
      <c r="O11" s="1"/>
      <c r="P11" s="1"/>
      <c r="Q11" s="23">
        <f>T11-S9</f>
        <v>3</v>
      </c>
      <c r="R11" s="3"/>
      <c r="S11" s="2"/>
      <c r="T11" s="26">
        <f>R17</f>
        <v>6</v>
      </c>
      <c r="U11" s="9"/>
      <c r="V11" s="8"/>
      <c r="W11" s="23">
        <f>Z11-Y9</f>
        <v>9</v>
      </c>
      <c r="X11" s="3"/>
      <c r="Y11" s="2"/>
      <c r="Z11" s="13">
        <f>MIN(X18,AC13)</f>
        <v>11</v>
      </c>
      <c r="AA11" s="1"/>
      <c r="AB11" s="20"/>
      <c r="AC11" s="97" t="s">
        <v>8</v>
      </c>
      <c r="AD11" s="98"/>
      <c r="AE11" s="99">
        <f>B15</f>
        <v>3</v>
      </c>
      <c r="AF11" s="100"/>
    </row>
    <row r="12" spans="1:32" ht="13.95" customHeight="1" thickBot="1">
      <c r="A12" s="18" t="s">
        <v>7</v>
      </c>
      <c r="B12" s="6">
        <f>INT((5-MID(B1,2,1))/3)+3</f>
        <v>3</v>
      </c>
      <c r="H12" s="1"/>
      <c r="I12" s="1"/>
      <c r="J12" s="20"/>
      <c r="K12" s="91">
        <f>N11-K10</f>
        <v>1</v>
      </c>
      <c r="L12" s="92"/>
      <c r="M12" s="93">
        <f>K12-M9</f>
        <v>0</v>
      </c>
      <c r="N12" s="94"/>
      <c r="O12" s="9"/>
      <c r="P12" s="1"/>
      <c r="Q12" s="91">
        <f>T11-Q10</f>
        <v>3</v>
      </c>
      <c r="R12" s="92"/>
      <c r="S12" s="93">
        <f>Q12-S9</f>
        <v>0</v>
      </c>
      <c r="T12" s="94"/>
      <c r="U12" s="9"/>
      <c r="V12" s="8"/>
      <c r="W12" s="91">
        <f>Z11-W10</f>
        <v>2</v>
      </c>
      <c r="X12" s="92"/>
      <c r="Y12" s="93">
        <f>W12-Y9</f>
        <v>0</v>
      </c>
      <c r="Z12" s="94"/>
      <c r="AA12" s="1"/>
      <c r="AB12" s="1"/>
      <c r="AC12" s="25">
        <f>Z10</f>
        <v>11</v>
      </c>
      <c r="AD12" s="20"/>
      <c r="AE12" s="12"/>
      <c r="AF12" s="26">
        <f>AC12+AE11</f>
        <v>14</v>
      </c>
    </row>
    <row r="13" spans="1:32" ht="13.95" customHeight="1" thickTop="1" thickBot="1">
      <c r="A13" s="18" t="s">
        <v>5</v>
      </c>
      <c r="B13" s="6">
        <f>INT((5-MID(B1,3,1))/3)+3</f>
        <v>2</v>
      </c>
      <c r="H13" s="1"/>
      <c r="I13" s="1"/>
      <c r="J13" s="1"/>
      <c r="K13" s="9"/>
      <c r="L13" s="9"/>
      <c r="M13" s="1"/>
      <c r="N13" s="1"/>
      <c r="O13" s="1"/>
      <c r="P13" s="9"/>
      <c r="Q13" s="9"/>
      <c r="R13" s="9"/>
      <c r="S13" s="9"/>
      <c r="T13" s="9"/>
      <c r="U13" s="9"/>
      <c r="V13" s="9"/>
      <c r="W13" s="9"/>
      <c r="X13" s="9"/>
      <c r="Y13" s="9"/>
      <c r="Z13" s="9"/>
      <c r="AA13" s="1"/>
      <c r="AB13" s="1"/>
      <c r="AC13" s="23">
        <f>AF13-AE11</f>
        <v>11</v>
      </c>
      <c r="AD13" s="3"/>
      <c r="AE13" s="2"/>
      <c r="AF13" s="26">
        <f>AC21</f>
        <v>14</v>
      </c>
    </row>
    <row r="14" spans="1:32" ht="13.95" customHeight="1" thickBot="1">
      <c r="A14" s="18" t="s">
        <v>4</v>
      </c>
      <c r="B14" s="6">
        <f>INT((5-MID(B1,4,1))/4)+2</f>
        <v>1</v>
      </c>
      <c r="H14" s="1"/>
      <c r="K14" s="1"/>
      <c r="L14" s="10"/>
      <c r="M14" s="10"/>
      <c r="N14" s="10"/>
      <c r="O14" s="10"/>
      <c r="P14" s="9"/>
      <c r="Q14" s="9"/>
      <c r="R14" s="10"/>
      <c r="S14" s="10"/>
      <c r="T14" s="10"/>
      <c r="U14" s="10"/>
      <c r="V14" s="1"/>
      <c r="AB14" s="20"/>
      <c r="AC14" s="91">
        <f>AF13-AC12</f>
        <v>3</v>
      </c>
      <c r="AD14" s="92"/>
      <c r="AE14" s="93">
        <f>AC14-AE11</f>
        <v>0</v>
      </c>
      <c r="AF14" s="94"/>
    </row>
    <row r="15" spans="1:32" ht="13.95" customHeight="1" thickTop="1" thickBot="1">
      <c r="A15" s="18" t="s">
        <v>8</v>
      </c>
      <c r="B15" s="6">
        <f>INT((5-MID(B1,5,1))/2)+3</f>
        <v>3</v>
      </c>
      <c r="H15" s="1"/>
      <c r="K15" s="1"/>
      <c r="L15" s="36" t="s">
        <v>12</v>
      </c>
      <c r="M15" s="29"/>
      <c r="N15" s="30">
        <f>B10</f>
        <v>4</v>
      </c>
      <c r="O15" s="37"/>
      <c r="P15" s="1"/>
      <c r="Q15" s="8"/>
      <c r="R15" s="28" t="s">
        <v>7</v>
      </c>
      <c r="S15" s="29"/>
      <c r="T15" s="30">
        <f>B12</f>
        <v>3</v>
      </c>
      <c r="U15" s="37"/>
      <c r="V15" s="1"/>
      <c r="W15" s="1"/>
      <c r="X15" s="1"/>
      <c r="Y15" s="1"/>
      <c r="Z15" s="1"/>
      <c r="AA15" s="20"/>
      <c r="AB15" s="1"/>
      <c r="AC15" s="1"/>
      <c r="AD15" s="1"/>
      <c r="AE15" s="1"/>
      <c r="AF15" s="1"/>
    </row>
    <row r="16" spans="1:32" ht="13.95" customHeight="1" thickTop="1" thickBot="1">
      <c r="A16" s="18" t="s">
        <v>14</v>
      </c>
      <c r="B16" s="6">
        <f>INT((5-MID(B1,6,1))/4)+2</f>
        <v>3</v>
      </c>
      <c r="C16" s="1"/>
      <c r="D16" s="1"/>
      <c r="E16" s="1"/>
      <c r="F16" s="9"/>
      <c r="G16" s="9"/>
      <c r="H16" s="1"/>
      <c r="K16" s="1"/>
      <c r="L16" s="11">
        <f>G18</f>
        <v>2</v>
      </c>
      <c r="M16" s="9"/>
      <c r="N16" s="12"/>
      <c r="O16" s="26">
        <f>L16+N15</f>
        <v>6</v>
      </c>
      <c r="P16" s="1"/>
      <c r="Q16" s="1"/>
      <c r="R16" s="11">
        <f>MAX(T10,O16)</f>
        <v>6</v>
      </c>
      <c r="S16" s="9"/>
      <c r="T16" s="12"/>
      <c r="U16" s="26">
        <f>R16+T15</f>
        <v>9</v>
      </c>
      <c r="V16" s="1"/>
      <c r="X16" s="34" t="s">
        <v>4</v>
      </c>
      <c r="Y16" s="35"/>
      <c r="Z16" s="95">
        <f>B14</f>
        <v>1</v>
      </c>
      <c r="AA16" s="96"/>
      <c r="AB16" s="1"/>
      <c r="AC16" s="1"/>
      <c r="AD16" s="1"/>
      <c r="AE16" s="1"/>
      <c r="AF16" s="1"/>
    </row>
    <row r="17" spans="1:33" ht="13.95" customHeight="1" thickTop="1" thickBot="1">
      <c r="A17" s="19" t="s">
        <v>15</v>
      </c>
      <c r="B17" s="7">
        <f>INT(MID(B1,8,1)/3)+2</f>
        <v>2</v>
      </c>
      <c r="C17" s="1"/>
      <c r="D17" s="103" t="s">
        <v>10</v>
      </c>
      <c r="E17" s="104"/>
      <c r="F17" s="105">
        <f>B5</f>
        <v>2</v>
      </c>
      <c r="G17" s="106"/>
      <c r="H17" s="1"/>
      <c r="K17" s="1"/>
      <c r="L17" s="23">
        <f>O17-N15</f>
        <v>2</v>
      </c>
      <c r="M17" s="3"/>
      <c r="N17" s="2"/>
      <c r="O17" s="13">
        <f>R17</f>
        <v>6</v>
      </c>
      <c r="P17" s="9"/>
      <c r="Q17" s="1"/>
      <c r="R17" s="23">
        <f>U17-T15</f>
        <v>6</v>
      </c>
      <c r="S17" s="3"/>
      <c r="T17" s="2"/>
      <c r="U17" s="13">
        <f>W11</f>
        <v>9</v>
      </c>
      <c r="V17" s="9"/>
      <c r="X17" s="23">
        <f>Z10</f>
        <v>11</v>
      </c>
      <c r="Y17" s="20"/>
      <c r="Z17" s="12"/>
      <c r="AA17" s="26">
        <f>X17+Z16</f>
        <v>12</v>
      </c>
      <c r="AB17" s="1"/>
      <c r="AC17" s="1"/>
      <c r="AD17" s="1"/>
      <c r="AE17" s="1"/>
      <c r="AF17" s="1"/>
    </row>
    <row r="18" spans="1:33" ht="13.95" customHeight="1" thickBot="1">
      <c r="A18" s="18"/>
      <c r="B18" s="6"/>
      <c r="C18" s="1"/>
      <c r="D18" s="14">
        <v>0</v>
      </c>
      <c r="E18" s="9"/>
      <c r="F18" s="12"/>
      <c r="G18" s="26">
        <f>D18+F17</f>
        <v>2</v>
      </c>
      <c r="H18" s="1"/>
      <c r="K18" s="8"/>
      <c r="L18" s="91">
        <f>O17-L16</f>
        <v>4</v>
      </c>
      <c r="M18" s="92"/>
      <c r="N18" s="93">
        <f>L18-N15</f>
        <v>0</v>
      </c>
      <c r="O18" s="94"/>
      <c r="Q18" s="8"/>
      <c r="R18" s="91">
        <f>U17-R16</f>
        <v>3</v>
      </c>
      <c r="S18" s="92"/>
      <c r="T18" s="93">
        <f>R18-T15</f>
        <v>0</v>
      </c>
      <c r="U18" s="94"/>
      <c r="V18" s="9"/>
      <c r="X18" s="23">
        <f>AA18-Z16</f>
        <v>12</v>
      </c>
      <c r="Y18" s="3"/>
      <c r="Z18" s="2"/>
      <c r="AA18" s="24">
        <f>MIN(X24,AC21)</f>
        <v>13</v>
      </c>
      <c r="AB18" s="1"/>
      <c r="AC18" s="1"/>
      <c r="AD18" s="1"/>
      <c r="AE18" s="1"/>
      <c r="AF18" s="20"/>
      <c r="AG18" s="1"/>
    </row>
    <row r="19" spans="1:33" ht="13.95" customHeight="1" thickTop="1" thickBot="1">
      <c r="A19" s="18"/>
      <c r="B19" s="6"/>
      <c r="C19" s="1"/>
      <c r="D19" s="23">
        <f>G19-F17</f>
        <v>0</v>
      </c>
      <c r="E19" s="3"/>
      <c r="F19" s="2"/>
      <c r="G19" s="13">
        <f>L17</f>
        <v>2</v>
      </c>
      <c r="H19" s="1"/>
      <c r="K19" s="21"/>
      <c r="L19" s="20"/>
      <c r="M19" s="20"/>
      <c r="N19" s="20"/>
      <c r="O19" s="20"/>
      <c r="Q19" s="9"/>
      <c r="R19" s="9"/>
      <c r="S19" s="9"/>
      <c r="T19" s="9"/>
      <c r="U19" s="9"/>
      <c r="X19" s="91">
        <f>AA18-X17</f>
        <v>2</v>
      </c>
      <c r="Y19" s="92"/>
      <c r="Z19" s="93">
        <f>X19-Z16</f>
        <v>1</v>
      </c>
      <c r="AA19" s="94"/>
      <c r="AC19" s="34" t="s">
        <v>15</v>
      </c>
      <c r="AD19" s="35"/>
      <c r="AE19" s="95">
        <f>B17</f>
        <v>2</v>
      </c>
      <c r="AF19" s="96"/>
      <c r="AG19" s="1"/>
    </row>
    <row r="20" spans="1:33" ht="13.95" customHeight="1" thickBot="1">
      <c r="A20" s="18"/>
      <c r="B20" s="6"/>
      <c r="C20" s="1"/>
      <c r="D20" s="91">
        <f>G19-D18</f>
        <v>2</v>
      </c>
      <c r="E20" s="92"/>
      <c r="F20" s="93">
        <f>D20-F17</f>
        <v>0</v>
      </c>
      <c r="G20" s="94"/>
      <c r="H20" s="1"/>
      <c r="X20" s="9"/>
      <c r="Y20" s="1"/>
      <c r="Z20" s="1"/>
      <c r="AA20" s="9"/>
      <c r="AC20" s="23">
        <f>MAX(AF12,AA17)</f>
        <v>14</v>
      </c>
      <c r="AD20" s="20"/>
      <c r="AE20" s="12"/>
      <c r="AF20" s="26">
        <f>AC20+AE19</f>
        <v>16</v>
      </c>
      <c r="AG20" s="1"/>
    </row>
    <row r="21" spans="1:33" ht="13.95" customHeight="1" thickTop="1" thickBot="1">
      <c r="A21" s="18"/>
      <c r="B21" s="6"/>
      <c r="C21" s="1"/>
      <c r="D21" s="1"/>
      <c r="E21" s="1"/>
      <c r="F21" s="9"/>
      <c r="G21" s="9"/>
      <c r="H21" s="1"/>
      <c r="J21" s="9"/>
      <c r="K21" s="9"/>
      <c r="L21" s="1"/>
      <c r="M21" s="1"/>
      <c r="W21" s="1"/>
      <c r="X21" s="1"/>
      <c r="Y21" s="1"/>
      <c r="Z21" s="1"/>
      <c r="AA21" s="20"/>
      <c r="AC21" s="23">
        <f>AF21-AE19</f>
        <v>14</v>
      </c>
      <c r="AD21" s="3"/>
      <c r="AE21" s="2"/>
      <c r="AF21" s="24">
        <f>MAX(AF20,AA23)</f>
        <v>16</v>
      </c>
      <c r="AG21" s="1"/>
    </row>
    <row r="22" spans="1:33" ht="13.95" customHeight="1" thickTop="1" thickBot="1">
      <c r="A22" s="18"/>
      <c r="B22" s="6"/>
      <c r="C22" s="1"/>
      <c r="D22" s="1"/>
      <c r="E22" s="1"/>
      <c r="F22" s="1"/>
      <c r="G22" s="1"/>
      <c r="H22" s="1"/>
      <c r="I22" s="1"/>
      <c r="J22" s="1"/>
      <c r="K22" s="1"/>
      <c r="L22" s="1"/>
      <c r="M22" s="1"/>
      <c r="X22" s="34" t="s">
        <v>14</v>
      </c>
      <c r="Y22" s="35"/>
      <c r="Z22" s="95">
        <f>B16</f>
        <v>3</v>
      </c>
      <c r="AA22" s="96"/>
      <c r="AC22" s="91">
        <f>AF21-AC20</f>
        <v>2</v>
      </c>
      <c r="AD22" s="92"/>
      <c r="AE22" s="93">
        <f>AC22-AE19</f>
        <v>0</v>
      </c>
      <c r="AF22" s="94"/>
      <c r="AG22" s="1"/>
    </row>
    <row r="23" spans="1:33" ht="13.95" customHeight="1" thickBot="1">
      <c r="A23" s="18"/>
      <c r="B23" s="6"/>
      <c r="C23" s="1"/>
      <c r="D23" s="1"/>
      <c r="E23" s="1"/>
      <c r="F23" s="1"/>
      <c r="G23" s="1"/>
      <c r="H23" s="1"/>
      <c r="I23" s="1"/>
      <c r="J23" s="1"/>
      <c r="K23" s="1"/>
      <c r="L23" s="1"/>
      <c r="M23" s="1"/>
      <c r="X23" s="23">
        <f>AA17</f>
        <v>12</v>
      </c>
      <c r="Y23" s="20"/>
      <c r="Z23" s="12"/>
      <c r="AA23" s="26">
        <f>X23+Z22</f>
        <v>15</v>
      </c>
      <c r="AC23" s="9"/>
      <c r="AD23" s="1"/>
      <c r="AE23" s="1"/>
      <c r="AF23" s="9"/>
      <c r="AG23" s="1"/>
    </row>
    <row r="24" spans="1:33" ht="13.95" customHeight="1" thickBot="1">
      <c r="C24" s="1"/>
      <c r="D24" s="1"/>
      <c r="E24" s="1"/>
      <c r="F24" s="1"/>
      <c r="G24" s="1"/>
      <c r="H24" s="1"/>
      <c r="I24" s="1"/>
      <c r="J24" s="1"/>
      <c r="K24" s="1"/>
      <c r="L24" s="1"/>
      <c r="M24" s="1"/>
      <c r="N24" s="1"/>
      <c r="O24" s="9"/>
      <c r="X24" s="23">
        <f>AA24-Z22</f>
        <v>13</v>
      </c>
      <c r="Y24" s="3"/>
      <c r="Z24" s="2"/>
      <c r="AA24" s="24">
        <f>MAX(AA23,AF20)</f>
        <v>16</v>
      </c>
      <c r="AB24" s="1"/>
      <c r="AC24" s="1"/>
      <c r="AD24" s="1"/>
      <c r="AE24" s="1"/>
      <c r="AF24" s="1"/>
    </row>
    <row r="25" spans="1:33" ht="13.95" customHeight="1" thickBot="1">
      <c r="X25" s="91">
        <f>AA24-X23</f>
        <v>4</v>
      </c>
      <c r="Y25" s="92"/>
      <c r="Z25" s="93">
        <f>X25-Z22</f>
        <v>1</v>
      </c>
      <c r="AA25" s="94"/>
      <c r="AB25" s="1"/>
    </row>
    <row r="26" spans="1:33" ht="13.95" customHeight="1" thickTop="1">
      <c r="X26" s="9"/>
      <c r="Y26" s="1"/>
      <c r="Z26" s="1"/>
      <c r="AA26" s="9"/>
      <c r="AB26" s="1"/>
    </row>
    <row r="27" spans="1:33" ht="13.95" customHeight="1"/>
    <row r="28" spans="1:33" ht="13.95" customHeight="1"/>
    <row r="29" spans="1:33" ht="13.95" customHeight="1"/>
    <row r="30" spans="1:33" ht="13.95" customHeight="1"/>
    <row r="31" spans="1:33" ht="13.95" customHeight="1"/>
    <row r="32" spans="1:33" ht="13.95" customHeight="1"/>
    <row r="33" ht="13.95" customHeight="1"/>
    <row r="34" ht="13.95" customHeight="1"/>
    <row r="35" ht="13.95" customHeight="1"/>
    <row r="36" ht="13.95" customHeight="1"/>
    <row r="37" ht="13.95" customHeight="1"/>
    <row r="38" ht="13.95" customHeight="1"/>
    <row r="39" ht="13.95" customHeight="1"/>
    <row r="40" ht="13.95" customHeight="1"/>
    <row r="41" ht="13.95" customHeight="1"/>
    <row r="42" ht="13.95" customHeight="1"/>
    <row r="43" ht="13.95" customHeight="1"/>
    <row r="44" ht="13.95" customHeight="1"/>
    <row r="45" ht="13.95" customHeight="1"/>
    <row r="46" ht="13.95" customHeight="1"/>
    <row r="47" ht="13.95" customHeight="1"/>
    <row r="48" ht="13.95" customHeight="1"/>
    <row r="49" ht="13.95" customHeight="1"/>
    <row r="50" ht="13.95" customHeight="1"/>
    <row r="51" ht="13.95" customHeight="1"/>
    <row r="52" ht="13.95" customHeight="1"/>
    <row r="53" ht="13.95" customHeight="1"/>
    <row r="54" ht="13.95" customHeight="1"/>
    <row r="55" ht="13.95" customHeight="1"/>
    <row r="56" ht="13.95" customHeight="1"/>
    <row r="57" ht="13.95" customHeight="1"/>
    <row r="58" ht="13.95" customHeight="1"/>
    <row r="59" ht="13.95" customHeight="1"/>
    <row r="60" ht="13.95" customHeight="1"/>
    <row r="61" ht="13.95" customHeight="1"/>
    <row r="62" ht="13.95" customHeight="1"/>
    <row r="63" ht="13.95" customHeight="1"/>
    <row r="64" ht="13.95" customHeight="1"/>
    <row r="65" ht="13.95" customHeight="1"/>
    <row r="66" ht="13.95" customHeight="1"/>
    <row r="67" ht="13.95" customHeight="1"/>
    <row r="68" ht="13.95" customHeight="1"/>
    <row r="69" ht="13.95" customHeight="1"/>
    <row r="70" ht="13.95" customHeight="1"/>
    <row r="71" ht="13.95" customHeight="1"/>
    <row r="72" ht="13.95" customHeight="1"/>
    <row r="73" ht="13.95" customHeight="1"/>
    <row r="74" ht="13.95" customHeight="1"/>
    <row r="75" ht="13.95" customHeight="1"/>
    <row r="76" ht="13.95" customHeight="1"/>
    <row r="77" ht="13.95" customHeight="1"/>
    <row r="78" ht="13.95" customHeight="1"/>
    <row r="79" ht="13.95" customHeight="1"/>
    <row r="80" ht="13.95" customHeight="1"/>
    <row r="81" ht="13.95" customHeight="1"/>
    <row r="82" ht="13.95" customHeight="1"/>
    <row r="83" ht="13.95" customHeight="1"/>
    <row r="84" ht="13.95" customHeight="1"/>
    <row r="85" ht="13.95" customHeight="1"/>
    <row r="86" ht="13.95" customHeight="1"/>
    <row r="87" ht="13.95" customHeight="1"/>
    <row r="88" ht="13.95" customHeight="1"/>
    <row r="89" ht="13.95" customHeight="1"/>
    <row r="90" ht="13.95" customHeight="1"/>
    <row r="91" ht="13.95" customHeight="1"/>
    <row r="92" ht="13.95" customHeight="1"/>
    <row r="93" ht="13.95" customHeight="1"/>
    <row r="94" ht="13.95" customHeight="1"/>
    <row r="95" ht="13.95" customHeight="1"/>
    <row r="96" ht="13.95" customHeight="1"/>
    <row r="97" ht="13.95" customHeight="1"/>
    <row r="98" ht="13.95" customHeight="1"/>
    <row r="99" ht="13.95" customHeight="1"/>
    <row r="100" ht="13.95" customHeight="1"/>
    <row r="101" ht="13.95" customHeight="1"/>
    <row r="102" ht="13.95" customHeight="1"/>
    <row r="103" ht="13.95" customHeight="1"/>
    <row r="104" ht="13.95" customHeight="1"/>
    <row r="105" ht="13.95" customHeight="1"/>
    <row r="106" ht="13.95" customHeight="1"/>
    <row r="107" ht="13.95" customHeight="1"/>
    <row r="108" ht="13.95" customHeight="1"/>
    <row r="109" ht="13.95" customHeight="1"/>
    <row r="110" ht="13.95" customHeight="1"/>
    <row r="111" ht="13.95" customHeight="1"/>
    <row r="11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sheetData>
  <sheetProtection algorithmName="SHA-512" hashValue="PNiW4Ki6F16nlXLm6H2Z8SbrFFgB1fkoyFxQBt6lthA9yo+TBO+LgMkdXP5PrXnyveOEKzMrW4P9+eouv92gBg==" saltValue="/viTpIR5URiku2gJUxbSWQ==" spinCount="100000" sheet="1" objects="1" scenarios="1"/>
  <mergeCells count="45">
    <mergeCell ref="Z22:AA22"/>
    <mergeCell ref="X25:Y25"/>
    <mergeCell ref="Z25:AA25"/>
    <mergeCell ref="AE22:AF22"/>
    <mergeCell ref="AC22:AD22"/>
    <mergeCell ref="E5:F5"/>
    <mergeCell ref="G5:H5"/>
    <mergeCell ref="E8:F8"/>
    <mergeCell ref="G8:H8"/>
    <mergeCell ref="K9:L9"/>
    <mergeCell ref="M9:N9"/>
    <mergeCell ref="Q6:R6"/>
    <mergeCell ref="S6:T6"/>
    <mergeCell ref="D17:E17"/>
    <mergeCell ref="F17:G17"/>
    <mergeCell ref="AC11:AD11"/>
    <mergeCell ref="AE11:AF11"/>
    <mergeCell ref="K12:L12"/>
    <mergeCell ref="M12:N12"/>
    <mergeCell ref="W3:X3"/>
    <mergeCell ref="Y3:Z3"/>
    <mergeCell ref="Q12:R12"/>
    <mergeCell ref="S12:T12"/>
    <mergeCell ref="W6:X6"/>
    <mergeCell ref="Y6:Z6"/>
    <mergeCell ref="Y9:Z9"/>
    <mergeCell ref="K3:L3"/>
    <mergeCell ref="M3:N3"/>
    <mergeCell ref="K6:L6"/>
    <mergeCell ref="M6:N6"/>
    <mergeCell ref="W9:X9"/>
    <mergeCell ref="AC14:AD14"/>
    <mergeCell ref="AE14:AF14"/>
    <mergeCell ref="AE19:AF19"/>
    <mergeCell ref="L18:M18"/>
    <mergeCell ref="R18:S18"/>
    <mergeCell ref="N18:O18"/>
    <mergeCell ref="X19:Y19"/>
    <mergeCell ref="Z19:AA19"/>
    <mergeCell ref="W12:X12"/>
    <mergeCell ref="Y12:Z12"/>
    <mergeCell ref="T18:U18"/>
    <mergeCell ref="Z16:AA16"/>
    <mergeCell ref="D20:E20"/>
    <mergeCell ref="F20:G20"/>
  </mergeCells>
  <conditionalFormatting sqref="C10">
    <cfRule type="expression" priority="1">
      <formula>"Y($C$10="" "";Caminocrítico!$S$6=0)"</formula>
    </cfRule>
  </conditionalFormatting>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Enunciado</vt:lpstr>
      <vt:lpstr>Calculos Flujo de Caja</vt:lpstr>
      <vt:lpstr>Caminocrítico</vt:lpstr>
    </vt:vector>
  </TitlesOfParts>
  <Company>UPV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anconpei</dc:creator>
  <cp:lastModifiedBy>David</cp:lastModifiedBy>
  <dcterms:created xsi:type="dcterms:W3CDTF">2014-02-26T09:32:07Z</dcterms:created>
  <dcterms:modified xsi:type="dcterms:W3CDTF">2021-04-30T15:01:18Z</dcterms:modified>
</cp:coreProperties>
</file>