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Mbasa.Njomane\Documents\R Projects\TB-Stigma\Metadata\"/>
    </mc:Choice>
  </mc:AlternateContent>
  <xr:revisionPtr revIDLastSave="0" documentId="13_ncr:1_{0B604ECD-A893-4921-B257-E11FEF995125}" xr6:coauthVersionLast="47" xr6:coauthVersionMax="47" xr10:uidLastSave="{00000000-0000-0000-0000-000000000000}"/>
  <bookViews>
    <workbookView xWindow="-110" yWindow="-110" windowWidth="19420" windowHeight="11620" firstSheet="5" activeTab="5"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0" r:id="rId15"/>
    <pivotCache cacheId="1" r:id="rId16"/>
    <pivotCache cacheId="2" r:id="rId17"/>
    <pivotCache cacheId="3"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25" l="1"/>
  <c r="D3" i="25"/>
  <c r="D3" i="24"/>
  <c r="D15" i="24"/>
  <c r="P31" i="22"/>
  <c r="C61" i="25"/>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5" i="25"/>
  <c r="D13" i="25"/>
  <c r="D11" i="25"/>
  <c r="D10" i="25"/>
  <c r="D9" i="25"/>
  <c r="D53" i="26"/>
  <c r="D34" i="26"/>
  <c r="D29" i="26"/>
  <c r="D28"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C3" i="24" l="1"/>
  <c r="J13" i="23"/>
  <c r="D41" i="15"/>
  <c r="N29" i="23" s="1"/>
  <c r="D40" i="15"/>
  <c r="N28" i="23" s="1"/>
  <c r="D42" i="15"/>
  <c r="N30" i="23" s="1"/>
  <c r="D39" i="15"/>
  <c r="N27" i="23" s="1"/>
  <c r="D38" i="15"/>
  <c r="N26" i="23" s="1"/>
  <c r="D37" i="15"/>
  <c r="N25" i="23" s="1"/>
  <c r="E43" i="2"/>
  <c r="C7" i="24" s="1"/>
  <c r="E42" i="2"/>
  <c r="C6" i="24" s="1"/>
  <c r="T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E3" i="25"/>
  <c r="E3" i="26"/>
  <c r="C4" i="24"/>
  <c r="N7" i="23"/>
  <c r="E3" i="24"/>
  <c r="N8" i="23"/>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<sst xmlns="http://schemas.openxmlformats.org/spreadsheetml/2006/main" count="107266" uniqueCount="1008">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</sst>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1">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0" xfId="0"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20623" y="1302790"/>
          <a:ext cx="10714868" cy="3988552"/>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37873" y="9679753"/>
          <a:ext cx="2529432" cy="75450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37955" y="11213245"/>
          <a:ext cx="2529269" cy="71791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
Refused to participate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83762" y="8665487"/>
          <a:ext cx="3994108" cy="115039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54072" y="6723801"/>
          <a:ext cx="2497034" cy="217533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99569" y="7505476"/>
          <a:ext cx="4079628" cy="330598"/>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409292" y="4741941"/>
          <a:ext cx="5154308" cy="2625418"/>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29452" y="12813970"/>
          <a:ext cx="2549999" cy="443421"/>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622134" y="12813970"/>
          <a:ext cx="2532266" cy="44092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29357" y="16740969"/>
          <a:ext cx="3319734" cy="882385"/>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56777" y="14109598"/>
          <a:ext cx="1274923" cy="449453"/>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97248" y="14109598"/>
          <a:ext cx="2182761" cy="449453"/>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198269" y="14103848"/>
          <a:ext cx="2181172" cy="455203"/>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24500" y="15634864"/>
          <a:ext cx="2567308" cy="431047"/>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76962" y="15277354"/>
          <a:ext cx="9798672" cy="922708"/>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82588" y="16767750"/>
          <a:ext cx="3276020" cy="855604"/>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247015" y="16734525"/>
          <a:ext cx="3269193" cy="888829"/>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659159" y="16742965"/>
          <a:ext cx="3274937" cy="880389"/>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49595" y="5918200"/>
          <a:ext cx="4084708" cy="330281"/>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30432" y="135342"/>
          <a:ext cx="2493919" cy="536346"/>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115934" y="1669766"/>
          <a:ext cx="2560922" cy="515826"/>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10007759" y="1669766"/>
          <a:ext cx="2503396" cy="508263"/>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115934" y="3662825"/>
          <a:ext cx="5386101" cy="571898"/>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34345" y="8549064"/>
          <a:ext cx="2511793" cy="758028"/>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34427" y="10090176"/>
          <a:ext cx="2511630" cy="720881"/>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71415" y="7530071"/>
          <a:ext cx="3963239" cy="1155684"/>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50544" y="5578684"/>
          <a:ext cx="2479395" cy="2185916"/>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90750" y="6364204"/>
          <a:ext cx="4076100" cy="332045"/>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23323" y="4206204"/>
          <a:ext cx="5105276" cy="2022459"/>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22396" y="11698275"/>
          <a:ext cx="2552645" cy="445749"/>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587738" y="11698275"/>
          <a:ext cx="2514627" cy="443249"/>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27593" y="15644359"/>
          <a:ext cx="3317970" cy="886795"/>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4430" y="13000076"/>
          <a:ext cx="1266103" cy="451781"/>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62852" y="13000076"/>
          <a:ext cx="2165122" cy="451781"/>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137414" y="12994326"/>
          <a:ext cx="2167944" cy="457531"/>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17444" y="14166073"/>
          <a:ext cx="2569954" cy="433129"/>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73434" y="14173688"/>
          <a:ext cx="9728117" cy="927118"/>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79060" y="15671140"/>
          <a:ext cx="3249562" cy="860014"/>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217029" y="15637915"/>
          <a:ext cx="3242735" cy="893239"/>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602715" y="15646355"/>
          <a:ext cx="3252887" cy="884799"/>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28406" y="4893381"/>
          <a:ext cx="4081180" cy="330139"/>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101205" y="3002527"/>
          <a:ext cx="2557485" cy="52829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25705" y="135342"/>
          <a:ext cx="2507113" cy="53377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111418" y="1664853"/>
          <a:ext cx="2543996" cy="51088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10011498" y="1664853"/>
          <a:ext cx="2514685" cy="49777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10000068" y="3002527"/>
          <a:ext cx="2514710" cy="53210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31523" y="8581520"/>
          <a:ext cx="2523082" cy="76085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31605" y="10128982"/>
          <a:ext cx="2522919" cy="72299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74237" y="7558999"/>
          <a:ext cx="3982995" cy="115991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47722" y="5599851"/>
          <a:ext cx="2490684" cy="219438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90044" y="6388193"/>
          <a:ext cx="4079628" cy="33345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402738" y="3530823"/>
          <a:ext cx="5141813" cy="271734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23102" y="11742725"/>
          <a:ext cx="2548411" cy="44786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604671" y="11742725"/>
          <a:ext cx="2525916" cy="44536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26182" y="15704331"/>
          <a:ext cx="3316559" cy="89032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47252" y="13049465"/>
          <a:ext cx="1271748" cy="45389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79785" y="13049465"/>
          <a:ext cx="2176411" cy="45389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171281" y="13043715"/>
          <a:ext cx="2176410" cy="45964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18150" y="14220401"/>
          <a:ext cx="2565720" cy="43454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70612" y="14228016"/>
          <a:ext cx="9773272" cy="93064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76238" y="15731112"/>
          <a:ext cx="3266495" cy="86354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231140" y="15697887"/>
          <a:ext cx="3259668" cy="89676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633759" y="15706327"/>
          <a:ext cx="3266999" cy="88832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40070" y="4787900"/>
          <a:ext cx="4084708" cy="33218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20" t="s">
        <v>716</v>
      </c>
      <c r="B2" s="220"/>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23" t="s">
        <v>915</v>
      </c>
      <c r="K5" s="223"/>
    </row>
    <row r="6" spans="10:14" x14ac:dyDescent="0.35">
      <c r="J6" s="221" t="str">
        <f>" "&amp;'Aim 1 - Index Patients'!C5&amp;"("&amp;TEXT('Aim 1 - Index Patients'!D5,"0%")&amp;")"</f>
        <v xml:space="preserve"> 2(67%)</v>
      </c>
      <c r="K6" s="221"/>
      <c r="N6" t="str">
        <f>"Not Eligible = "&amp;'Aim 1 - Index Patients'!C7&amp;"("&amp;TEXT('Aim 1 - Index Patients'!D7,"0%")&amp;")"</f>
        <v>Not Eligible = 1(50%)</v>
      </c>
    </row>
    <row r="7" spans="10:14" x14ac:dyDescent="0.35">
      <c r="J7" s="97"/>
      <c r="K7" s="97"/>
      <c r="N7" t="str">
        <f>"   Age &lt;18 years = "&amp;'Aim 1 - Index Patients'!C8&amp;"("&amp;TEXT('Aim 1 - Index Patients'!D8,"0%")&amp;")"</f>
        <v xml:space="preserve">   Age &lt;18 years = 1(100%)</v>
      </c>
    </row>
    <row r="8" spans="10:14" x14ac:dyDescent="0.35">
      <c r="N8" t="str">
        <f>"   Lives outside study communities = "&amp;'Aim 1 - Index Patients'!C9&amp;"("&amp;TEXT('Aim 1 - Index Patients'!D9,"0%")&amp;")"</f>
        <v xml:space="preserve">   Lives outside study communities = 1(100%)</v>
      </c>
    </row>
    <row r="9" spans="10:14" x14ac:dyDescent="0.35">
      <c r="N9" t="str">
        <f>"   Not Pulmonary TB Positive = "&amp;'Aim 1 - Index Patients'!C10&amp;"("&amp;TEXT('Aim 1 - Index Patients'!D10,"0%")&amp;")"</f>
        <v xml:space="preserve">   Not Pulmonary TB Positive = 1(100%)</v>
      </c>
    </row>
    <row r="10" spans="10:14" x14ac:dyDescent="0.35">
      <c r="N10" t="str">
        <f>"   Not fluent in Xhosa or English = "&amp;'Aim 1 - Index Patients'!C11&amp;"("&amp;TEXT('Aim 1 - Index Patients'!D11,"0%")&amp;")"</f>
        <v xml:space="preserve">   Not fluent in Xhosa or English = 1(100%)</v>
      </c>
    </row>
    <row r="11" spans="10:14" x14ac:dyDescent="0.35">
      <c r="N11" t="str">
        <f>"   No household contacts = "&amp;'Aim 1 - Index Patients'!C12&amp;"("&amp;TEXT('Aim 1 - Index Patients'!D12,"0%")&amp;")"</f>
        <v xml:space="preserve">   No household contacts = 1(100%)</v>
      </c>
    </row>
    <row r="12" spans="10:14" x14ac:dyDescent="0.35">
      <c r="J12" s="223" t="s">
        <v>916</v>
      </c>
      <c r="K12" s="223"/>
      <c r="N12" t="str">
        <f>"   Enrolled on other Cohort / HHC = "&amp;'Aim 1 - Index Patients'!C13&amp;"("&amp;TEXT('Aim 1 - Index Patients'!D13,"0%")&amp;")"</f>
        <v xml:space="preserve">   Enrolled on other Cohort / HHC = 1(100%)</v>
      </c>
    </row>
    <row r="13" spans="10:14" x14ac:dyDescent="0.35">
      <c r="J13" s="221" t="str">
        <f>""&amp;'Aim 1 - Index Patients'!C6&amp;"("&amp;TEXT('Aim 1 - Index Patients'!D6,"0%")&amp;")"</f>
        <v>1(50%)</v>
      </c>
      <c r="K13" s="221"/>
    </row>
    <row r="17" spans="10:14" x14ac:dyDescent="0.35">
      <c r="J17" s="223" t="s">
        <v>917</v>
      </c>
      <c r="K17" s="223"/>
    </row>
    <row r="18" spans="10:14" x14ac:dyDescent="0.35">
      <c r="J18" s="221" t="str">
        <f>""&amp;'Aim 1 - Index Patients'!C19&amp;"("&amp;TEXT('Aim 1 - Index Patients'!D19,"0%")&amp;")"</f>
        <v>1(100%)</v>
      </c>
      <c r="K18" s="221"/>
    </row>
    <row r="22" spans="10:14" x14ac:dyDescent="0.35">
      <c r="J22" s="222" t="s">
        <v>918</v>
      </c>
      <c r="K22" s="222"/>
    </row>
    <row r="23" spans="10:14" x14ac:dyDescent="0.35">
      <c r="J23" s="97" t="s">
        <v>919</v>
      </c>
      <c r="K23" s="97" t="s">
        <v>920</v>
      </c>
    </row>
    <row r="24" spans="10:14" x14ac:dyDescent="0.35">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22" t="s">
        <v>921</v>
      </c>
      <c r="K31" s="222"/>
    </row>
    <row r="32" spans="10:14" x14ac:dyDescent="0.35">
      <c r="J32" s="97" t="s">
        <v>922</v>
      </c>
      <c r="K32" s="97" t="s">
        <v>923</v>
      </c>
    </row>
    <row r="33" spans="10:11" x14ac:dyDescent="0.35">
      <c r="K33" s="97" t="str">
        <f>" "&amp;'Aim 1 - Household Contacts'!C43&amp;"("&amp;TEXT('Aim 1 - Household Contacts'!D43,"0%")&amp;")"</f>
        <v xml:space="preserve"> 0(-)</v>
      </c>
    </row>
    <row r="37" spans="10:11" x14ac:dyDescent="0.35">
      <c r="J37" s="222" t="s">
        <v>924</v>
      </c>
      <c r="K37" s="222"/>
    </row>
    <row r="38" spans="10:11" x14ac:dyDescent="0.35">
      <c r="J38" s="97" t="s">
        <v>880</v>
      </c>
      <c r="K38" s="97" t="s">
        <v>923</v>
      </c>
    </row>
    <row r="39" spans="10:11" x14ac:dyDescent="0.35">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abSelected="1" zoomScale="80" zoomScaleNormal="80" workbookViewId="0">
      <selection activeCell="G8" sqref="G8"/>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91" customWidth="1"/>
    <col min="7" max="7" width="32.1796875" style="191" customWidth="1" collapsed="1"/>
    <col min="8" max="8" width="4.453125" customWidth="1"/>
    <col min="28" max="28" width="16.453125" customWidth="1"/>
  </cols>
  <sheetData>
    <row r="1" spans="2:11" x14ac:dyDescent="0.35">
      <c r="B1" s="191" t="s">
        <v>1001</v>
      </c>
      <c r="C1" s="208" t="str">
        <f>""&amp;'Aim 1 - Index Patients'!C4</f>
        <v>3</v>
      </c>
      <c r="H1" s="152"/>
      <c r="I1" s="152"/>
      <c r="J1" s="152"/>
      <c r="K1" s="152"/>
    </row>
    <row r="2" spans="2:11" x14ac:dyDescent="0.35">
      <c r="B2" s="191" t="s">
        <v>915</v>
      </c>
      <c r="C2" s="208" t="str">
        <f>""&amp;'Aim 1 - Index Patients'!C5&amp;"("&amp;TEXT('Aim 1 - Index Patients'!D5,"0%")&amp;")"</f>
        <v>2(67%)</v>
      </c>
      <c r="H2" s="152"/>
      <c r="I2" s="152"/>
      <c r="J2" s="152"/>
      <c r="K2" s="152"/>
    </row>
    <row r="3" spans="2:11" x14ac:dyDescent="0.35">
      <c r="B3" s="191" t="s">
        <v>916</v>
      </c>
      <c r="C3" s="208" t="str">
        <f>""&amp;'Aim 1 - Index Patients'!C6&amp;"("&amp;TEXT('Aim 1 - Index Patients'!D6,"0%")&amp;")"</f>
        <v>1(50%)</v>
      </c>
      <c r="D3" s="191"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91" t="s">
        <v>966</v>
      </c>
      <c r="C4" s="208" t="str">
        <f>""&amp;'Aim 1 - Index Patients'!C8&amp;"("&amp;TEXT('Aim 1 - Index Patients'!D8,"0%")&amp;")"</f>
        <v>1(100%)</v>
      </c>
      <c r="H4" s="152"/>
      <c r="I4" s="152"/>
      <c r="J4" s="152"/>
      <c r="K4" s="152"/>
    </row>
    <row r="5" spans="2:11" x14ac:dyDescent="0.35">
      <c r="B5" s="191" t="s">
        <v>925</v>
      </c>
      <c r="C5" s="208" t="str">
        <f>""&amp;'Aim 1 - Index Patients'!D33&amp;"("&amp;TEXT('Aim 1 - Index Patients'!E33,"0%")&amp;")"</f>
        <v>0(-)</v>
      </c>
      <c r="H5" s="152"/>
      <c r="I5" s="152"/>
      <c r="J5" s="152"/>
      <c r="K5" s="152"/>
    </row>
    <row r="6" spans="2:11" x14ac:dyDescent="0.35">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5">
      <c r="B7" s="191" t="s">
        <v>927</v>
      </c>
      <c r="C7" s="208" t="str">
        <f>""&amp;'Aim 1 - Index Patients'!D43&amp;"("&amp;TEXT('Aim 1 - Index Patients'!E43,"0%")&amp;")"</f>
        <v>0(-)</v>
      </c>
      <c r="H7" s="152"/>
      <c r="I7" s="152"/>
      <c r="J7" s="152"/>
      <c r="K7" s="152"/>
    </row>
    <row r="8" spans="2:11" x14ac:dyDescent="0.35">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5">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5">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5">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91" t="s">
        <v>930</v>
      </c>
      <c r="C12" s="191" t="str">
        <f>""&amp;'Aim 1 - Household Contacts'!C35&amp;"("&amp;TEXT('Aim 1 - Household Contacts'!D35,"0%")&amp;")"</f>
        <v>0(-)</v>
      </c>
      <c r="H12" s="152"/>
      <c r="I12" s="152"/>
      <c r="J12" s="152"/>
      <c r="K12" s="152"/>
    </row>
    <row r="13" spans="2:11" x14ac:dyDescent="0.35">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5">
      <c r="B14" s="191" t="s">
        <v>933</v>
      </c>
      <c r="C14" s="191" t="str">
        <f>""&amp;'Aim 1 - Household Contacts'!C43&amp;"("&amp;TEXT('Aim 1 - Household Contacts'!D43,"0%")&amp;")"</f>
        <v>0(-)</v>
      </c>
      <c r="H14" s="152"/>
      <c r="I14" s="152"/>
      <c r="J14" s="152"/>
      <c r="K14" s="152"/>
    </row>
    <row r="15" spans="2:11" x14ac:dyDescent="0.35">
      <c r="B15" s="191" t="s">
        <v>931</v>
      </c>
      <c r="C15" s="191" t="str">
        <f>""&amp;'Aim 1 - Household Contacts'!C17&amp;"("&amp;TEXT('Aim 1 - Household Contacts'!D17,"0%")&amp;")"</f>
        <v>0(-)</v>
      </c>
      <c r="D15" s="191" t="str">
        <f>"Cannot Comprehend = "&amp;'Aim 1 - Index Patients'!C20&amp;"("&amp;TEXT('Aim 1 - Index Patients'!D20,"0%")&amp;")" &amp; CHAR(10)&amp;"Refused to participate = "&amp;'Aim 1 - Index Patients'!C21&amp;"("&amp;TEXT('Aim 1 - Index Patients'!D21,"0%")&amp;")"</f>
        <v>Cannot Comprehend = 1(100%)
Refused to participate = 1(100%)</v>
      </c>
      <c r="H15" s="152"/>
      <c r="I15" s="152"/>
      <c r="J15" s="152"/>
      <c r="K15" s="152"/>
    </row>
    <row r="16" spans="2:11" x14ac:dyDescent="0.35">
      <c r="B16" s="191" t="s">
        <v>934</v>
      </c>
      <c r="C16" s="191" t="str">
        <f>""&amp;'Aim 1 - Household Contacts'!C44&amp;"("&amp;TEXT('Aim 1 - Household Contacts'!D44,"0%")&amp;")"</f>
        <v>0(-)</v>
      </c>
      <c r="H16" s="152"/>
      <c r="I16" s="152"/>
      <c r="J16" s="152"/>
      <c r="K16" s="152"/>
    </row>
    <row r="17" spans="2:11" x14ac:dyDescent="0.35">
      <c r="B17" s="191" t="s">
        <v>967</v>
      </c>
      <c r="C17" s="191" t="str">
        <f>""&amp;'Aim 1 - Household Contacts'!C52&amp;"("&amp;TEXT('Aim 1 - Household Contacts'!D52,"0%")&amp;")"</f>
        <v>0(-)</v>
      </c>
      <c r="H17" s="152"/>
      <c r="I17" s="152"/>
      <c r="J17" s="152"/>
      <c r="K17" s="152"/>
    </row>
    <row r="18" spans="2:11" x14ac:dyDescent="0.35">
      <c r="B18" s="191" t="s">
        <v>980</v>
      </c>
      <c r="C18" s="191" t="str">
        <f>""&amp;'Aim 1 - Household Contacts'!F59&amp;"("&amp;TEXT('Aim 1 - Household Contacts'!G59,"0%")&amp;")"</f>
        <v>0(-)</v>
      </c>
      <c r="H18" s="152"/>
      <c r="I18" s="152"/>
      <c r="J18" s="152"/>
      <c r="K18" s="152"/>
    </row>
    <row r="19" spans="2:11" x14ac:dyDescent="0.35">
      <c r="B19" s="191" t="s">
        <v>968</v>
      </c>
      <c r="C19" s="191" t="str">
        <f>""&amp;'Aim 1 - Household Contacts'!F60&amp;"("&amp;TEXT('Aim 1 - Household Contacts'!G60,"0%")&amp;")"</f>
        <v>0(-)</v>
      </c>
      <c r="H19" s="152"/>
      <c r="I19" s="152"/>
      <c r="J19" s="152"/>
      <c r="K19" s="152"/>
    </row>
    <row r="20" spans="2:11" x14ac:dyDescent="0.35">
      <c r="B20" s="191" t="s">
        <v>985</v>
      </c>
      <c r="C20" s="191" t="str">
        <f>"Did not provide sputum"&amp;"(N="&amp;'Aim 1 - Household Contacts'!F61&amp;"("&amp;TEXT('Aim 1 - Household Contacts'!G61,"0%")&amp;"))"</f>
        <v>Did not provide sputum(N=0(-))</v>
      </c>
      <c r="H20" s="152"/>
      <c r="I20" s="152"/>
      <c r="J20" s="152"/>
      <c r="K20" s="152"/>
    </row>
    <row r="21" spans="2:11" x14ac:dyDescent="0.35">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5">
      <c r="B22" s="191" t="s">
        <v>970</v>
      </c>
      <c r="C22" s="191" t="str">
        <f>""&amp;'Aim 1 - Household Contacts'!F63&amp;"("&amp;TEXT('Aim 1 - Household Contacts'!G63,"0%")&amp;")"</f>
        <v>0(-)</v>
      </c>
      <c r="H22" s="152"/>
      <c r="I22" s="152"/>
      <c r="J22" s="152"/>
      <c r="K22" s="152"/>
    </row>
    <row r="23" spans="2:11" x14ac:dyDescent="0.35">
      <c r="B23" s="191" t="s">
        <v>971</v>
      </c>
      <c r="C23" s="191" t="str">
        <f>""&amp;'Aim 1 - Household Contacts'!F64&amp;"("&amp;TEXT('Aim 1 - Household Contacts'!G64,"0%")&amp;")"</f>
        <v>0(-)</v>
      </c>
      <c r="H23" s="152"/>
      <c r="I23" s="152"/>
      <c r="J23" s="152"/>
      <c r="K23" s="152"/>
    </row>
    <row r="24" spans="2:11" x14ac:dyDescent="0.35">
      <c r="B24" s="191" t="s">
        <v>972</v>
      </c>
      <c r="C24" s="191" t="str">
        <f>""&amp;'Aim 1 - Household Contacts'!F65&amp;"("&amp;TEXT('Aim 1 - Household Contacts'!G65,"0%")&amp;")"</f>
        <v>0(-)</v>
      </c>
      <c r="H24" s="152"/>
      <c r="I24" s="152"/>
      <c r="J24" s="152"/>
      <c r="K24" s="152"/>
    </row>
    <row r="25" spans="2:11" x14ac:dyDescent="0.35">
      <c r="B25" s="191" t="s">
        <v>973</v>
      </c>
      <c r="C25" s="191" t="str">
        <f>""&amp;'Aim 1 - Household Contacts'!L59&amp;"("&amp;TEXT('Aim 1 - Household Contacts'!M59,"0%")&amp;")"</f>
        <v>45(-)</v>
      </c>
      <c r="H25" s="152"/>
      <c r="I25" s="152"/>
      <c r="J25" s="152"/>
      <c r="K25" s="152"/>
    </row>
    <row r="26" spans="2:11" x14ac:dyDescent="0.35">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5">
      <c r="B27" s="209" t="s">
        <v>994</v>
      </c>
      <c r="C27" s="191" t="str">
        <f>""&amp;'Aim 1 - Household Contacts'!C67&amp;"("&amp;TEXT('Aim 1 - Household Contacts'!D67,"0%")&amp;")"</f>
        <v>0(-)</v>
      </c>
      <c r="H27" s="152"/>
      <c r="I27" s="152"/>
      <c r="J27" s="152"/>
      <c r="K27" s="152"/>
    </row>
    <row r="28" spans="2:11" x14ac:dyDescent="0.35">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5">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5">
      <c r="B30" s="191" t="s">
        <v>975</v>
      </c>
      <c r="C30" s="191" t="str">
        <f>""&amp;'Aim 1 - Household Contacts'!C70&amp;"("&amp;TEXT('Aim 1 - Household Contacts'!D70,"0%")&amp;")"</f>
        <v>0(-)</v>
      </c>
      <c r="H30" s="152"/>
      <c r="I30" s="152"/>
      <c r="J30" s="152"/>
      <c r="K30" s="152"/>
    </row>
    <row r="31" spans="2:11" x14ac:dyDescent="0.35">
      <c r="B31" s="191" t="s">
        <v>976</v>
      </c>
      <c r="C31" s="191" t="str">
        <f>""&amp;'Aim 1 - Household Contacts'!C71&amp;"("&amp;TEXT('Aim 1 - Household Contacts'!D71,"0%")&amp;")"</f>
        <v>0(-)</v>
      </c>
      <c r="F31" s="192"/>
      <c r="G31" s="192"/>
      <c r="H31" s="152"/>
      <c r="I31" s="152"/>
      <c r="J31" s="152"/>
      <c r="K31" s="152"/>
    </row>
    <row r="32" spans="2:11" x14ac:dyDescent="0.35">
      <c r="B32" s="191" t="s">
        <v>977</v>
      </c>
      <c r="C32" s="191" t="str">
        <f>""&amp;'Aim 1 - Household Contacts'!C72&amp;"("&amp;TEXT('Aim 1 - Household Contacts'!D72,"0%")&amp;")"</f>
        <v>0(-)</v>
      </c>
      <c r="F32" s="192"/>
      <c r="G32" s="192"/>
      <c r="H32" s="152"/>
      <c r="I32" s="152"/>
      <c r="J32" s="152"/>
      <c r="K32" s="152"/>
    </row>
    <row r="33" spans="2:12" x14ac:dyDescent="0.35">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5">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5">
      <c r="B35" s="191" t="s">
        <v>970</v>
      </c>
      <c r="C35" s="191" t="str">
        <f>""&amp;'Aim 1 - Household Contacts'!C75&amp;"("&amp;TEXT('Aim 1 - Household Contacts'!D75,"0%")&amp;")"</f>
        <v>0(-)</v>
      </c>
      <c r="F35" s="192"/>
      <c r="G35" s="192"/>
      <c r="H35" s="152"/>
      <c r="I35" s="152"/>
      <c r="J35" s="152"/>
      <c r="K35" s="152"/>
    </row>
    <row r="36" spans="2:12" x14ac:dyDescent="0.35">
      <c r="B36" s="191" t="s">
        <v>971</v>
      </c>
      <c r="C36" s="191" t="str">
        <f>""&amp;'Aim 1 - Household Contacts'!C76&amp;"("&amp;TEXT('Aim 1 - Household Contacts'!D76,"0%")&amp;")"</f>
        <v>0(-)</v>
      </c>
      <c r="F36" s="192"/>
      <c r="G36" s="192"/>
      <c r="H36" s="152"/>
      <c r="I36" s="152"/>
      <c r="J36" s="152"/>
      <c r="K36" s="152"/>
    </row>
    <row r="37" spans="2:12" x14ac:dyDescent="0.35">
      <c r="B37" s="191" t="s">
        <v>978</v>
      </c>
      <c r="C37" s="191" t="str">
        <f>""&amp;'Aim 1 - Household Contacts'!C77&amp;"("&amp;TEXT('Aim 1 - Household Contacts'!D77,"0%")&amp;")"</f>
        <v>0(-)</v>
      </c>
      <c r="F37" s="192"/>
      <c r="G37" s="192"/>
      <c r="H37" s="152"/>
      <c r="I37" s="152"/>
      <c r="J37" s="152"/>
      <c r="K37" s="152"/>
    </row>
    <row r="38" spans="2:12" x14ac:dyDescent="0.35">
      <c r="B38" s="191" t="s">
        <v>981</v>
      </c>
      <c r="F38" s="192"/>
      <c r="G38" s="192"/>
      <c r="H38" s="152"/>
      <c r="I38" s="152"/>
      <c r="J38" s="152"/>
      <c r="K38" s="152"/>
      <c r="L38" s="151"/>
    </row>
    <row r="39" spans="2:12" x14ac:dyDescent="0.35">
      <c r="B39" s="209" t="s">
        <v>993</v>
      </c>
      <c r="C39" s="191" t="str">
        <f>""&amp;'Aim 1 - Household Contacts'!F67&amp;"("&amp;TEXT('Aim 1 - Household Contacts'!G67,"0%")&amp;")"</f>
        <v>0(-)</v>
      </c>
      <c r="F39" s="192"/>
      <c r="G39" s="192"/>
      <c r="H39" s="152"/>
      <c r="I39" s="152"/>
      <c r="J39" s="152"/>
      <c r="K39" s="152"/>
      <c r="L39" s="151"/>
    </row>
    <row r="40" spans="2:12" x14ac:dyDescent="0.35">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5">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5">
      <c r="B42" s="191" t="s">
        <v>975</v>
      </c>
      <c r="C42" s="191" t="str">
        <f>""&amp;'Aim 1 - Household Contacts'!F70&amp;"("&amp;TEXT('Aim 1 - Household Contacts'!G70,"0%")&amp;")"</f>
        <v>0(-)</v>
      </c>
      <c r="F42" s="192"/>
      <c r="H42" s="152"/>
      <c r="I42" s="152"/>
      <c r="J42" s="152"/>
      <c r="K42" s="152"/>
      <c r="L42" s="151"/>
    </row>
    <row r="43" spans="2:12" x14ac:dyDescent="0.35">
      <c r="B43" s="191" t="s">
        <v>976</v>
      </c>
      <c r="C43" s="191" t="str">
        <f>""&amp;'Aim 1 - Household Contacts'!F71&amp;"("&amp;TEXT('Aim 1 - Household Contacts'!G71,"0%")&amp;")"</f>
        <v>0(-)</v>
      </c>
      <c r="F43" s="192"/>
      <c r="H43" s="152"/>
      <c r="I43" s="152"/>
      <c r="J43" s="152"/>
      <c r="K43" s="152"/>
      <c r="L43" s="151"/>
    </row>
    <row r="44" spans="2:12" x14ac:dyDescent="0.35">
      <c r="B44" s="191" t="s">
        <v>977</v>
      </c>
      <c r="C44" s="191" t="str">
        <f>""&amp;'Aim 1 - Household Contacts'!F72&amp;"("&amp;TEXT('Aim 1 - Household Contacts'!G72,"0%")&amp;")"</f>
        <v>0(-)</v>
      </c>
      <c r="F44" s="192"/>
      <c r="H44" s="152"/>
      <c r="I44" s="152"/>
      <c r="J44" s="152"/>
      <c r="K44" s="152"/>
      <c r="L44" s="151"/>
    </row>
    <row r="45" spans="2:12" x14ac:dyDescent="0.35">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5">
      <c r="B46" s="191" t="s">
        <v>969</v>
      </c>
      <c r="C46" s="191" t="str">
        <f>""&amp;B46&amp;CHAR(10)&amp;"(N="&amp;'Aim 1 - Household Contacts'!F74&amp;")"</f>
        <v xml:space="preserve">    Provided sputum
(N=0)</v>
      </c>
      <c r="F46" s="192"/>
      <c r="H46" s="152"/>
      <c r="I46" s="152"/>
      <c r="J46" s="152"/>
      <c r="K46" s="152"/>
    </row>
    <row r="47" spans="2:12" x14ac:dyDescent="0.35">
      <c r="B47" s="191" t="s">
        <v>970</v>
      </c>
      <c r="C47" s="191" t="str">
        <f>""&amp;'Aim 1 - Household Contacts'!F75&amp;"("&amp;TEXT('Aim 1 - Household Contacts'!G75,"0%")&amp;")"</f>
        <v>0(-)</v>
      </c>
      <c r="F47" s="192"/>
      <c r="H47" s="152"/>
      <c r="I47" s="152"/>
      <c r="J47" s="152"/>
      <c r="K47" s="152"/>
    </row>
    <row r="48" spans="2:12" x14ac:dyDescent="0.35">
      <c r="B48" s="191" t="s">
        <v>971</v>
      </c>
      <c r="C48" s="191" t="str">
        <f>""&amp;'Aim 1 - Household Contacts'!F76&amp;"("&amp;TEXT('Aim 1 - Household Contacts'!G76,"0%")&amp;")"</f>
        <v>0(-)</v>
      </c>
      <c r="F48" s="192"/>
      <c r="G48" s="192"/>
      <c r="H48" s="152"/>
      <c r="I48" s="152"/>
      <c r="J48" s="152"/>
      <c r="K48" s="152"/>
    </row>
    <row r="49" spans="2:11" x14ac:dyDescent="0.35">
      <c r="B49" s="191" t="s">
        <v>978</v>
      </c>
      <c r="C49" s="191" t="str">
        <f>""&amp;'Aim 1 - Household Contacts'!F77&amp;"("&amp;TEXT('Aim 1 - Household Contacts'!G77,"0%")&amp;")"</f>
        <v>0(-)</v>
      </c>
      <c r="F49" s="192"/>
      <c r="G49" s="192"/>
      <c r="H49" s="152"/>
      <c r="I49" s="152"/>
      <c r="J49" s="152"/>
      <c r="K49" s="152"/>
    </row>
    <row r="50" spans="2:11" x14ac:dyDescent="0.35">
      <c r="B50" s="191" t="s">
        <v>979</v>
      </c>
      <c r="C50" s="191" t="str">
        <f>""&amp;'Aim 1 - Household Contacts'!C75&amp;"("&amp;TEXT('Aim 1 - Household Contacts'!D75,"0%")&amp;")"</f>
        <v>0(-)</v>
      </c>
      <c r="F50" s="192"/>
      <c r="G50" s="192"/>
      <c r="H50" s="152"/>
      <c r="I50" s="152"/>
      <c r="J50" s="152"/>
      <c r="K50" s="152"/>
    </row>
    <row r="51" spans="2:11" x14ac:dyDescent="0.35">
      <c r="B51" s="209" t="s">
        <v>983</v>
      </c>
      <c r="C51" s="191" t="str">
        <f>""&amp;'Aim 1 - Household Contacts'!I67&amp;"("&amp;TEXT('Aim 1 - Household Contacts'!J67,"0%")&amp;")"</f>
        <v>0(-)</v>
      </c>
      <c r="F51" s="192"/>
      <c r="G51" s="192"/>
      <c r="H51" s="152"/>
      <c r="I51" s="152"/>
      <c r="J51" s="152"/>
      <c r="K51" s="152"/>
    </row>
    <row r="52" spans="2:11" x14ac:dyDescent="0.35">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5">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5">
      <c r="B54" s="191" t="s">
        <v>975</v>
      </c>
      <c r="C54" s="191" t="str">
        <f>""&amp;'Aim 1 - Household Contacts'!I70&amp;"("&amp;TEXT('Aim 1 - Household Contacts'!J70,"0%")&amp;")"</f>
        <v>0(-)</v>
      </c>
      <c r="F54" s="192"/>
      <c r="G54" s="192"/>
      <c r="H54" s="152"/>
      <c r="I54" s="152"/>
      <c r="J54" s="152"/>
      <c r="K54" s="152"/>
    </row>
    <row r="55" spans="2:11" x14ac:dyDescent="0.35">
      <c r="B55" s="191" t="s">
        <v>976</v>
      </c>
      <c r="C55" s="191" t="str">
        <f>""&amp;'Aim 1 - Household Contacts'!I71&amp;"("&amp;TEXT('Aim 1 - Household Contacts'!J71,"0%")&amp;")"</f>
        <v>0(-)</v>
      </c>
      <c r="F55" s="192"/>
      <c r="G55" s="192"/>
      <c r="H55" s="152"/>
      <c r="I55" s="152"/>
      <c r="J55" s="152"/>
      <c r="K55" s="152"/>
    </row>
    <row r="56" spans="2:11" x14ac:dyDescent="0.35">
      <c r="B56" s="191" t="s">
        <v>977</v>
      </c>
      <c r="C56" s="191" t="str">
        <f>""&amp;'Aim 1 - Household Contacts'!I72&amp;"("&amp;TEXT('Aim 1 - Household Contacts'!J72,"0%")&amp;")"</f>
        <v>0(-)</v>
      </c>
      <c r="F56" s="192"/>
      <c r="G56" s="192"/>
      <c r="H56" s="152"/>
      <c r="I56" s="152"/>
      <c r="J56" s="152"/>
      <c r="K56" s="152"/>
    </row>
    <row r="57" spans="2:11" x14ac:dyDescent="0.35">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5">
      <c r="B58" s="191" t="s">
        <v>969</v>
      </c>
      <c r="C58" s="191" t="str">
        <f>""&amp;B58&amp;CHAR(10)&amp;"(N="&amp;'Aim 1 - Household Contacts'!I74&amp;")"</f>
        <v xml:space="preserve">    Provided sputum
(N=0)</v>
      </c>
      <c r="F58" s="192"/>
      <c r="G58" s="192"/>
      <c r="H58" s="152"/>
      <c r="I58" s="152"/>
      <c r="J58" s="152"/>
      <c r="K58" s="152"/>
    </row>
    <row r="59" spans="2:11" x14ac:dyDescent="0.35">
      <c r="B59" s="191" t="s">
        <v>970</v>
      </c>
      <c r="C59" s="191" t="str">
        <f>""&amp;'Aim 1 - Household Contacts'!I75&amp;"("&amp;TEXT('Aim 1 - Household Contacts'!J75,"0%")&amp;")"</f>
        <v>0(-)</v>
      </c>
      <c r="F59" s="192"/>
      <c r="G59" s="192"/>
      <c r="H59" s="152"/>
      <c r="I59" s="152"/>
      <c r="J59" s="152"/>
      <c r="K59" s="152"/>
    </row>
    <row r="60" spans="2:11" x14ac:dyDescent="0.35">
      <c r="B60" s="191" t="s">
        <v>971</v>
      </c>
      <c r="C60" s="191" t="str">
        <f>""&amp;'Aim 1 - Household Contacts'!I76&amp;"("&amp;TEXT('Aim 1 - Household Contacts'!J76,"0%")&amp;")"</f>
        <v>0(-)</v>
      </c>
      <c r="F60" s="192"/>
      <c r="G60" s="192"/>
      <c r="H60" s="152"/>
      <c r="I60" s="152"/>
      <c r="J60" s="152"/>
      <c r="K60" s="152"/>
    </row>
    <row r="61" spans="2:11" x14ac:dyDescent="0.35">
      <c r="B61" s="191" t="s">
        <v>978</v>
      </c>
      <c r="C61" s="191" t="str">
        <f>""&amp;'Aim 1 - Household Contacts'!I77&amp;"("&amp;TEXT('Aim 1 - Household Contacts'!J77,"0%")&amp;")"</f>
        <v>0(-)</v>
      </c>
    </row>
    <row r="78" spans="28:30" x14ac:dyDescent="0.35">
      <c r="AB78" s="203" t="s">
        <v>754</v>
      </c>
      <c r="AC78" s="204" t="s">
        <v>28</v>
      </c>
      <c r="AD78" s="204" t="s">
        <v>29</v>
      </c>
    </row>
    <row r="79" spans="28:30" x14ac:dyDescent="0.35">
      <c r="AB79" s="202" t="s">
        <v>995</v>
      </c>
      <c r="AC79" s="205">
        <f>'Aim 1 - Household Contacts'!C68+'Aim 1 - Household Contacts'!F68+'Aim 1 - Household Contacts'!I68</f>
        <v>0</v>
      </c>
      <c r="AD79" s="207" t="e">
        <f>AC79/SUM(AC79:AC81)</f>
        <v>#DIV/0!</v>
      </c>
    </row>
    <row r="80" spans="28:30" x14ac:dyDescent="0.35">
      <c r="AB80" s="202" t="s">
        <v>996</v>
      </c>
      <c r="AC80" s="206">
        <f>'Aim 1 - Household Contacts'!C71+'Aim 1 - Household Contacts'!F71+'Aim 1 - Household Contacts'!I71</f>
        <v>0</v>
      </c>
      <c r="AD80" s="207" t="e">
        <f>AC80/SUM(AC79:AC81)</f>
        <v>#DIV/0!</v>
      </c>
    </row>
    <row r="81" spans="26:30" x14ac:dyDescent="0.35">
      <c r="AB81" s="202" t="s">
        <v>997</v>
      </c>
      <c r="AC81" s="206">
        <f>'Aim 1 - Household Contacts'!F60+'Aim 1 - Household Contacts'!F70+'Aim 1 - Household Contacts'!I70</f>
        <v>0</v>
      </c>
      <c r="AD81" s="207" t="e">
        <f>AC81/SUM(AC79:AC81)</f>
        <v>#DIV/0!</v>
      </c>
    </row>
    <row r="82" spans="26:30" x14ac:dyDescent="0.35">
      <c r="AB82" s="202" t="s">
        <v>998</v>
      </c>
      <c r="AC82" s="205">
        <f>'Aim 1 - Household Contacts'!C72</f>
        <v>0</v>
      </c>
      <c r="AD82" s="207" t="e">
        <f>AC82/SUM(AC79:AC82)</f>
        <v>#DIV/0!</v>
      </c>
    </row>
    <row r="83" spans="26:30" x14ac:dyDescent="0.35">
      <c r="AB83" s="202" t="s">
        <v>999</v>
      </c>
      <c r="AC83" s="205">
        <f>SUM(AC79:AC82)</f>
        <v>0</v>
      </c>
      <c r="AD83" s="205"/>
    </row>
    <row r="85" spans="26:30" x14ac:dyDescent="0.35">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topLeftCell="C1" zoomScale="90" zoomScaleNormal="90" workbookViewId="0">
      <selection activeCell="D8" sqref="D8"/>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Newly Initiated IPs'!C4</f>
        <v>0</v>
      </c>
      <c r="D2" s="165"/>
      <c r="H2" s="152"/>
      <c r="I2" s="152"/>
      <c r="J2" s="152"/>
      <c r="K2" s="152"/>
    </row>
    <row r="3" spans="2:11" x14ac:dyDescent="0.35">
      <c r="B3" s="165" t="s">
        <v>916</v>
      </c>
      <c r="C3" s="198" t="str">
        <f>""&amp;'Aim 1 - Newly Initiated IPs'!C5&amp;"("&amp;TEXT('Aim 1 - Newly Initiated IPs'!D5,"0%")&amp;")"</f>
        <v>0(-)</v>
      </c>
      <c r="D3" s="165" t="str">
        <f>"Not Eligible  = "&amp;'Aim 1 - Newly Initiated IPs'!C6&amp;"("&amp;TEXT('Aim 1 - Newly Initiated IPs'!D6,"0%")&amp;")"&amp;CHAR(10)&amp;"     Lives outside study communities = "&amp;'Aim 1 - Newly Initiated IPs'!C8&amp;"("&amp;TEXT('Aim 1 - Newly Initiated IPs'!D8,"0%")&amp;")"&amp;CHAR(10)&amp;"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H3" s="152"/>
      <c r="I3" s="152"/>
      <c r="J3" s="152"/>
      <c r="K3" s="152"/>
    </row>
    <row r="4" spans="2:11" x14ac:dyDescent="0.35">
      <c r="B4" s="165" t="s">
        <v>966</v>
      </c>
      <c r="C4" s="198" t="str">
        <f>""&amp;'Aim 1 - Newly Initiated IPs'!C7&amp;"("&amp;TEXT('Aim 1 - Newly Initiated IPs'!D7,"0%")&amp;")"</f>
        <v>0(-)</v>
      </c>
      <c r="D4" s="165"/>
      <c r="H4" s="152"/>
      <c r="I4" s="152"/>
      <c r="J4" s="152"/>
      <c r="K4" s="152"/>
    </row>
    <row r="5" spans="2:11" x14ac:dyDescent="0.35">
      <c r="B5" s="165" t="s">
        <v>925</v>
      </c>
      <c r="C5" s="198" t="str">
        <f>""&amp;'Aim 1 - Newly Initiated IPs'!D32&amp;"("&amp;TEXT('Aim 1 - Newly Initiated IPs'!E32,"0%")&amp;")"</f>
        <v>(0%)</v>
      </c>
      <c r="D5" s="165"/>
      <c r="H5" s="152"/>
      <c r="I5" s="152"/>
      <c r="J5" s="152"/>
      <c r="K5" s="152"/>
    </row>
    <row r="6" spans="2:11" x14ac:dyDescent="0.35">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5">
      <c r="B7" s="165" t="s">
        <v>927</v>
      </c>
      <c r="C7" s="198" t="str">
        <f>""&amp;'Aim 1 - Newly Initiated IPs'!D42&amp;"("&amp;TEXT('Aim 1 - Newly Initiated IPs'!E42,"0%")&amp;")"</f>
        <v>0(0%)</v>
      </c>
      <c r="D7" s="165"/>
      <c r="H7" s="152"/>
      <c r="I7" s="152"/>
      <c r="J7" s="152"/>
      <c r="K7" s="152"/>
    </row>
    <row r="8" spans="2:11" x14ac:dyDescent="0.35">
      <c r="B8" s="165" t="s">
        <v>928</v>
      </c>
      <c r="C8" s="198" t="str">
        <f>""&amp;'Aim 1 - Index Patients'!L34&amp;"("&amp;TEXT('Aim 1 - Index Patients'!M34,"0%")&amp;")"</f>
        <v>0(-)</v>
      </c>
      <c r="D8" s="199" t="str">
        <f>"Excluded:"&amp;CHAR(10)&amp;"Caregiver Not Present = "&amp;'Aim 1 - Index Patients'!L32&amp;"("&amp;TEXT('Aim 1 - Newly Initiated IPs'!M32,"0%")&amp;")"&amp;CHAR(10)&amp;
"Caregiver Permission Not Granted = "&amp;'Aim 1 - Newly Initiated IPs'!L35&amp;"("&amp;TEXT('Aim 1 - Newly Initiated IPs'!M35,"0%")&amp;")"&amp;CHAR(10)</f>
        <v xml:space="preserve">Excluded:
Caregiver Not Present = 0(0%)
Caregiver Permission Not Granted = (0%)
</v>
      </c>
      <c r="E8" s="200"/>
      <c r="H8" s="152"/>
      <c r="I8" s="152"/>
      <c r="J8" s="152"/>
      <c r="K8" s="152"/>
    </row>
    <row r="9" spans="2:11" x14ac:dyDescent="0.35">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5">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5">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Contacts'!P35&amp;"("&amp;TEXT('Aim 1 - Household Contacts'!Q35,"0%")&amp;")"</f>
        <v>0(-)</v>
      </c>
      <c r="D12" s="165"/>
      <c r="H12" s="152"/>
      <c r="I12" s="152"/>
      <c r="J12" s="152"/>
      <c r="K12" s="152"/>
    </row>
    <row r="13" spans="2:11" x14ac:dyDescent="0.35">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5">
      <c r="B14" s="165" t="s">
        <v>933</v>
      </c>
      <c r="C14" s="165" t="str">
        <f>""&amp;'Aim 1 - Household Contacts'!P43&amp;"("&amp;TEXT('Aim 1 - Household Contacts'!Q43,"0%")&amp;")"</f>
        <v>0(-)</v>
      </c>
      <c r="D14" s="165"/>
      <c r="H14" s="152"/>
      <c r="I14" s="152"/>
      <c r="J14" s="152"/>
      <c r="K14" s="152"/>
    </row>
    <row r="15" spans="2:11" x14ac:dyDescent="0.35">
      <c r="B15" s="165" t="s">
        <v>931</v>
      </c>
      <c r="C15" s="165" t="str">
        <f>""&amp;'Aim 1 - Household Contacts'!P17&amp;"("&amp;TEXT('Aim 1 - Household Contacts'!Q17,"0%")&amp;")"</f>
        <v>0(-)</v>
      </c>
      <c r="D15" s="165" t="str">
        <f>"Cannot Comprehend = "&amp;'Aim 1 - Index Patients'!X20&amp;"("&amp;TEXT('Aim 1 - Index Patients'!Y20,"0%")&amp;")"</f>
        <v>Cannot Comprehend = (0%)</v>
      </c>
      <c r="H15" s="152"/>
      <c r="I15" s="152"/>
      <c r="J15" s="152"/>
      <c r="K15" s="152"/>
    </row>
    <row r="16" spans="2:11" x14ac:dyDescent="0.35">
      <c r="B16" s="165" t="s">
        <v>934</v>
      </c>
      <c r="C16" s="165" t="str">
        <f>""&amp;'Aim 1 - Household Contacts'!P44&amp;"("&amp;TEXT('Aim 1 - Household Contacts'!Q44,"0%")&amp;")"</f>
        <v>0(-)</v>
      </c>
      <c r="D16" s="165"/>
      <c r="H16" s="152"/>
      <c r="I16" s="152"/>
      <c r="J16" s="152"/>
      <c r="K16" s="152"/>
    </row>
    <row r="17" spans="2:11" x14ac:dyDescent="0.35">
      <c r="B17" s="165" t="s">
        <v>967</v>
      </c>
      <c r="C17" s="165" t="str">
        <f>""&amp;'Aim 1 - Household Contacts'!P52&amp;"("&amp;TEXT('Aim 1 - Household Contacts'!Q52,"0%")&amp;")"</f>
        <v>0(-)</v>
      </c>
      <c r="D17" s="165"/>
      <c r="H17" s="152"/>
      <c r="I17" s="152"/>
      <c r="J17" s="152"/>
      <c r="K17" s="152"/>
    </row>
    <row r="18" spans="2:11" x14ac:dyDescent="0.35">
      <c r="B18" s="165" t="s">
        <v>980</v>
      </c>
      <c r="C18" s="165" t="str">
        <f>""&amp;'Aim 1 - Household Contacts'!S59&amp;"("&amp;TEXT('Aim 1 - Household Contacts'!T59,"0%")&amp;")"</f>
        <v>0(-)</v>
      </c>
      <c r="D18" s="165"/>
      <c r="H18" s="152"/>
      <c r="I18" s="152"/>
      <c r="J18" s="152"/>
      <c r="K18" s="152"/>
    </row>
    <row r="19" spans="2:11" x14ac:dyDescent="0.35">
      <c r="B19" s="165" t="s">
        <v>968</v>
      </c>
      <c r="C19" s="165" t="str">
        <f>""&amp;'Aim 1 - Household Contacts'!S60&amp;"("&amp;TEXT('Aim 1 - Household Contacts'!T60,"0%")&amp;")"</f>
        <v>0(-)</v>
      </c>
      <c r="D19" s="165"/>
      <c r="H19" s="152"/>
      <c r="I19" s="152"/>
      <c r="J19" s="152"/>
      <c r="K19" s="152"/>
    </row>
    <row r="20" spans="2:11" x14ac:dyDescent="0.35">
      <c r="B20" s="165" t="s">
        <v>985</v>
      </c>
      <c r="C20" s="165" t="str">
        <f>"Did not provide sputum"&amp;"(N="&amp;'Aim 1 - Household Contacts'!S61&amp;"("&amp;TEXT('Aim 1 - Household Contacts'!T61,"0%")&amp;"))"</f>
        <v>Did not provide sputum(N=0(-))</v>
      </c>
      <c r="D20" s="165"/>
      <c r="H20" s="152"/>
      <c r="I20" s="152"/>
      <c r="J20" s="152"/>
      <c r="K20" s="152"/>
    </row>
    <row r="21" spans="2:11" x14ac:dyDescent="0.35">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5">
      <c r="B22" s="165" t="s">
        <v>970</v>
      </c>
      <c r="C22" s="165" t="str">
        <f>""&amp;'Aim 1 - Household Contacts'!S63&amp;"("&amp;TEXT('Aim 1 - Household Contacts'!T63,"0%")&amp;")"</f>
        <v>0(-)</v>
      </c>
      <c r="D22" s="165"/>
      <c r="H22" s="152"/>
      <c r="I22" s="152"/>
      <c r="J22" s="152"/>
      <c r="K22" s="152"/>
    </row>
    <row r="23" spans="2:11" x14ac:dyDescent="0.35">
      <c r="B23" s="165" t="s">
        <v>971</v>
      </c>
      <c r="C23" s="165" t="str">
        <f>""&amp;'Aim 1 - Household Contacts'!S64&amp;"("&amp;TEXT('Aim 1 - Household Contacts'!T64,"0%")&amp;")"</f>
        <v>0(-)</v>
      </c>
      <c r="D23" s="165"/>
      <c r="H23" s="152"/>
      <c r="I23" s="152"/>
      <c r="J23" s="152"/>
      <c r="K23" s="152"/>
    </row>
    <row r="24" spans="2:11" x14ac:dyDescent="0.35">
      <c r="B24" s="165" t="s">
        <v>972</v>
      </c>
      <c r="C24" s="165" t="str">
        <f>""&amp;'Aim 1 - Household Contacts'!S65&amp;"("&amp;TEXT('Aim 1 - Household Contacts'!T65,"0%")&amp;")"</f>
        <v>0(-)</v>
      </c>
      <c r="D24" s="165"/>
      <c r="H24" s="152"/>
      <c r="I24" s="152"/>
      <c r="J24" s="152"/>
      <c r="K24" s="152"/>
    </row>
    <row r="25" spans="2:11" x14ac:dyDescent="0.35">
      <c r="B25" s="165" t="s">
        <v>973</v>
      </c>
      <c r="C25" s="165" t="str">
        <f>""&amp;'Aim 1 - Household Contacts'!Y59&amp;"("&amp;TEXT('Aim 1 - Household Contacts'!Z59,"0%")&amp;")"</f>
        <v>45(-)</v>
      </c>
      <c r="D25" s="165"/>
      <c r="H25" s="152"/>
      <c r="I25" s="152"/>
      <c r="J25" s="152"/>
      <c r="K25" s="152"/>
    </row>
    <row r="26" spans="2:11" x14ac:dyDescent="0.35">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5">
      <c r="B27" s="165" t="s">
        <v>980</v>
      </c>
      <c r="C27" s="165" t="str">
        <f>""&amp;'Aim 1 - Household Contacts'!P67&amp;"("&amp;TEXT('Aim 1 - Household Contacts'!Q67,"0%")&amp;")"</f>
        <v>0(-)</v>
      </c>
      <c r="D27" s="165"/>
      <c r="H27" s="152"/>
      <c r="I27" s="152"/>
      <c r="J27" s="152"/>
      <c r="K27" s="152"/>
    </row>
    <row r="28" spans="2:11" x14ac:dyDescent="0.35">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5">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5">
      <c r="B30" s="165" t="s">
        <v>975</v>
      </c>
      <c r="C30" s="165" t="str">
        <f>""&amp;'Aim 1 - Household Contacts'!P70&amp;"("&amp;TEXT('Aim 1 - Household Contacts'!Q70,"0%")&amp;")"</f>
        <v>0(-)</v>
      </c>
      <c r="D30" s="165"/>
      <c r="H30" s="152"/>
      <c r="I30" s="152"/>
      <c r="J30" s="152"/>
      <c r="K30" s="152"/>
    </row>
    <row r="31" spans="2:11" x14ac:dyDescent="0.35">
      <c r="B31" s="165" t="s">
        <v>976</v>
      </c>
      <c r="C31" s="165" t="str">
        <f>""&amp;'Aim 1 - Household Contacts'!P71&amp;"("&amp;TEXT('Aim 1 - Household Contacts'!Q71,"0%")&amp;")"</f>
        <v>0(-)</v>
      </c>
      <c r="D31" s="165"/>
      <c r="F31" s="197"/>
      <c r="G31" s="197"/>
      <c r="H31" s="152"/>
      <c r="I31" s="152"/>
      <c r="J31" s="152"/>
      <c r="K31" s="152"/>
    </row>
    <row r="32" spans="2:11" x14ac:dyDescent="0.35">
      <c r="B32" s="165" t="s">
        <v>977</v>
      </c>
      <c r="C32" s="165" t="str">
        <f>""&amp;'Aim 1 - Household Contacts'!P72&amp;"("&amp;TEXT('Aim 1 - Household Contacts'!Q72,"0%")&amp;")"</f>
        <v>0(-)</v>
      </c>
      <c r="D32" s="165"/>
      <c r="F32" s="197"/>
      <c r="G32" s="197"/>
      <c r="H32" s="152"/>
      <c r="I32" s="152"/>
      <c r="J32" s="152"/>
      <c r="K32" s="152"/>
    </row>
    <row r="33" spans="2:12" x14ac:dyDescent="0.35">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5">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5">
      <c r="B35" s="165" t="s">
        <v>970</v>
      </c>
      <c r="C35" s="165" t="str">
        <f>""&amp;'Aim 1 - Household Contacts'!P75&amp;"("&amp;TEXT('Aim 1 - Household Contacts'!Q75,"0%")&amp;")"</f>
        <v>0(-)</v>
      </c>
      <c r="D35" s="165"/>
      <c r="F35" s="197"/>
      <c r="G35" s="197"/>
      <c r="H35" s="152"/>
      <c r="I35" s="152"/>
      <c r="J35" s="152"/>
      <c r="K35" s="152"/>
    </row>
    <row r="36" spans="2:12" x14ac:dyDescent="0.35">
      <c r="B36" s="165" t="s">
        <v>971</v>
      </c>
      <c r="C36" s="165" t="str">
        <f>""&amp;'Aim 1 - Household Contacts'!P76&amp;"("&amp;TEXT('Aim 1 - Household Contacts'!Q76,"0%")&amp;")"</f>
        <v>0(-)</v>
      </c>
      <c r="D36" s="165"/>
      <c r="F36" s="197"/>
      <c r="G36" s="197"/>
      <c r="H36" s="152"/>
      <c r="I36" s="152"/>
      <c r="J36" s="152"/>
      <c r="K36" s="152"/>
    </row>
    <row r="37" spans="2:12" x14ac:dyDescent="0.35">
      <c r="B37" s="165" t="s">
        <v>978</v>
      </c>
      <c r="C37" s="165" t="str">
        <f>""&amp;'Aim 1 - Household Contacts'!P77&amp;"("&amp;TEXT('Aim 1 - Household Contacts'!Q77,"0%")&amp;")"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Contacts'!S67&amp;"("&amp;TEXT('Aim 1 - Household Contacts'!T67,"0%")&amp;")"</f>
        <v>0(-)</v>
      </c>
      <c r="D39" s="165"/>
      <c r="F39" s="197"/>
      <c r="G39" s="197"/>
      <c r="H39" s="152"/>
      <c r="I39" s="152"/>
      <c r="J39" s="152"/>
      <c r="K39" s="152"/>
      <c r="L39" s="151"/>
    </row>
    <row r="40" spans="2:12" x14ac:dyDescent="0.35">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5">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5">
      <c r="B42" s="165" t="s">
        <v>975</v>
      </c>
      <c r="C42" s="165" t="str">
        <f>""&amp;'Aim 1 - Household Contacts'!S70&amp;"("&amp;TEXT('Aim 1 - Household Contacts'!T70,"0%")&amp;")"</f>
        <v>0(-)</v>
      </c>
      <c r="D42" s="165"/>
      <c r="F42" s="197"/>
      <c r="H42" s="152"/>
      <c r="I42" s="152"/>
      <c r="J42" s="152"/>
      <c r="K42" s="152"/>
      <c r="L42" s="151"/>
    </row>
    <row r="43" spans="2:12" x14ac:dyDescent="0.35">
      <c r="B43" s="165" t="s">
        <v>976</v>
      </c>
      <c r="C43" s="165" t="str">
        <f>""&amp;'Aim 1 - Household Contacts'!S71&amp;"("&amp;TEXT('Aim 1 - Household Contacts'!T71,"0%")&amp;")"</f>
        <v>0(-)</v>
      </c>
      <c r="D43" s="165"/>
      <c r="F43" s="197"/>
      <c r="H43" s="152"/>
      <c r="I43" s="152"/>
      <c r="J43" s="152"/>
      <c r="K43" s="152"/>
      <c r="L43" s="151"/>
    </row>
    <row r="44" spans="2:12" x14ac:dyDescent="0.35">
      <c r="B44" s="165" t="s">
        <v>977</v>
      </c>
      <c r="C44" s="165" t="str">
        <f>""&amp;'Aim 1 - Household Contacts'!S72&amp;"("&amp;TEXT('Aim 1 - Household Contacts'!T72,"0%")&amp;")"</f>
        <v>0(-)</v>
      </c>
      <c r="D44" s="165"/>
      <c r="F44" s="197"/>
      <c r="H44" s="152"/>
      <c r="I44" s="152"/>
      <c r="J44" s="152"/>
      <c r="K44" s="152"/>
      <c r="L44" s="151"/>
    </row>
    <row r="45" spans="2:12" x14ac:dyDescent="0.35">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5">
      <c r="B46" s="165" t="s">
        <v>969</v>
      </c>
      <c r="C46" s="165" t="str">
        <f>""&amp;B46&amp;CHAR(10)&amp;"(N="&amp;'Aim 1 - Household Contacts'!S74&amp;")"</f>
        <v xml:space="preserve">    Provided sputum
(N=0)</v>
      </c>
      <c r="D46" s="165"/>
      <c r="F46" s="197"/>
      <c r="H46" s="152"/>
      <c r="I46" s="152"/>
      <c r="J46" s="152"/>
      <c r="K46" s="152"/>
    </row>
    <row r="47" spans="2:12" x14ac:dyDescent="0.35">
      <c r="B47" s="165" t="s">
        <v>970</v>
      </c>
      <c r="C47" s="165" t="str">
        <f>""&amp;'Aim 1 - Household Contacts'!S75&amp;"("&amp;TEXT('Aim 1 - Household Contacts'!T75,"0%")&amp;")"</f>
        <v>0(-)</v>
      </c>
      <c r="D47" s="165"/>
      <c r="F47" s="197"/>
      <c r="G47" s="197"/>
      <c r="H47" s="152"/>
      <c r="I47" s="152"/>
      <c r="J47" s="152"/>
      <c r="K47" s="152"/>
    </row>
    <row r="48" spans="2:12" x14ac:dyDescent="0.35">
      <c r="B48" s="165" t="s">
        <v>971</v>
      </c>
      <c r="C48" s="165" t="str">
        <f>""&amp;'Aim 1 - Household Contacts'!S76&amp;"("&amp;TEXT('Aim 1 - Household Contacts'!T76,"0%")&amp;")"</f>
        <v>0(-)</v>
      </c>
      <c r="D48" s="165"/>
      <c r="F48" s="197"/>
      <c r="G48" s="197"/>
      <c r="H48" s="152"/>
      <c r="I48" s="152"/>
      <c r="J48" s="152"/>
      <c r="K48" s="152"/>
    </row>
    <row r="49" spans="2:14" x14ac:dyDescent="0.35">
      <c r="B49" s="165" t="s">
        <v>978</v>
      </c>
      <c r="C49" s="165" t="str">
        <f>""&amp;'Aim 1 - Household Contacts'!S77&amp;"("&amp;TEXT('Aim 1 - Household Contacts'!T77,"0%")&amp;")"</f>
        <v>0(-)</v>
      </c>
      <c r="F49" s="197"/>
      <c r="G49" s="197"/>
      <c r="H49" s="152"/>
      <c r="I49" s="152"/>
      <c r="J49" s="152"/>
      <c r="K49" s="152"/>
      <c r="N49" t="s">
        <v>987</v>
      </c>
    </row>
    <row r="50" spans="2:14" x14ac:dyDescent="0.35">
      <c r="B50" s="165" t="s">
        <v>979</v>
      </c>
      <c r="C50" s="165" t="str">
        <f>""&amp;'Aim 1 - Household Contacts'!P75&amp;"("&amp;TEXT('Aim 1 - Household Contacts'!Q75,"0%")&amp;")"</f>
        <v>0(-)</v>
      </c>
      <c r="F50" s="197"/>
      <c r="G50" s="197"/>
      <c r="H50" s="152"/>
      <c r="I50" s="152"/>
      <c r="J50" s="152"/>
      <c r="K50" s="152"/>
    </row>
    <row r="51" spans="2:14" x14ac:dyDescent="0.35">
      <c r="B51" s="165" t="s">
        <v>983</v>
      </c>
      <c r="C51" s="165" t="str">
        <f>""&amp;'Aim 1 - Household Contacts'!V67&amp;"("&amp;TEXT('Aim 1 - Household Contacts'!W67,"0%")&amp;")"</f>
        <v>0(-)</v>
      </c>
      <c r="F51" s="197"/>
      <c r="G51" s="197"/>
      <c r="H51" s="152"/>
      <c r="I51" s="152"/>
      <c r="J51" s="152"/>
      <c r="K51" s="152"/>
    </row>
    <row r="52" spans="2:14" x14ac:dyDescent="0.35">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5">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5">
      <c r="B54" s="165" t="s">
        <v>975</v>
      </c>
      <c r="C54" s="165" t="str">
        <f>""&amp;'Aim 1 - Household Contacts'!V70&amp;"("&amp;TEXT('Aim 1 - Household Contacts'!W70,"0%")&amp;")"</f>
        <v>0(-)</v>
      </c>
      <c r="F54" s="197"/>
      <c r="G54" s="197"/>
      <c r="H54" s="152"/>
      <c r="I54" s="152"/>
      <c r="J54" s="152"/>
      <c r="K54" s="152"/>
    </row>
    <row r="55" spans="2:14" x14ac:dyDescent="0.35">
      <c r="B55" s="165" t="s">
        <v>976</v>
      </c>
      <c r="C55" s="165" t="str">
        <f>""&amp;'Aim 1 - Household Contacts'!V71&amp;"("&amp;TEXT('Aim 1 - Household Contacts'!W71,"0%")&amp;")"</f>
        <v>0(-)</v>
      </c>
      <c r="F55" s="197"/>
      <c r="G55" s="197"/>
      <c r="H55" s="152"/>
      <c r="I55" s="152"/>
      <c r="J55" s="152"/>
      <c r="K55" s="152"/>
    </row>
    <row r="56" spans="2:14" x14ac:dyDescent="0.35">
      <c r="B56" s="165" t="s">
        <v>977</v>
      </c>
      <c r="C56" s="165" t="str">
        <f>""&amp;'Aim 1 - Household Contacts'!V72&amp;"("&amp;TEXT('Aim 1 - Household Contacts'!V72,"0%")&amp;")"</f>
        <v>0(0%)</v>
      </c>
      <c r="F56" s="197"/>
      <c r="G56" s="197"/>
      <c r="H56" s="152"/>
      <c r="I56" s="152"/>
      <c r="J56" s="152"/>
      <c r="K56" s="152"/>
    </row>
    <row r="57" spans="2:14" x14ac:dyDescent="0.35">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5">
      <c r="B58" s="165" t="s">
        <v>969</v>
      </c>
      <c r="C58" s="165" t="str">
        <f>""&amp;B58&amp;CHAR(10)&amp;"(N="&amp;'Aim 1 - Household Contacts'!V74&amp;")"</f>
        <v xml:space="preserve">    Provided sputum
(N=0)</v>
      </c>
      <c r="F58" s="197"/>
      <c r="G58" s="197"/>
      <c r="H58" s="152"/>
      <c r="I58" s="152"/>
      <c r="J58" s="152"/>
      <c r="K58" s="152"/>
    </row>
    <row r="59" spans="2:14" x14ac:dyDescent="0.35">
      <c r="B59" s="165" t="s">
        <v>970</v>
      </c>
      <c r="C59" s="165" t="str">
        <f>""&amp;'Aim 1 - Household Contacts'!V75&amp;"("&amp;TEXT('Aim 1 - Household Contacts'!W75,"0%")&amp;")"</f>
        <v>0(-)</v>
      </c>
      <c r="F59" s="197"/>
      <c r="H59" s="152"/>
      <c r="I59" s="152"/>
      <c r="J59" s="152"/>
      <c r="K59" s="152"/>
    </row>
    <row r="60" spans="2:14" x14ac:dyDescent="0.35">
      <c r="B60" s="165" t="s">
        <v>971</v>
      </c>
      <c r="C60" s="165" t="str">
        <f>""&amp;'Aim 1 - Household Contacts'!V76&amp;"("&amp;TEXT('Aim 1 - Household Contacts'!W76,"0%")&amp;")"</f>
        <v>0(-)</v>
      </c>
      <c r="F60" s="197"/>
      <c r="H60" s="152"/>
      <c r="I60" s="152"/>
      <c r="J60" s="152"/>
      <c r="K60" s="152"/>
    </row>
    <row r="61" spans="2:14" x14ac:dyDescent="0.35">
      <c r="B61" s="165" t="s">
        <v>978</v>
      </c>
      <c r="C61" s="165" t="str">
        <f>""&amp;'Aim 1 - Household Contacts'!V77&amp;"("&amp;TEXT('Aim 1 - Household Contacts'!W77,"0%")&amp;")"</f>
        <v>0(-)</v>
      </c>
    </row>
    <row r="79" spans="26:26" x14ac:dyDescent="0.35">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topLeftCell="A51" zoomScaleNormal="100" workbookViewId="0">
      <selection activeCell="A51" sqref="A1:E1048576"/>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Index Patients'!S5</f>
        <v>2</v>
      </c>
      <c r="D2" s="165"/>
      <c r="H2" s="152"/>
      <c r="I2" s="152"/>
      <c r="J2" s="152"/>
      <c r="K2" s="152"/>
    </row>
    <row r="3" spans="2:11" x14ac:dyDescent="0.35">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65" t="s">
        <v>966</v>
      </c>
      <c r="C4" s="198" t="str">
        <f>""&amp;'Aim 1 - Index Patients'!S8&amp;"("&amp;TEXT('Aim 1 - Index Patients'!T8,"0%")&amp;")"</f>
        <v>1(100%)</v>
      </c>
      <c r="D4" s="165"/>
      <c r="H4" s="152"/>
      <c r="I4" s="152"/>
      <c r="J4" s="152"/>
      <c r="K4" s="152"/>
    </row>
    <row r="5" spans="2:11" x14ac:dyDescent="0.35">
      <c r="B5" s="165" t="s">
        <v>925</v>
      </c>
      <c r="C5" s="198" t="str">
        <f>""&amp;'Aim 1 - Index Patients'!T33&amp;"("&amp;TEXT('Aim 1 - Index Patients'!U33,"0%")&amp;")"</f>
        <v>0(-)</v>
      </c>
      <c r="D5" s="165"/>
      <c r="H5" s="152"/>
      <c r="I5" s="152"/>
      <c r="J5" s="152"/>
      <c r="K5" s="152"/>
    </row>
    <row r="6" spans="2:11" x14ac:dyDescent="0.35">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5">
      <c r="B7" s="165" t="s">
        <v>927</v>
      </c>
      <c r="C7" s="198" t="str">
        <f>""&amp;'Aim 1 - Index Patients'!T43&amp;"("&amp;TEXT('Aim 1 - Index Patients'!U43,"0%")&amp;")"</f>
        <v>0(-)</v>
      </c>
      <c r="D7" s="165"/>
      <c r="H7" s="152"/>
      <c r="I7" s="152"/>
      <c r="J7" s="152"/>
      <c r="K7" s="152"/>
    </row>
    <row r="8" spans="2:11" x14ac:dyDescent="0.35">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5">
      <c r="B9" s="165" t="s">
        <v>919</v>
      </c>
      <c r="C9" s="198" t="str">
        <f>""&amp;'Aim 1 - Household Contacts'!AC6</f>
        <v>0</v>
      </c>
      <c r="D9" s="201" t="str">
        <f>"Pending Household Visits = "&amp;'Aim 1 - Household Contacts'!K13&amp;"("&amp;TEXT('Aim 1 - Household Contacts'!L13,"0%")&amp;")"</f>
        <v>Pending Household Visits = (0%)</v>
      </c>
      <c r="E9" s="192"/>
      <c r="H9" s="152"/>
      <c r="I9" s="152"/>
      <c r="J9" s="152"/>
      <c r="K9" s="152"/>
    </row>
    <row r="10" spans="2:11" x14ac:dyDescent="0.35">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5">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Contacts'!AC35&amp;"("&amp;TEXT('Aim 1 - Household Contacts'!AD35,"0%")&amp;")"</f>
        <v>0(-)</v>
      </c>
      <c r="D12" s="165"/>
      <c r="H12" s="152"/>
      <c r="I12" s="152"/>
      <c r="J12" s="152"/>
      <c r="K12" s="152"/>
    </row>
    <row r="13" spans="2:11" x14ac:dyDescent="0.35">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5">
      <c r="B14" s="165" t="s">
        <v>933</v>
      </c>
      <c r="C14" s="165" t="str">
        <f>""&amp;'Aim 1 - Household Contacts'!AC43&amp;"("&amp;TEXT('Aim 1 - Household Contacts'!AD43,"0%")&amp;")"</f>
        <v>0(-)</v>
      </c>
      <c r="D14" s="165"/>
      <c r="H14" s="152"/>
      <c r="I14" s="152"/>
      <c r="J14" s="152"/>
      <c r="K14" s="152"/>
    </row>
    <row r="15" spans="2:11" x14ac:dyDescent="0.35">
      <c r="B15" s="165" t="s">
        <v>931</v>
      </c>
      <c r="C15" s="165" t="str">
        <f>""&amp;'Aim 1 - Household Contacts'!AC17&amp;"("&amp;TEXT('Aim 1 - Household Contacts'!AD17,"0%")&amp;")"</f>
        <v>0(-)</v>
      </c>
      <c r="D15" s="165" t="str">
        <f>"Cannot Comprehend = "&amp;'Aim 1 - Index Patients'!AK20&amp;"("&amp;TEXT('Aim 1 - Index Patients'!AL20,"0%")&amp;")"</f>
        <v>Cannot Comprehend = (0%)</v>
      </c>
      <c r="H15" s="152"/>
      <c r="I15" s="152"/>
      <c r="J15" s="152"/>
      <c r="K15" s="152"/>
    </row>
    <row r="16" spans="2:11" x14ac:dyDescent="0.35">
      <c r="B16" s="165" t="s">
        <v>934</v>
      </c>
      <c r="C16" s="165" t="str">
        <f>""&amp;'Aim 1 - Household Contacts'!AC44&amp;"("&amp;TEXT('Aim 1 - Household Contacts'!AD44,"0%")&amp;")"</f>
        <v>0(-)</v>
      </c>
      <c r="D16" s="165"/>
      <c r="H16" s="152"/>
      <c r="I16" s="152"/>
      <c r="J16" s="152"/>
      <c r="K16" s="152"/>
    </row>
    <row r="17" spans="2:11" x14ac:dyDescent="0.35">
      <c r="B17" s="165" t="s">
        <v>967</v>
      </c>
      <c r="C17" s="165" t="str">
        <f>""&amp;'Aim 1 - Household Contacts'!AC52&amp;"("&amp;TEXT('Aim 1 - Household Contacts'!AD52,"0%")&amp;")"</f>
        <v>0(-)</v>
      </c>
      <c r="D17" s="165"/>
      <c r="H17" s="152"/>
      <c r="I17" s="152"/>
      <c r="J17" s="152"/>
      <c r="K17" s="152"/>
    </row>
    <row r="18" spans="2:11" x14ac:dyDescent="0.35">
      <c r="B18" s="165" t="s">
        <v>980</v>
      </c>
      <c r="C18" s="165" t="str">
        <f>""&amp;'Aim 1 - Household Contacts'!AF59&amp;"("&amp;TEXT('Aim 1 - Household Contacts'!AG59,"0%")&amp;")"</f>
        <v>0(-)</v>
      </c>
      <c r="D18" s="165"/>
      <c r="H18" s="152"/>
      <c r="I18" s="152"/>
      <c r="J18" s="152"/>
      <c r="K18" s="152"/>
    </row>
    <row r="19" spans="2:11" x14ac:dyDescent="0.35">
      <c r="B19" s="165" t="s">
        <v>968</v>
      </c>
      <c r="C19" s="165" t="str">
        <f>""&amp;'Aim 1 - Household Contacts'!AF60&amp;"("&amp;TEXT('Aim 1 - Household Contacts'!AG60,"0%")&amp;")"</f>
        <v>0(-)</v>
      </c>
      <c r="D19" s="165"/>
      <c r="H19" s="152"/>
      <c r="I19" s="152"/>
      <c r="J19" s="152"/>
      <c r="K19" s="152"/>
    </row>
    <row r="20" spans="2:11" x14ac:dyDescent="0.35">
      <c r="B20" s="165" t="s">
        <v>985</v>
      </c>
      <c r="C20" s="165" t="str">
        <f>"Did not provide sputum"&amp;"(N="&amp;'Aim 1 - Household Contacts'!AF61&amp;"("&amp;TEXT('Aim 1 - Household Contacts'!AG61,"0%")&amp;"))"</f>
        <v>Did not provide sputum(N=0(-))</v>
      </c>
      <c r="D20" s="165"/>
      <c r="H20" s="152"/>
      <c r="I20" s="152"/>
      <c r="J20" s="152"/>
      <c r="K20" s="152"/>
    </row>
    <row r="21" spans="2:11" x14ac:dyDescent="0.35">
      <c r="B21" s="165" t="s">
        <v>969</v>
      </c>
      <c r="C21" s="165" t="s">
        <v>992</v>
      </c>
      <c r="D21" s="165" t="str">
        <f>"Did not present = "&amp;'Aim 1 - Household Contacts'!AC68&amp;"("&amp;TEXT('Aim 1 - Household Contacts'!AD68,"0%")&amp;")"</f>
        <v>Did not present = 0(-)</v>
      </c>
      <c r="H21" s="152"/>
      <c r="I21" s="152"/>
      <c r="J21" s="152"/>
      <c r="K21" s="152"/>
    </row>
    <row r="22" spans="2:11" x14ac:dyDescent="0.35">
      <c r="B22" s="165" t="s">
        <v>970</v>
      </c>
      <c r="C22" s="165" t="str">
        <f>""&amp;'Aim 1 - Household Contacts'!AF63&amp;"("&amp;TEXT('Aim 1 - Household Contacts'!AG63,"0%")&amp;")"</f>
        <v>0(-)</v>
      </c>
      <c r="D22" s="165"/>
      <c r="H22" s="152"/>
      <c r="I22" s="152"/>
      <c r="J22" s="152"/>
      <c r="K22" s="152"/>
    </row>
    <row r="23" spans="2:11" x14ac:dyDescent="0.35">
      <c r="B23" s="165" t="s">
        <v>971</v>
      </c>
      <c r="C23" s="165" t="str">
        <f>""&amp;'Aim 1 - Household Contacts'!AF64&amp;"("&amp;TEXT('Aim 1 - Household Contacts'!AG64,"0%")&amp;")"</f>
        <v>0(-)</v>
      </c>
      <c r="D23" s="165"/>
      <c r="H23" s="152"/>
      <c r="I23" s="152"/>
      <c r="J23" s="152"/>
      <c r="K23" s="152"/>
    </row>
    <row r="24" spans="2:11" x14ac:dyDescent="0.35">
      <c r="B24" s="165" t="s">
        <v>972</v>
      </c>
      <c r="C24" s="165" t="str">
        <f>""&amp;'Aim 1 - Household Contacts'!AF65&amp;"("&amp;TEXT('Aim 1 - Household Contacts'!AG65,"0%")&amp;")"</f>
        <v>0(-)</v>
      </c>
      <c r="D24" s="165"/>
      <c r="H24" s="152"/>
      <c r="I24" s="152"/>
      <c r="J24" s="152"/>
      <c r="K24" s="152"/>
    </row>
    <row r="25" spans="2:11" x14ac:dyDescent="0.35">
      <c r="B25" s="165" t="s">
        <v>973</v>
      </c>
      <c r="C25" s="165" t="str">
        <f>""&amp;'Aim 1 - Household Contacts'!AL59&amp;"("&amp;TEXT('Aim 1 - Household Contacts'!AM59,"0%")&amp;")"</f>
        <v>45(-)</v>
      </c>
      <c r="D25" s="165"/>
      <c r="H25" s="152"/>
      <c r="I25" s="152"/>
      <c r="J25" s="152"/>
      <c r="K25" s="152"/>
    </row>
    <row r="26" spans="2:11" x14ac:dyDescent="0.35">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5">
      <c r="B27" s="165" t="s">
        <v>980</v>
      </c>
      <c r="C27" s="165" t="str">
        <f>""&amp;'Aim 1 - Household Contacts'!AC67&amp;"("&amp;TEXT('Aim 1 - Household Contacts'!AD67,"0%")&amp;")"</f>
        <v>0(-)</v>
      </c>
      <c r="D27" s="165"/>
      <c r="H27" s="152"/>
      <c r="I27" s="152"/>
      <c r="J27" s="152"/>
      <c r="K27" s="152"/>
    </row>
    <row r="28" spans="2:11" x14ac:dyDescent="0.35">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5">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5">
      <c r="B30" s="165" t="s">
        <v>975</v>
      </c>
      <c r="C30" s="165" t="str">
        <f>""&amp;'Aim 1 - Household Contacts'!AC70&amp;"("&amp;TEXT('Aim 1 - Household Contacts'!AD70,"0%")&amp;")"</f>
        <v>0(-)</v>
      </c>
      <c r="D30" s="165"/>
      <c r="H30" s="152"/>
      <c r="I30" s="152"/>
      <c r="J30" s="152"/>
      <c r="K30" s="152"/>
    </row>
    <row r="31" spans="2:11" x14ac:dyDescent="0.35">
      <c r="B31" s="165" t="s">
        <v>976</v>
      </c>
      <c r="C31" s="165" t="str">
        <f>""&amp;'Aim 1 - Household Contacts'!AC71&amp;"("&amp;TEXT('Aim 1 - Household Contacts'!AD71,"0%")&amp;")"</f>
        <v>0(-)</v>
      </c>
      <c r="D31" s="165"/>
      <c r="F31" s="197"/>
      <c r="G31" s="197"/>
      <c r="H31" s="152"/>
      <c r="I31" s="152"/>
      <c r="J31" s="152"/>
      <c r="K31" s="152"/>
    </row>
    <row r="32" spans="2:11" x14ac:dyDescent="0.35">
      <c r="B32" s="165" t="s">
        <v>977</v>
      </c>
      <c r="C32" s="165" t="str">
        <f>""&amp;'Aim 1 - Household Contacts'!AC72&amp;"("&amp;TEXT('Aim 1 - Household Contacts'!AD72,"0%")&amp;")"</f>
        <v>0(-)</v>
      </c>
      <c r="D32" s="165"/>
      <c r="F32" s="197"/>
      <c r="G32" s="197"/>
      <c r="H32" s="152"/>
      <c r="I32" s="152"/>
      <c r="J32" s="152"/>
      <c r="K32" s="152"/>
    </row>
    <row r="33" spans="2:12" x14ac:dyDescent="0.35">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5">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5">
      <c r="B35" s="165" t="s">
        <v>970</v>
      </c>
      <c r="C35" s="165" t="str">
        <f>""&amp;'Aim 1 - Household Contacts'!AC75&amp;"("&amp;TEXT('Aim 1 - Household Contacts'!AD75,"0%")&amp;")"</f>
        <v>0(-)</v>
      </c>
      <c r="D35" s="165"/>
      <c r="F35" s="197"/>
      <c r="G35" s="197"/>
      <c r="H35" s="152"/>
      <c r="I35" s="152"/>
      <c r="J35" s="152"/>
      <c r="K35" s="152"/>
    </row>
    <row r="36" spans="2:12" x14ac:dyDescent="0.35">
      <c r="B36" s="165" t="s">
        <v>971</v>
      </c>
      <c r="C36" s="165" t="str">
        <f>""&amp;'Aim 1 - Household Contacts'!AC76&amp;"("&amp;TEXT('Aim 1 - Household Contacts'!AD76,"0%")&amp;")"</f>
        <v>0(-)</v>
      </c>
      <c r="D36" s="165"/>
      <c r="F36" s="197"/>
      <c r="G36" s="197"/>
      <c r="H36" s="152"/>
      <c r="I36" s="152"/>
      <c r="J36" s="152"/>
      <c r="K36" s="152"/>
    </row>
    <row r="37" spans="2:12" x14ac:dyDescent="0.35">
      <c r="B37" s="165" t="s">
        <v>978</v>
      </c>
      <c r="C37" s="165" t="str">
        <f>""&amp;'Aim 1 - Household Contacts'!AC77&amp;"("&amp;TEXT('Aim 1 - Household Contacts'!AD77,"0%")&amp;")"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Contacts'!AF67&amp;"("&amp;TEXT('Aim 1 - Household Contacts'!AG67,"0%")&amp;")"</f>
        <v>0(-)</v>
      </c>
      <c r="D39" s="165"/>
      <c r="F39" s="197"/>
      <c r="G39" s="197"/>
      <c r="H39" s="152"/>
      <c r="I39" s="152"/>
      <c r="J39" s="152"/>
      <c r="K39" s="152"/>
      <c r="L39" s="151"/>
    </row>
    <row r="40" spans="2:12" x14ac:dyDescent="0.35">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5">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5">
      <c r="B42" s="165" t="s">
        <v>975</v>
      </c>
      <c r="C42" s="165" t="str">
        <f>""&amp;'Aim 1 - Household Contacts'!AF70&amp;"("&amp;TEXT('Aim 1 - Household Contacts'!AG70,"0%")&amp;")"</f>
        <v>0(-)</v>
      </c>
      <c r="D42" s="165"/>
      <c r="F42" s="197"/>
      <c r="H42" s="152"/>
      <c r="I42" s="152"/>
      <c r="J42" s="152"/>
      <c r="K42" s="152"/>
      <c r="L42" s="151"/>
    </row>
    <row r="43" spans="2:12" x14ac:dyDescent="0.35">
      <c r="B43" s="165" t="s">
        <v>976</v>
      </c>
      <c r="C43" s="165" t="str">
        <f>""&amp;'Aim 1 - Household Contacts'!AF71&amp;"("&amp;TEXT('Aim 1 - Household Contacts'!AG71,"0%")&amp;")"</f>
        <v>0(-)</v>
      </c>
      <c r="D43" s="165"/>
      <c r="F43" s="197"/>
      <c r="H43" s="152"/>
      <c r="I43" s="152"/>
      <c r="J43" s="152"/>
      <c r="K43" s="152"/>
      <c r="L43" s="151"/>
    </row>
    <row r="44" spans="2:12" x14ac:dyDescent="0.35">
      <c r="B44" s="165" t="s">
        <v>977</v>
      </c>
      <c r="C44" s="165" t="str">
        <f>""&amp;'Aim 1 - Household Contacts'!AF72&amp;"("&amp;TEXT('Aim 1 - Household Contacts'!AG72,"0%")&amp;")"</f>
        <v>0(-)</v>
      </c>
      <c r="D44" s="165"/>
      <c r="F44" s="197"/>
      <c r="H44" s="152"/>
      <c r="I44" s="152"/>
      <c r="J44" s="152"/>
      <c r="K44" s="152"/>
      <c r="L44" s="151"/>
    </row>
    <row r="45" spans="2:12" x14ac:dyDescent="0.35">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5">
      <c r="B46" s="165" t="s">
        <v>969</v>
      </c>
      <c r="C46" s="165" t="str">
        <f>""&amp;B46&amp;CHAR(10)&amp;"(N="&amp;'Aim 1 - Household Contacts'!AF74&amp;")"</f>
        <v xml:space="preserve">    Provided sputum
(N=0)</v>
      </c>
      <c r="D46" s="165"/>
      <c r="F46" s="197"/>
      <c r="H46" s="152"/>
      <c r="I46" s="152"/>
      <c r="J46" s="152"/>
      <c r="K46" s="152"/>
    </row>
    <row r="47" spans="2:12" x14ac:dyDescent="0.35">
      <c r="B47" s="165" t="s">
        <v>970</v>
      </c>
      <c r="C47" s="165" t="str">
        <f>""&amp;'Aim 1 - Household Contacts'!AF75&amp;"("&amp;TEXT('Aim 1 - Household Contacts'!AG75,"0%")&amp;")"</f>
        <v>0(-)</v>
      </c>
      <c r="D47" s="165"/>
      <c r="F47" s="197"/>
      <c r="G47" s="197"/>
      <c r="H47" s="152"/>
      <c r="I47" s="152"/>
      <c r="J47" s="152"/>
      <c r="K47" s="152"/>
    </row>
    <row r="48" spans="2:12" x14ac:dyDescent="0.35">
      <c r="B48" s="165" t="s">
        <v>971</v>
      </c>
      <c r="C48" s="165" t="str">
        <f>""&amp;'Aim 1 - Household Contacts'!AF76&amp;"("&amp;TEXT('Aim 1 - Household Contacts'!AG76,"0%")&amp;")"</f>
        <v>0(-)</v>
      </c>
      <c r="D48" s="165"/>
      <c r="F48" s="197"/>
      <c r="G48" s="197"/>
      <c r="H48" s="152"/>
      <c r="I48" s="152"/>
      <c r="J48" s="152"/>
      <c r="K48" s="152"/>
    </row>
    <row r="49" spans="2:14" x14ac:dyDescent="0.35">
      <c r="B49" s="165" t="s">
        <v>978</v>
      </c>
      <c r="C49" s="165" t="str">
        <f>""&amp;'Aim 1 - Household Contacts'!AF77&amp;"("&amp;TEXT('Aim 1 - Household Contacts'!AG77,"0%")&amp;")"</f>
        <v>0(-)</v>
      </c>
      <c r="F49" s="197"/>
      <c r="G49" s="197"/>
      <c r="H49" s="152"/>
      <c r="I49" s="152"/>
      <c r="J49" s="152"/>
      <c r="K49" s="152"/>
      <c r="N49" t="s">
        <v>987</v>
      </c>
    </row>
    <row r="50" spans="2:14" x14ac:dyDescent="0.35">
      <c r="B50" s="165" t="s">
        <v>979</v>
      </c>
      <c r="C50" s="165" t="str">
        <f>""&amp;'Aim 1 - Household Contacts'!AC75&amp;"("&amp;TEXT('Aim 1 - Household Contacts'!AD75,"0%")&amp;")"</f>
        <v>0(-)</v>
      </c>
      <c r="F50" s="197"/>
      <c r="G50" s="197"/>
      <c r="H50" s="152"/>
      <c r="I50" s="152"/>
      <c r="J50" s="152"/>
      <c r="K50" s="152"/>
    </row>
    <row r="51" spans="2:14" x14ac:dyDescent="0.35">
      <c r="B51" s="165" t="s">
        <v>983</v>
      </c>
      <c r="C51" s="165" t="str">
        <f>""&amp;'Aim 1 - Household Contacts'!AI67&amp;"("&amp;TEXT('Aim 1 - Household Contacts'!AJ67,"0%")&amp;")"</f>
        <v>0(-)</v>
      </c>
      <c r="F51" s="197"/>
      <c r="G51" s="197"/>
      <c r="H51" s="152"/>
      <c r="I51" s="152"/>
      <c r="J51" s="152"/>
      <c r="K51" s="152"/>
    </row>
    <row r="52" spans="2:14" x14ac:dyDescent="0.35">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5">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5">
      <c r="B54" s="165" t="s">
        <v>975</v>
      </c>
      <c r="C54" s="165" t="str">
        <f>""&amp;'Aim 1 - Household Contacts'!AI70&amp;"("&amp;TEXT('Aim 1 - Household Contacts'!AJ70,"0%")&amp;")"</f>
        <v>0(-)</v>
      </c>
      <c r="F54" s="197"/>
      <c r="G54" s="197"/>
      <c r="H54" s="152"/>
      <c r="I54" s="152"/>
      <c r="J54" s="152"/>
      <c r="K54" s="152"/>
    </row>
    <row r="55" spans="2:14" x14ac:dyDescent="0.35">
      <c r="B55" s="165" t="s">
        <v>976</v>
      </c>
      <c r="C55" s="165" t="str">
        <f>""&amp;'Aim 1 - Household Contacts'!AI71&amp;"("&amp;TEXT('Aim 1 - Household Contacts'!AJ71,"0%")&amp;")"</f>
        <v>0(-)</v>
      </c>
      <c r="F55" s="197"/>
      <c r="G55" s="197"/>
      <c r="H55" s="152"/>
      <c r="I55" s="152"/>
      <c r="J55" s="152"/>
      <c r="K55" s="152"/>
    </row>
    <row r="56" spans="2:14" x14ac:dyDescent="0.35">
      <c r="B56" s="165" t="s">
        <v>977</v>
      </c>
      <c r="C56" s="165" t="str">
        <f>""&amp;'Aim 1 - Household Contacts'!AI72&amp;"("&amp;TEXT('Aim 1 - Household Contacts'!AJ72,"0%")&amp;")"</f>
        <v>0(-)</v>
      </c>
      <c r="F56" s="197"/>
      <c r="G56" s="197"/>
      <c r="H56" s="152"/>
      <c r="I56" s="152"/>
      <c r="J56" s="152"/>
      <c r="K56" s="152"/>
    </row>
    <row r="57" spans="2:14" x14ac:dyDescent="0.35">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5">
      <c r="B58" s="165" t="s">
        <v>969</v>
      </c>
      <c r="C58" s="165" t="str">
        <f>""&amp;B58&amp;CHAR(10)&amp;"(N="&amp;'Aim 1 - Household Contacts'!AI74&amp;")"</f>
        <v xml:space="preserve">    Provided sputum
(N=0)</v>
      </c>
      <c r="F58" s="197"/>
      <c r="G58" s="197"/>
      <c r="H58" s="152"/>
      <c r="I58" s="152"/>
      <c r="J58" s="152"/>
      <c r="K58" s="152"/>
    </row>
    <row r="59" spans="2:14" x14ac:dyDescent="0.35">
      <c r="B59" s="165" t="s">
        <v>970</v>
      </c>
      <c r="C59" s="165" t="str">
        <f>""&amp;'Aim 1 - Household Contacts'!AI75&amp;"("&amp;TEXT('Aim 1 - Household Contacts'!AJ75,"0%")&amp;")"</f>
        <v>0(-)</v>
      </c>
      <c r="F59" s="197"/>
      <c r="H59" s="152"/>
      <c r="I59" s="152"/>
      <c r="J59" s="152"/>
      <c r="K59" s="152"/>
    </row>
    <row r="60" spans="2:14" x14ac:dyDescent="0.35">
      <c r="B60" s="165" t="s">
        <v>971</v>
      </c>
      <c r="C60" s="165" t="str">
        <f>""&amp;'Aim 1 - Household Contacts'!AI76&amp;"("&amp;TEXT('Aim 1 - Household Contacts'!AJ76,"0%")&amp;")"</f>
        <v>0(-)</v>
      </c>
      <c r="H60" s="152"/>
      <c r="I60" s="152"/>
      <c r="J60" s="152"/>
      <c r="K60" s="152"/>
    </row>
    <row r="61" spans="2:14" x14ac:dyDescent="0.35">
      <c r="B61" s="165" t="s">
        <v>978</v>
      </c>
      <c r="C61" s="165" t="str">
        <f>""&amp;'Aim 1 - Household Contacts'!AI77&amp;"("&amp;TEXT('Aim 1 - Household Contacts'!AJ77,"0%")&amp;")"</f>
        <v>0(-)</v>
      </c>
    </row>
    <row r="79" spans="26:26" x14ac:dyDescent="0.35">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topLeftCell="A21" zoomScale="62" zoomScaleNormal="62" workbookViewId="0">
      <selection activeCell="J35" sqref="J35"/>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15.54296875" style="15"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46"/>
      <c r="C1" s="246"/>
      <c r="D1" s="246"/>
      <c r="E1" s="246"/>
      <c r="F1" s="246"/>
      <c r="G1" s="246"/>
      <c r="H1" s="246"/>
      <c r="J1" s="242" t="s">
        <v>991</v>
      </c>
      <c r="K1" s="242"/>
      <c r="L1" s="242"/>
      <c r="M1" s="242"/>
      <c r="N1" s="242"/>
      <c r="O1" s="242"/>
      <c r="P1" s="242"/>
      <c r="R1" s="242" t="s">
        <v>990</v>
      </c>
      <c r="S1" s="242"/>
      <c r="T1" s="242"/>
      <c r="U1" s="242"/>
      <c r="V1" s="242"/>
      <c r="W1" s="242"/>
      <c r="X1" s="242"/>
      <c r="Y1" s="15"/>
    </row>
    <row r="2" spans="2:25" ht="15" thickBot="1" x14ac:dyDescent="0.4">
      <c r="B2" s="243" t="s">
        <v>780</v>
      </c>
      <c r="C2" s="244"/>
      <c r="D2" s="245"/>
      <c r="E2" s="1"/>
      <c r="F2" s="24"/>
      <c r="G2" s="24"/>
      <c r="H2" s="24"/>
      <c r="I2" s="24"/>
      <c r="J2" s="243" t="s">
        <v>780</v>
      </c>
      <c r="K2" s="244"/>
      <c r="L2" s="245"/>
      <c r="M2" s="1"/>
      <c r="N2" s="24"/>
      <c r="O2" s="24"/>
      <c r="P2" s="24"/>
      <c r="Q2" s="24"/>
      <c r="R2" s="243" t="s">
        <v>780</v>
      </c>
      <c r="S2" s="244"/>
      <c r="T2" s="245"/>
      <c r="U2" s="1"/>
      <c r="V2" s="24"/>
      <c r="W2" s="24"/>
      <c r="X2" s="24"/>
    </row>
    <row r="3" spans="2:25" x14ac:dyDescent="0.35">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5">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5">
      <c r="B5" s="96" t="s">
        <v>759</v>
      </c>
      <c r="C5" s="5">
        <v>2</v>
      </c>
      <c r="D5" s="6">
        <f>IF(C5=0, "-", C5/C4)</f>
        <v>0.66666666666666663</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5">
      <c r="B6" s="4" t="s">
        <v>882</v>
      </c>
      <c r="C6" s="5">
        <v>1</v>
      </c>
      <c r="D6" s="6">
        <f>IF(C6=0, "-", C6/C5)</f>
        <v>0.5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5">
      <c r="B7" s="4" t="s">
        <v>893</v>
      </c>
      <c r="C7" s="5">
        <v>1</v>
      </c>
      <c r="D7" s="6">
        <f>IF(C7=0, "-", C7/C5)</f>
        <v>0.5</v>
      </c>
      <c r="E7" s="1"/>
      <c r="F7" s="1"/>
      <c r="G7" s="1"/>
      <c r="H7" s="1"/>
      <c r="I7" s="1"/>
      <c r="J7" s="4" t="s">
        <v>893</v>
      </c>
      <c r="K7" s="5">
        <v>1</v>
      </c>
      <c r="L7" s="6">
        <f>IF(K7=0, "-", K7/K5)</f>
        <v>0.5</v>
      </c>
      <c r="M7" s="1"/>
      <c r="N7" s="1"/>
      <c r="O7" s="1"/>
      <c r="P7" s="1"/>
      <c r="Q7" s="1"/>
      <c r="R7" s="4" t="s">
        <v>893</v>
      </c>
      <c r="S7" s="5">
        <v>1</v>
      </c>
      <c r="T7" s="6">
        <f>IF(S7=0, "-", S7/S5)</f>
        <v>0.5</v>
      </c>
      <c r="U7" s="1"/>
      <c r="V7" s="1"/>
      <c r="W7" s="1"/>
      <c r="X7" s="1"/>
    </row>
    <row r="8" spans="2:25" x14ac:dyDescent="0.35">
      <c r="B8" s="71" t="s">
        <v>894</v>
      </c>
      <c r="C8" s="69">
        <v>1</v>
      </c>
      <c r="D8" s="6">
        <f>IF(C8=0, "-", C8/C7)</f>
        <v>1</v>
      </c>
      <c r="E8" s="5"/>
      <c r="F8" s="59"/>
      <c r="G8" s="5"/>
      <c r="H8" s="5"/>
      <c r="I8" s="5"/>
      <c r="J8" s="71" t="s">
        <v>894</v>
      </c>
      <c r="K8" s="69">
        <v>1</v>
      </c>
      <c r="L8" s="6">
        <f>IF(K8=0, "-", K8/K7)</f>
        <v>1</v>
      </c>
      <c r="M8" s="5"/>
      <c r="N8" s="59"/>
      <c r="O8" s="5"/>
      <c r="P8" s="5"/>
      <c r="Q8" s="5"/>
      <c r="R8" s="71" t="s">
        <v>894</v>
      </c>
      <c r="S8" s="69">
        <v>1</v>
      </c>
      <c r="T8" s="6">
        <f>IF(S8=0, "-", S8/S7)</f>
        <v>1</v>
      </c>
      <c r="U8" s="5"/>
      <c r="V8" s="59"/>
      <c r="W8" s="5"/>
      <c r="X8" s="5"/>
    </row>
    <row r="9" spans="2:25" x14ac:dyDescent="0.35">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5">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5">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5">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4">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5">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4">
      <c r="C15" s="59"/>
      <c r="E15" s="5"/>
      <c r="F15" s="5"/>
      <c r="G15" s="5"/>
      <c r="H15" s="5"/>
      <c r="I15" s="5"/>
      <c r="J15" s="1"/>
      <c r="K15" s="59"/>
      <c r="M15" s="5"/>
      <c r="N15" s="5"/>
      <c r="O15" s="5"/>
      <c r="P15" s="5"/>
      <c r="Q15" s="5"/>
      <c r="R15" s="1"/>
      <c r="S15" s="59"/>
      <c r="U15" s="5"/>
      <c r="V15" s="5"/>
      <c r="W15" s="5"/>
      <c r="X15" s="5"/>
    </row>
    <row r="16" spans="2:25" ht="15" customHeight="1" thickBot="1" x14ac:dyDescent="0.4">
      <c r="B16" s="243" t="s">
        <v>869</v>
      </c>
      <c r="C16" s="244"/>
      <c r="D16" s="245"/>
      <c r="G16" s="5"/>
      <c r="H16" s="5"/>
      <c r="I16" s="5"/>
      <c r="J16" s="243" t="s">
        <v>869</v>
      </c>
      <c r="K16" s="244"/>
      <c r="L16" s="245"/>
      <c r="O16" s="5"/>
      <c r="P16" s="5"/>
      <c r="Q16" s="5"/>
      <c r="R16" s="243" t="s">
        <v>869</v>
      </c>
      <c r="S16" s="244"/>
      <c r="T16" s="245"/>
      <c r="W16" s="5"/>
      <c r="X16" s="5"/>
    </row>
    <row r="17" spans="1:24" x14ac:dyDescent="0.35">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5">
      <c r="B18" s="96" t="s">
        <v>752</v>
      </c>
      <c r="C18" s="5">
        <v>2</v>
      </c>
      <c r="D18" s="140"/>
      <c r="G18" s="5"/>
      <c r="H18" s="5"/>
      <c r="I18" s="5"/>
      <c r="J18" s="96" t="s">
        <v>752</v>
      </c>
      <c r="K18" s="5">
        <v>2</v>
      </c>
      <c r="L18" s="140"/>
      <c r="O18" s="5"/>
      <c r="P18" s="5"/>
      <c r="Q18" s="5"/>
      <c r="R18" s="96" t="s">
        <v>752</v>
      </c>
      <c r="S18" s="5">
        <v>2</v>
      </c>
      <c r="T18" s="140"/>
      <c r="W18" s="5"/>
      <c r="X18" s="5"/>
    </row>
    <row r="19" spans="1:24" x14ac:dyDescent="0.35">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5">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5">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5">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5">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5">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5">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4">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5">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37" t="s">
        <v>868</v>
      </c>
      <c r="C29" s="238"/>
      <c r="D29" s="238"/>
      <c r="E29" s="239"/>
      <c r="F29" s="24"/>
      <c r="G29" s="24"/>
      <c r="H29" s="24"/>
      <c r="I29" s="24"/>
      <c r="J29" s="237" t="s">
        <v>868</v>
      </c>
      <c r="K29" s="238"/>
      <c r="L29" s="238"/>
      <c r="M29" s="239"/>
      <c r="N29" s="37"/>
      <c r="O29" s="1"/>
      <c r="P29" s="1"/>
      <c r="Q29" s="24"/>
      <c r="R29" s="237" t="s">
        <v>868</v>
      </c>
      <c r="S29" s="238"/>
      <c r="T29" s="238"/>
      <c r="U29" s="239"/>
      <c r="V29" s="24"/>
      <c r="W29" s="24"/>
      <c r="X29" s="24"/>
    </row>
    <row r="30" spans="1:24" x14ac:dyDescent="0.35">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5">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5">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5">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5">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4">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37" t="s">
        <v>776</v>
      </c>
      <c r="C38" s="238"/>
      <c r="D38" s="238"/>
      <c r="E38" s="238"/>
      <c r="F38" s="239"/>
      <c r="G38" s="1"/>
      <c r="H38" s="1"/>
      <c r="I38" s="1"/>
      <c r="J38" s="237" t="s">
        <v>776</v>
      </c>
      <c r="K38" s="238"/>
      <c r="L38" s="238"/>
      <c r="M38" s="238"/>
      <c r="N38" s="239"/>
      <c r="O38" s="1"/>
      <c r="P38" s="1"/>
      <c r="Q38" s="1"/>
      <c r="R38" s="237" t="s">
        <v>776</v>
      </c>
      <c r="S38" s="238"/>
      <c r="T38" s="238"/>
      <c r="U38" s="238"/>
      <c r="V38" s="239"/>
      <c r="W38" s="1"/>
      <c r="X38" s="1"/>
    </row>
    <row r="39" spans="2:24" ht="15" customHeight="1" x14ac:dyDescent="0.35">
      <c r="B39" s="30"/>
      <c r="C39" s="232" t="s">
        <v>752</v>
      </c>
      <c r="D39" s="234" t="s">
        <v>753</v>
      </c>
      <c r="E39" s="234"/>
      <c r="F39" s="235" t="s">
        <v>758</v>
      </c>
      <c r="G39" s="1"/>
      <c r="H39" s="1"/>
      <c r="I39" s="1"/>
      <c r="J39" s="30"/>
      <c r="K39" s="232" t="s">
        <v>752</v>
      </c>
      <c r="L39" s="234" t="s">
        <v>753</v>
      </c>
      <c r="M39" s="234"/>
      <c r="N39" s="235" t="s">
        <v>758</v>
      </c>
      <c r="O39" s="1"/>
      <c r="P39" s="1"/>
      <c r="Q39" s="1"/>
      <c r="R39" s="30"/>
      <c r="S39" s="232" t="s">
        <v>752</v>
      </c>
      <c r="T39" s="234" t="s">
        <v>753</v>
      </c>
      <c r="U39" s="234"/>
      <c r="V39" s="235" t="s">
        <v>758</v>
      </c>
      <c r="W39" s="1"/>
      <c r="X39" s="1"/>
    </row>
    <row r="40" spans="2:24" x14ac:dyDescent="0.35">
      <c r="B40" s="3"/>
      <c r="C40" s="233"/>
      <c r="D40" s="231"/>
      <c r="E40" s="231"/>
      <c r="F40" s="236"/>
      <c r="G40" s="1"/>
      <c r="H40" s="1"/>
      <c r="I40" s="1"/>
      <c r="J40" s="3"/>
      <c r="K40" s="233"/>
      <c r="L40" s="231"/>
      <c r="M40" s="231"/>
      <c r="N40" s="236"/>
      <c r="O40" s="1"/>
      <c r="P40" s="1"/>
      <c r="Q40" s="1"/>
      <c r="R40" s="3"/>
      <c r="S40" s="233"/>
      <c r="T40" s="231"/>
      <c r="U40" s="231"/>
      <c r="V40" s="236"/>
      <c r="W40" s="1"/>
      <c r="X40" s="1"/>
    </row>
    <row r="41" spans="2:24" x14ac:dyDescent="0.35">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5">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5">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5">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4">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5">
      <c r="J46" s="1"/>
      <c r="K46" s="5"/>
      <c r="R46" s="1"/>
      <c r="S46" s="5"/>
    </row>
    <row r="47" spans="2:24" ht="15" thickBot="1" x14ac:dyDescent="0.4">
      <c r="J47" s="1"/>
      <c r="K47" s="5"/>
      <c r="R47" s="1"/>
      <c r="S47" s="5"/>
    </row>
    <row r="48" spans="2:24" ht="15" thickBot="1" x14ac:dyDescent="0.4">
      <c r="B48" s="237" t="s">
        <v>791</v>
      </c>
      <c r="C48" s="238"/>
      <c r="D48" s="238"/>
      <c r="E48" s="238"/>
      <c r="F48" s="239"/>
      <c r="G48" s="240" t="s">
        <v>914</v>
      </c>
      <c r="H48" s="241"/>
      <c r="J48" s="237" t="s">
        <v>791</v>
      </c>
      <c r="K48" s="238"/>
      <c r="L48" s="238"/>
      <c r="M48" s="238"/>
      <c r="N48" s="239"/>
      <c r="O48" s="240" t="s">
        <v>914</v>
      </c>
      <c r="P48" s="241"/>
      <c r="R48" s="237" t="s">
        <v>791</v>
      </c>
      <c r="S48" s="238"/>
      <c r="T48" s="238"/>
      <c r="U48" s="238"/>
      <c r="V48" s="239"/>
      <c r="W48" s="240" t="s">
        <v>914</v>
      </c>
      <c r="X48" s="241"/>
    </row>
    <row r="49" spans="2:24" ht="29" x14ac:dyDescent="0.35">
      <c r="B49" s="230" t="s">
        <v>781</v>
      </c>
      <c r="C49" s="231"/>
      <c r="D49" s="77" t="s">
        <v>759</v>
      </c>
      <c r="E49" s="65" t="s">
        <v>752</v>
      </c>
      <c r="F49" s="78" t="s">
        <v>782</v>
      </c>
      <c r="G49" s="143" t="s">
        <v>28</v>
      </c>
      <c r="H49" s="143" t="s">
        <v>29</v>
      </c>
      <c r="J49" s="230" t="s">
        <v>781</v>
      </c>
      <c r="K49" s="231"/>
      <c r="L49" s="77" t="s">
        <v>759</v>
      </c>
      <c r="M49" s="65" t="s">
        <v>752</v>
      </c>
      <c r="N49" s="78" t="s">
        <v>782</v>
      </c>
      <c r="O49" s="143" t="s">
        <v>28</v>
      </c>
      <c r="P49" s="143" t="s">
        <v>29</v>
      </c>
      <c r="R49" s="230" t="s">
        <v>781</v>
      </c>
      <c r="S49" s="231"/>
      <c r="T49" s="77" t="s">
        <v>759</v>
      </c>
      <c r="U49" s="65" t="s">
        <v>752</v>
      </c>
      <c r="V49" s="78" t="s">
        <v>782</v>
      </c>
      <c r="W49" s="143" t="s">
        <v>28</v>
      </c>
      <c r="X49" s="143" t="s">
        <v>29</v>
      </c>
    </row>
    <row r="50" spans="2:24" x14ac:dyDescent="0.35">
      <c r="B50" s="224" t="s">
        <v>783</v>
      </c>
      <c r="C50" s="225"/>
      <c r="D50" s="68">
        <v>0</v>
      </c>
      <c r="E50" s="5">
        <v>0</v>
      </c>
      <c r="F50" s="75">
        <v>0</v>
      </c>
      <c r="G50" s="142"/>
      <c r="H50" s="142"/>
      <c r="J50" s="224" t="s">
        <v>783</v>
      </c>
      <c r="K50" s="225"/>
      <c r="L50" s="68">
        <v>0</v>
      </c>
      <c r="M50" s="5">
        <v>0</v>
      </c>
      <c r="N50" s="75">
        <v>0</v>
      </c>
      <c r="O50" s="142"/>
      <c r="P50" s="142"/>
      <c r="R50" s="224" t="s">
        <v>783</v>
      </c>
      <c r="S50" s="225"/>
      <c r="T50" s="68">
        <v>0</v>
      </c>
      <c r="U50" s="5">
        <v>0</v>
      </c>
      <c r="V50" s="75">
        <v>0</v>
      </c>
      <c r="W50" s="142"/>
      <c r="X50" s="142"/>
    </row>
    <row r="51" spans="2:24" x14ac:dyDescent="0.35">
      <c r="B51" s="224" t="s">
        <v>765</v>
      </c>
      <c r="C51" s="225"/>
      <c r="D51" s="68">
        <v>0</v>
      </c>
      <c r="E51" s="5">
        <v>0</v>
      </c>
      <c r="F51" s="75">
        <v>0</v>
      </c>
      <c r="G51" s="142"/>
      <c r="H51" s="142"/>
      <c r="J51" s="224" t="s">
        <v>765</v>
      </c>
      <c r="K51" s="225"/>
      <c r="L51" s="68">
        <v>0</v>
      </c>
      <c r="M51" s="5">
        <v>0</v>
      </c>
      <c r="N51" s="75">
        <v>0</v>
      </c>
      <c r="O51" s="142"/>
      <c r="P51" s="142"/>
      <c r="R51" s="224" t="s">
        <v>765</v>
      </c>
      <c r="S51" s="225"/>
      <c r="T51" s="68">
        <v>0</v>
      </c>
      <c r="U51" s="5">
        <v>0</v>
      </c>
      <c r="V51" s="75">
        <v>0</v>
      </c>
      <c r="W51" s="142"/>
      <c r="X51" s="142"/>
    </row>
    <row r="52" spans="2:24" x14ac:dyDescent="0.35">
      <c r="B52" s="224" t="s">
        <v>784</v>
      </c>
      <c r="C52" s="225"/>
      <c r="D52" s="68">
        <v>0</v>
      </c>
      <c r="E52" s="5">
        <v>0</v>
      </c>
      <c r="F52" s="75">
        <v>0</v>
      </c>
      <c r="G52" s="142"/>
      <c r="H52" s="142"/>
      <c r="J52" s="224" t="s">
        <v>784</v>
      </c>
      <c r="K52" s="225"/>
      <c r="L52" s="68">
        <v>0</v>
      </c>
      <c r="M52" s="5">
        <v>0</v>
      </c>
      <c r="N52" s="75">
        <v>0</v>
      </c>
      <c r="O52" s="142"/>
      <c r="P52" s="142"/>
      <c r="R52" s="224" t="s">
        <v>784</v>
      </c>
      <c r="S52" s="225"/>
      <c r="T52" s="68">
        <v>0</v>
      </c>
      <c r="U52" s="5">
        <v>0</v>
      </c>
      <c r="V52" s="75">
        <v>0</v>
      </c>
      <c r="W52" s="142"/>
      <c r="X52" s="142"/>
    </row>
    <row r="53" spans="2:24" x14ac:dyDescent="0.35">
      <c r="B53" s="224" t="s">
        <v>766</v>
      </c>
      <c r="C53" s="225"/>
      <c r="D53" s="68">
        <v>0</v>
      </c>
      <c r="E53" s="5">
        <v>0</v>
      </c>
      <c r="F53" s="75">
        <v>0</v>
      </c>
      <c r="G53" s="142"/>
      <c r="H53" s="142"/>
      <c r="J53" s="224" t="s">
        <v>766</v>
      </c>
      <c r="K53" s="225"/>
      <c r="L53" s="68">
        <v>0</v>
      </c>
      <c r="M53" s="5">
        <v>0</v>
      </c>
      <c r="N53" s="75">
        <v>0</v>
      </c>
      <c r="O53" s="142"/>
      <c r="P53" s="142"/>
      <c r="R53" s="224" t="s">
        <v>766</v>
      </c>
      <c r="S53" s="225"/>
      <c r="T53" s="68">
        <v>0</v>
      </c>
      <c r="U53" s="5">
        <v>0</v>
      </c>
      <c r="V53" s="75">
        <v>0</v>
      </c>
      <c r="W53" s="142"/>
      <c r="X53" s="142"/>
    </row>
    <row r="54" spans="2:24" x14ac:dyDescent="0.35">
      <c r="B54" s="224" t="s">
        <v>772</v>
      </c>
      <c r="C54" s="225"/>
      <c r="D54" s="68">
        <v>0</v>
      </c>
      <c r="E54" s="5">
        <v>0</v>
      </c>
      <c r="F54" s="75">
        <v>0</v>
      </c>
      <c r="G54" s="142"/>
      <c r="H54" s="142"/>
      <c r="J54" s="224" t="s">
        <v>772</v>
      </c>
      <c r="K54" s="225"/>
      <c r="L54" s="68">
        <v>0</v>
      </c>
      <c r="M54" s="5">
        <v>0</v>
      </c>
      <c r="N54" s="75">
        <v>0</v>
      </c>
      <c r="O54" s="142"/>
      <c r="P54" s="142"/>
      <c r="R54" s="224" t="s">
        <v>772</v>
      </c>
      <c r="S54" s="225"/>
      <c r="T54" s="68">
        <v>0</v>
      </c>
      <c r="U54" s="5">
        <v>0</v>
      </c>
      <c r="V54" s="75">
        <v>0</v>
      </c>
      <c r="W54" s="142"/>
      <c r="X54" s="142"/>
    </row>
    <row r="55" spans="2:24" x14ac:dyDescent="0.35">
      <c r="B55" s="224" t="s">
        <v>770</v>
      </c>
      <c r="C55" s="225"/>
      <c r="D55" s="68">
        <v>0</v>
      </c>
      <c r="E55" s="5">
        <v>0</v>
      </c>
      <c r="F55" s="75">
        <v>0</v>
      </c>
      <c r="G55" s="142"/>
      <c r="H55" s="142"/>
      <c r="J55" s="224" t="s">
        <v>770</v>
      </c>
      <c r="K55" s="225"/>
      <c r="L55" s="68">
        <v>0</v>
      </c>
      <c r="M55" s="5">
        <v>0</v>
      </c>
      <c r="N55" s="75">
        <v>0</v>
      </c>
      <c r="O55" s="142"/>
      <c r="P55" s="142"/>
      <c r="R55" s="224" t="s">
        <v>770</v>
      </c>
      <c r="S55" s="225"/>
      <c r="T55" s="68">
        <v>0</v>
      </c>
      <c r="U55" s="5">
        <v>0</v>
      </c>
      <c r="V55" s="75">
        <v>0</v>
      </c>
      <c r="W55" s="142"/>
      <c r="X55" s="142"/>
    </row>
    <row r="56" spans="2:24" x14ac:dyDescent="0.35">
      <c r="B56" s="224" t="s">
        <v>764</v>
      </c>
      <c r="C56" s="225"/>
      <c r="D56" s="68">
        <v>0</v>
      </c>
      <c r="E56" s="5">
        <v>0</v>
      </c>
      <c r="F56" s="75">
        <v>0</v>
      </c>
      <c r="G56" s="142"/>
      <c r="H56" s="142"/>
      <c r="J56" s="224" t="s">
        <v>764</v>
      </c>
      <c r="K56" s="225"/>
      <c r="L56" s="68">
        <v>0</v>
      </c>
      <c r="M56" s="5">
        <v>0</v>
      </c>
      <c r="N56" s="75">
        <v>0</v>
      </c>
      <c r="O56" s="142"/>
      <c r="P56" s="142"/>
      <c r="R56" s="224" t="s">
        <v>764</v>
      </c>
      <c r="S56" s="225"/>
      <c r="T56" s="68">
        <v>0</v>
      </c>
      <c r="U56" s="5">
        <v>0</v>
      </c>
      <c r="V56" s="75">
        <v>0</v>
      </c>
      <c r="W56" s="142"/>
      <c r="X56" s="142"/>
    </row>
    <row r="57" spans="2:24" x14ac:dyDescent="0.35">
      <c r="B57" s="224" t="s">
        <v>768</v>
      </c>
      <c r="C57" s="225"/>
      <c r="D57" s="68">
        <v>0</v>
      </c>
      <c r="E57" s="5">
        <v>0</v>
      </c>
      <c r="F57" s="150">
        <v>0</v>
      </c>
      <c r="G57" s="140"/>
      <c r="H57" s="142"/>
      <c r="J57" s="224" t="s">
        <v>768</v>
      </c>
      <c r="K57" s="225"/>
      <c r="L57" s="68">
        <v>0</v>
      </c>
      <c r="M57" s="5">
        <v>0</v>
      </c>
      <c r="N57" s="150">
        <v>0</v>
      </c>
      <c r="O57" s="140"/>
      <c r="P57" s="142"/>
      <c r="R57" s="224" t="s">
        <v>768</v>
      </c>
      <c r="S57" s="225"/>
      <c r="T57" s="68">
        <v>0</v>
      </c>
      <c r="U57" s="5">
        <v>0</v>
      </c>
      <c r="V57" s="150">
        <v>0</v>
      </c>
      <c r="W57" s="140"/>
      <c r="X57" s="142"/>
    </row>
    <row r="58" spans="2:24" x14ac:dyDescent="0.35">
      <c r="B58" s="224" t="s">
        <v>785</v>
      </c>
      <c r="C58" s="225"/>
      <c r="D58" s="68">
        <v>0</v>
      </c>
      <c r="E58" s="5">
        <v>0</v>
      </c>
      <c r="F58" s="150">
        <v>0</v>
      </c>
      <c r="G58" s="148"/>
      <c r="H58" s="147"/>
      <c r="J58" s="224" t="s">
        <v>785</v>
      </c>
      <c r="K58" s="225"/>
      <c r="L58" s="68">
        <v>0</v>
      </c>
      <c r="M58" s="5">
        <v>0</v>
      </c>
      <c r="N58" s="150">
        <v>0</v>
      </c>
      <c r="O58" s="148"/>
      <c r="P58" s="147"/>
      <c r="R58" s="224" t="s">
        <v>785</v>
      </c>
      <c r="S58" s="225"/>
      <c r="T58" s="68">
        <v>0</v>
      </c>
      <c r="U58" s="5">
        <v>0</v>
      </c>
      <c r="V58" s="150">
        <v>0</v>
      </c>
      <c r="W58" s="148"/>
      <c r="X58" s="147"/>
    </row>
    <row r="59" spans="2:24" x14ac:dyDescent="0.35">
      <c r="B59" s="224" t="s">
        <v>786</v>
      </c>
      <c r="C59" s="225"/>
      <c r="D59" s="68">
        <v>0</v>
      </c>
      <c r="E59" s="5">
        <v>0</v>
      </c>
      <c r="F59" s="150">
        <v>0</v>
      </c>
      <c r="G59" s="147"/>
      <c r="H59" s="149"/>
      <c r="J59" s="224" t="s">
        <v>786</v>
      </c>
      <c r="K59" s="225"/>
      <c r="L59" s="68">
        <v>0</v>
      </c>
      <c r="M59" s="5">
        <v>0</v>
      </c>
      <c r="N59" s="150">
        <v>0</v>
      </c>
      <c r="O59" s="147"/>
      <c r="P59" s="149"/>
      <c r="R59" s="224" t="s">
        <v>786</v>
      </c>
      <c r="S59" s="225"/>
      <c r="T59" s="68">
        <v>0</v>
      </c>
      <c r="U59" s="5">
        <v>0</v>
      </c>
      <c r="V59" s="150">
        <v>0</v>
      </c>
      <c r="W59" s="147"/>
      <c r="X59" s="149"/>
    </row>
    <row r="60" spans="2:24" x14ac:dyDescent="0.35">
      <c r="B60" s="224" t="s">
        <v>771</v>
      </c>
      <c r="C60" s="225"/>
      <c r="D60" s="68">
        <v>0</v>
      </c>
      <c r="E60" s="5">
        <v>0</v>
      </c>
      <c r="F60" s="75">
        <v>0</v>
      </c>
      <c r="G60" s="144"/>
      <c r="H60" s="145"/>
      <c r="J60" s="224" t="s">
        <v>771</v>
      </c>
      <c r="K60" s="225"/>
      <c r="L60" s="68">
        <v>0</v>
      </c>
      <c r="M60" s="5">
        <v>0</v>
      </c>
      <c r="N60" s="75">
        <v>0</v>
      </c>
      <c r="O60" s="144"/>
      <c r="P60" s="145"/>
      <c r="R60" s="224" t="s">
        <v>771</v>
      </c>
      <c r="S60" s="225"/>
      <c r="T60" s="68">
        <v>0</v>
      </c>
      <c r="U60" s="5">
        <v>0</v>
      </c>
      <c r="V60" s="75">
        <v>0</v>
      </c>
      <c r="W60" s="144"/>
      <c r="X60" s="145"/>
    </row>
    <row r="61" spans="2:24" x14ac:dyDescent="0.35">
      <c r="B61" s="224" t="s">
        <v>787</v>
      </c>
      <c r="C61" s="225"/>
      <c r="D61" s="68">
        <v>0</v>
      </c>
      <c r="E61" s="5">
        <v>0</v>
      </c>
      <c r="F61" s="75">
        <v>0</v>
      </c>
      <c r="G61" s="144"/>
      <c r="H61" s="145"/>
      <c r="J61" s="224" t="s">
        <v>787</v>
      </c>
      <c r="K61" s="225"/>
      <c r="L61" s="68">
        <v>0</v>
      </c>
      <c r="M61" s="5">
        <v>0</v>
      </c>
      <c r="N61" s="75">
        <v>0</v>
      </c>
      <c r="O61" s="144"/>
      <c r="P61" s="145"/>
      <c r="R61" s="224" t="s">
        <v>787</v>
      </c>
      <c r="S61" s="225"/>
      <c r="T61" s="68">
        <v>0</v>
      </c>
      <c r="U61" s="5">
        <v>0</v>
      </c>
      <c r="V61" s="75">
        <v>0</v>
      </c>
      <c r="W61" s="144"/>
      <c r="X61" s="145"/>
    </row>
    <row r="62" spans="2:24" x14ac:dyDescent="0.35">
      <c r="B62" s="224" t="s">
        <v>788</v>
      </c>
      <c r="C62" s="225"/>
      <c r="D62" s="68">
        <v>0</v>
      </c>
      <c r="E62" s="5">
        <v>0</v>
      </c>
      <c r="F62" s="75">
        <v>0</v>
      </c>
      <c r="G62" s="144"/>
      <c r="H62" s="145"/>
      <c r="J62" s="224" t="s">
        <v>788</v>
      </c>
      <c r="K62" s="225"/>
      <c r="L62" s="68">
        <v>0</v>
      </c>
      <c r="M62" s="5">
        <v>0</v>
      </c>
      <c r="N62" s="75">
        <v>0</v>
      </c>
      <c r="O62" s="144"/>
      <c r="P62" s="145"/>
      <c r="R62" s="224" t="s">
        <v>788</v>
      </c>
      <c r="S62" s="225"/>
      <c r="T62" s="68">
        <v>0</v>
      </c>
      <c r="U62" s="5">
        <v>0</v>
      </c>
      <c r="V62" s="75">
        <v>0</v>
      </c>
      <c r="W62" s="144"/>
      <c r="X62" s="145"/>
    </row>
    <row r="63" spans="2:24" x14ac:dyDescent="0.35">
      <c r="B63" s="224" t="s">
        <v>763</v>
      </c>
      <c r="C63" s="225"/>
      <c r="D63" s="68">
        <v>0</v>
      </c>
      <c r="E63" s="5">
        <v>0</v>
      </c>
      <c r="F63" s="75">
        <v>0</v>
      </c>
      <c r="G63" s="144"/>
      <c r="H63" s="145"/>
      <c r="J63" s="224" t="s">
        <v>763</v>
      </c>
      <c r="K63" s="225"/>
      <c r="L63" s="68">
        <v>0</v>
      </c>
      <c r="M63" s="5">
        <v>0</v>
      </c>
      <c r="N63" s="75">
        <v>0</v>
      </c>
      <c r="O63" s="144"/>
      <c r="P63" s="145"/>
      <c r="R63" s="224" t="s">
        <v>763</v>
      </c>
      <c r="S63" s="225"/>
      <c r="T63" s="68">
        <v>0</v>
      </c>
      <c r="U63" s="5">
        <v>0</v>
      </c>
      <c r="V63" s="75">
        <v>0</v>
      </c>
      <c r="W63" s="144"/>
      <c r="X63" s="145"/>
    </row>
    <row r="64" spans="2:24" x14ac:dyDescent="0.35">
      <c r="B64" s="224" t="s">
        <v>767</v>
      </c>
      <c r="C64" s="225"/>
      <c r="D64" s="68">
        <v>0</v>
      </c>
      <c r="E64" s="5">
        <v>0</v>
      </c>
      <c r="F64" s="75">
        <v>0</v>
      </c>
      <c r="G64" s="144"/>
      <c r="H64" s="145"/>
      <c r="J64" s="224" t="s">
        <v>767</v>
      </c>
      <c r="K64" s="225"/>
      <c r="L64" s="68">
        <v>0</v>
      </c>
      <c r="M64" s="5">
        <v>0</v>
      </c>
      <c r="N64" s="75">
        <v>0</v>
      </c>
      <c r="O64" s="144"/>
      <c r="P64" s="145"/>
      <c r="R64" s="224" t="s">
        <v>767</v>
      </c>
      <c r="S64" s="225"/>
      <c r="T64" s="68">
        <v>0</v>
      </c>
      <c r="U64" s="5">
        <v>0</v>
      </c>
      <c r="V64" s="75">
        <v>0</v>
      </c>
      <c r="W64" s="144"/>
      <c r="X64" s="145"/>
    </row>
    <row r="65" spans="2:24" x14ac:dyDescent="0.35">
      <c r="B65" s="224" t="s">
        <v>789</v>
      </c>
      <c r="C65" s="225"/>
      <c r="D65" s="68">
        <v>0</v>
      </c>
      <c r="E65" s="5">
        <v>0</v>
      </c>
      <c r="F65" s="75">
        <v>0</v>
      </c>
      <c r="G65" s="144"/>
      <c r="H65" s="145"/>
      <c r="J65" s="224" t="s">
        <v>789</v>
      </c>
      <c r="K65" s="225"/>
      <c r="L65" s="68">
        <v>0</v>
      </c>
      <c r="M65" s="5">
        <v>0</v>
      </c>
      <c r="N65" s="75">
        <v>0</v>
      </c>
      <c r="O65" s="144"/>
      <c r="P65" s="145"/>
      <c r="R65" s="224" t="s">
        <v>789</v>
      </c>
      <c r="S65" s="225"/>
      <c r="T65" s="68">
        <v>0</v>
      </c>
      <c r="U65" s="5">
        <v>0</v>
      </c>
      <c r="V65" s="75">
        <v>0</v>
      </c>
      <c r="W65" s="144"/>
      <c r="X65" s="145"/>
    </row>
    <row r="66" spans="2:24" x14ac:dyDescent="0.35">
      <c r="B66" s="224" t="s">
        <v>790</v>
      </c>
      <c r="C66" s="225"/>
      <c r="D66" s="68">
        <v>0</v>
      </c>
      <c r="E66" s="5">
        <v>0</v>
      </c>
      <c r="F66" s="75">
        <v>0</v>
      </c>
      <c r="G66" s="144"/>
      <c r="H66" s="145"/>
      <c r="J66" s="224" t="s">
        <v>790</v>
      </c>
      <c r="K66" s="225"/>
      <c r="L66" s="68">
        <v>0</v>
      </c>
      <c r="M66" s="5">
        <v>0</v>
      </c>
      <c r="N66" s="75">
        <v>0</v>
      </c>
      <c r="O66" s="144"/>
      <c r="P66" s="145"/>
      <c r="R66" s="224" t="s">
        <v>790</v>
      </c>
      <c r="S66" s="225"/>
      <c r="T66" s="68">
        <v>0</v>
      </c>
      <c r="U66" s="5">
        <v>0</v>
      </c>
      <c r="V66" s="75">
        <v>0</v>
      </c>
      <c r="W66" s="144"/>
      <c r="X66" s="145"/>
    </row>
    <row r="67" spans="2:24" ht="15" thickBot="1" x14ac:dyDescent="0.4">
      <c r="B67" s="226" t="s">
        <v>769</v>
      </c>
      <c r="C67" s="227"/>
      <c r="D67" s="74">
        <v>0</v>
      </c>
      <c r="E67" s="17">
        <v>0</v>
      </c>
      <c r="F67" s="76">
        <v>0</v>
      </c>
      <c r="G67" s="133"/>
      <c r="H67" s="146"/>
      <c r="J67" s="226" t="s">
        <v>769</v>
      </c>
      <c r="K67" s="227"/>
      <c r="L67" s="74">
        <v>0</v>
      </c>
      <c r="M67" s="17">
        <v>0</v>
      </c>
      <c r="N67" s="76">
        <v>0</v>
      </c>
      <c r="O67" s="133"/>
      <c r="P67" s="146"/>
      <c r="R67" s="226" t="s">
        <v>769</v>
      </c>
      <c r="S67" s="227"/>
      <c r="T67" s="74">
        <v>0</v>
      </c>
      <c r="U67" s="17">
        <v>0</v>
      </c>
      <c r="V67" s="76">
        <v>0</v>
      </c>
      <c r="W67" s="133"/>
      <c r="X67" s="146"/>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28" t="s">
        <v>822</v>
      </c>
      <c r="C70" s="229"/>
      <c r="J70" s="228" t="s">
        <v>822</v>
      </c>
      <c r="K70" s="229"/>
      <c r="R70" s="228" t="s">
        <v>822</v>
      </c>
      <c r="S70" s="229"/>
    </row>
    <row r="71" spans="2:24" x14ac:dyDescent="0.35">
      <c r="B71" s="80"/>
      <c r="C71" s="81" t="s">
        <v>826</v>
      </c>
      <c r="J71" s="80"/>
      <c r="K71" s="81" t="s">
        <v>826</v>
      </c>
      <c r="R71" s="80"/>
      <c r="S71" s="81" t="s">
        <v>826</v>
      </c>
    </row>
    <row r="72" spans="2:24" x14ac:dyDescent="0.35">
      <c r="B72" s="4" t="s">
        <v>823</v>
      </c>
      <c r="C72" s="122">
        <v>0</v>
      </c>
      <c r="J72" s="4" t="s">
        <v>823</v>
      </c>
      <c r="K72" s="122">
        <v>0</v>
      </c>
      <c r="R72" s="4" t="s">
        <v>823</v>
      </c>
      <c r="S72" s="122">
        <v>0</v>
      </c>
    </row>
    <row r="73" spans="2:24" x14ac:dyDescent="0.35">
      <c r="B73" s="4" t="s">
        <v>824</v>
      </c>
      <c r="C73" s="122">
        <v>0</v>
      </c>
      <c r="J73" s="4" t="s">
        <v>824</v>
      </c>
      <c r="K73" s="122">
        <v>0</v>
      </c>
      <c r="R73" s="4" t="s">
        <v>824</v>
      </c>
      <c r="S73" s="122">
        <v>0</v>
      </c>
    </row>
    <row r="74" spans="2:24" ht="15" thickBot="1" x14ac:dyDescent="0.4">
      <c r="B74" s="13" t="s">
        <v>825</v>
      </c>
      <c r="C74" s="123">
        <v>0</v>
      </c>
      <c r="J74" s="13" t="s">
        <v>825</v>
      </c>
      <c r="K74" s="123">
        <v>0</v>
      </c>
      <c r="R74" s="13" t="s">
        <v>825</v>
      </c>
      <c r="S74" s="123">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G48:H48"/>
    <mergeCell ref="B2:D2"/>
    <mergeCell ref="D39:E40"/>
    <mergeCell ref="C39:C40"/>
    <mergeCell ref="B29:E29"/>
    <mergeCell ref="B16:D16"/>
    <mergeCell ref="B38:F38"/>
    <mergeCell ref="B49:C49"/>
    <mergeCell ref="B50:C50"/>
    <mergeCell ref="B48:F48"/>
    <mergeCell ref="F39:F40"/>
    <mergeCell ref="B58:C58"/>
    <mergeCell ref="B51:C51"/>
    <mergeCell ref="B52:C52"/>
    <mergeCell ref="B54:C54"/>
    <mergeCell ref="B56:C56"/>
    <mergeCell ref="B57:C57"/>
    <mergeCell ref="B53:C53"/>
    <mergeCell ref="B55:C55"/>
    <mergeCell ref="B59:C59"/>
    <mergeCell ref="B61:C61"/>
    <mergeCell ref="B70:C70"/>
    <mergeCell ref="B60:C60"/>
    <mergeCell ref="B62:C62"/>
    <mergeCell ref="B63:C63"/>
    <mergeCell ref="B67:C67"/>
    <mergeCell ref="B64:C64"/>
    <mergeCell ref="B65:C65"/>
    <mergeCell ref="B66:C66"/>
    <mergeCell ref="R2:T2"/>
    <mergeCell ref="R16:T16"/>
    <mergeCell ref="R29:U29"/>
    <mergeCell ref="R38:V38"/>
    <mergeCell ref="S39:S40"/>
    <mergeCell ref="T39:U40"/>
    <mergeCell ref="V39:V40"/>
    <mergeCell ref="R54:S54"/>
    <mergeCell ref="R55:S55"/>
    <mergeCell ref="R56:S56"/>
    <mergeCell ref="R48:V48"/>
    <mergeCell ref="W48:X48"/>
    <mergeCell ref="R49:S49"/>
    <mergeCell ref="R50:S50"/>
    <mergeCell ref="R51:S51"/>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J1:P1"/>
    <mergeCell ref="J29:M29"/>
    <mergeCell ref="J2:L2"/>
    <mergeCell ref="J16:L16"/>
    <mergeCell ref="J38:N38"/>
    <mergeCell ref="K39:K40"/>
    <mergeCell ref="L39:M40"/>
    <mergeCell ref="N39:N40"/>
    <mergeCell ref="J48:N48"/>
    <mergeCell ref="O48:P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70:K7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I25" zoomScale="80" zoomScaleNormal="80" workbookViewId="0">
      <selection activeCell="O74" sqref="O74"/>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3"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47" t="s">
        <v>827</v>
      </c>
      <c r="C2" s="248"/>
      <c r="D2" s="249"/>
      <c r="O2" s="247" t="s">
        <v>988</v>
      </c>
      <c r="P2" s="248"/>
      <c r="Q2" s="249"/>
      <c r="AB2" s="247" t="s">
        <v>989</v>
      </c>
      <c r="AC2" s="248"/>
      <c r="AD2" s="249"/>
    </row>
    <row r="3" spans="2:30" ht="15" thickBot="1" x14ac:dyDescent="0.4">
      <c r="B3" s="33"/>
      <c r="C3" s="70"/>
      <c r="D3" s="128"/>
      <c r="F3" s="93" t="s">
        <v>867</v>
      </c>
      <c r="G3" s="93" t="s">
        <v>862</v>
      </c>
      <c r="H3" s="105" t="s">
        <v>861</v>
      </c>
      <c r="I3" s="106"/>
      <c r="J3" s="94" t="s">
        <v>865</v>
      </c>
      <c r="O3" s="33"/>
      <c r="P3" s="70"/>
      <c r="Q3" s="128"/>
      <c r="AB3" s="33"/>
      <c r="AC3" s="70"/>
      <c r="AD3" s="128"/>
    </row>
    <row r="4" spans="2:30" x14ac:dyDescent="0.35">
      <c r="B4" s="130" t="s">
        <v>880</v>
      </c>
      <c r="D4" s="6"/>
      <c r="F4" s="18" t="s">
        <v>858</v>
      </c>
      <c r="G4" s="100">
        <v>215</v>
      </c>
      <c r="H4" s="100">
        <v>129</v>
      </c>
      <c r="I4" s="95">
        <f>H4/G4</f>
        <v>0.6</v>
      </c>
      <c r="J4" s="102"/>
      <c r="O4" s="130" t="s">
        <v>880</v>
      </c>
      <c r="P4" s="5"/>
      <c r="Q4" s="6"/>
      <c r="AB4" s="130" t="s">
        <v>880</v>
      </c>
      <c r="AC4" s="5"/>
      <c r="AD4" s="6"/>
    </row>
    <row r="5" spans="2:30" x14ac:dyDescent="0.35">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4">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5">
      <c r="B7" s="3"/>
      <c r="C7" s="2"/>
      <c r="D7" s="34"/>
      <c r="O7" s="3"/>
      <c r="P7" s="2"/>
      <c r="Q7" s="34"/>
      <c r="AB7" s="3"/>
      <c r="AC7" s="2"/>
      <c r="AD7" s="34"/>
    </row>
    <row r="8" spans="2:30" x14ac:dyDescent="0.35">
      <c r="B8" s="3" t="s">
        <v>946</v>
      </c>
      <c r="C8" s="2">
        <v>0</v>
      </c>
      <c r="D8" s="34" t="str">
        <f>IF(OR(C6=0,C8=0),"-",C8/C6)</f>
        <v>-</v>
      </c>
      <c r="E8" s="121"/>
      <c r="O8" s="3" t="s">
        <v>946</v>
      </c>
      <c r="P8" s="2">
        <v>0</v>
      </c>
      <c r="Q8" s="34" t="str">
        <f>IF(OR(P6=0,P8=0),"-",P8/P6)</f>
        <v>-</v>
      </c>
      <c r="AB8" s="3" t="s">
        <v>946</v>
      </c>
      <c r="AC8" s="2">
        <v>0</v>
      </c>
      <c r="AD8" s="34" t="str">
        <f>IF(OR(AC6=0,AC8=0),"-",AC8/AC6)</f>
        <v>-</v>
      </c>
    </row>
    <row r="9" spans="2:30" x14ac:dyDescent="0.35">
      <c r="B9" s="71" t="s">
        <v>936</v>
      </c>
      <c r="C9" s="69">
        <v>0</v>
      </c>
      <c r="D9" s="86" t="str">
        <f>IF(OR($C$8=0,C9=0),"-",C9/$C$8)</f>
        <v>-</v>
      </c>
      <c r="E9" s="121"/>
      <c r="O9" s="71" t="s">
        <v>936</v>
      </c>
      <c r="P9" s="69">
        <v>0</v>
      </c>
      <c r="Q9" s="86" t="str">
        <f>IF(OR($C$8=0,P9=0),"-",P9/$C$8)</f>
        <v>-</v>
      </c>
      <c r="AB9" s="71" t="s">
        <v>936</v>
      </c>
      <c r="AC9" s="69">
        <v>0</v>
      </c>
      <c r="AD9" s="86" t="str">
        <f>IF(OR($C$8=0,AC9=0),"-",AC9/$C$8)</f>
        <v>-</v>
      </c>
    </row>
    <row r="10" spans="2:30" x14ac:dyDescent="0.35">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5">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5">
      <c r="B12" s="71"/>
      <c r="C12" s="69"/>
      <c r="D12" s="86"/>
      <c r="F12" s="24"/>
      <c r="G12" s="2"/>
      <c r="H12" s="2"/>
      <c r="I12" s="2"/>
      <c r="J12" s="2"/>
      <c r="O12" s="71"/>
      <c r="P12" s="69"/>
      <c r="Q12" s="86"/>
      <c r="AB12" s="71"/>
      <c r="AC12" s="69"/>
      <c r="AD12" s="86"/>
    </row>
    <row r="13" spans="2:30" s="24" customFormat="1" x14ac:dyDescent="0.35">
      <c r="B13" s="3" t="s">
        <v>947</v>
      </c>
      <c r="C13" s="157">
        <f>C6-C8</f>
        <v>0</v>
      </c>
      <c r="D13" s="158" t="str">
        <f>IF(OR($C$6=0,C13=0),"-",C13/$C$6)</f>
        <v>-</v>
      </c>
      <c r="E13" s="154"/>
      <c r="F13" s="1"/>
      <c r="G13" s="5"/>
      <c r="H13" s="5"/>
      <c r="I13" s="5"/>
      <c r="J13" s="5"/>
      <c r="O13" s="3" t="s">
        <v>947</v>
      </c>
      <c r="P13" s="157">
        <f>P6-P8</f>
        <v>0</v>
      </c>
      <c r="Q13" s="158" t="str">
        <f>IF(OR($C$6=0,P13=0),"-",P13/$C$6)</f>
        <v>-</v>
      </c>
      <c r="AB13" s="3" t="s">
        <v>947</v>
      </c>
      <c r="AC13" s="157">
        <f>AC6-AC8</f>
        <v>0</v>
      </c>
      <c r="AD13" s="158" t="str">
        <f>IF(OR($C$6=0,AC13=0),"-",AC13/$C$6)</f>
        <v>-</v>
      </c>
    </row>
    <row r="14" spans="2:30" x14ac:dyDescent="0.35">
      <c r="B14" s="71"/>
      <c r="C14" s="69"/>
      <c r="D14" s="86"/>
      <c r="F14" s="24"/>
      <c r="G14" s="2"/>
      <c r="H14" s="2"/>
      <c r="I14" s="2"/>
      <c r="J14" s="2"/>
      <c r="O14" s="71"/>
      <c r="P14" s="69"/>
      <c r="Q14" s="86"/>
      <c r="AB14" s="71"/>
      <c r="AC14" s="69"/>
      <c r="AD14" s="86"/>
    </row>
    <row r="15" spans="2:30" s="24" customFormat="1" x14ac:dyDescent="0.35">
      <c r="B15" s="3" t="s">
        <v>944</v>
      </c>
      <c r="C15" s="157">
        <v>0</v>
      </c>
      <c r="D15" s="158" t="str">
        <f>IF(OR($C$6=0,C15=0),"-",C15/$C$6)</f>
        <v>-</v>
      </c>
      <c r="E15" s="154"/>
      <c r="F15" s="1"/>
      <c r="G15" s="5"/>
      <c r="H15" s="5"/>
      <c r="I15" s="5"/>
      <c r="J15" s="5"/>
      <c r="O15" s="3" t="s">
        <v>944</v>
      </c>
      <c r="P15" s="157">
        <v>0</v>
      </c>
      <c r="Q15" s="158" t="str">
        <f>IF(OR($C$6=0,P15=0),"-",P15/$C$6)</f>
        <v>-</v>
      </c>
      <c r="AB15" s="3" t="s">
        <v>944</v>
      </c>
      <c r="AC15" s="157">
        <v>0</v>
      </c>
      <c r="AD15" s="158" t="str">
        <f>IF(OR($C$6=0,AC15=0),"-",AC15/$C$6)</f>
        <v>-</v>
      </c>
    </row>
    <row r="16" spans="2:30" x14ac:dyDescent="0.35">
      <c r="B16" s="4" t="s">
        <v>950</v>
      </c>
      <c r="C16" s="69">
        <v>0</v>
      </c>
      <c r="D16" s="86" t="str">
        <f>IF(OR($C$8=0,C16=0),"-",C16/$C$8)</f>
        <v>-</v>
      </c>
      <c r="O16" s="4" t="s">
        <v>950</v>
      </c>
      <c r="P16" s="69">
        <v>0</v>
      </c>
      <c r="Q16" s="86" t="str">
        <f>IF(OR($C$8=0,P16=0),"-",P16/$C$8)</f>
        <v>-</v>
      </c>
      <c r="AB16" s="4" t="s">
        <v>950</v>
      </c>
      <c r="AC16" s="69">
        <v>0</v>
      </c>
      <c r="AD16" s="86" t="str">
        <f>IF(OR($C$8=0,AC16=0),"-",AC16/$C$8)</f>
        <v>-</v>
      </c>
    </row>
    <row r="17" spans="2:30" x14ac:dyDescent="0.35">
      <c r="B17" s="4" t="s">
        <v>948</v>
      </c>
      <c r="C17" s="69">
        <v>0</v>
      </c>
      <c r="D17" s="86" t="str">
        <f>IF(OR($C$8=0,C17=0),"-",C17/$C$8)</f>
        <v>-</v>
      </c>
      <c r="O17" s="4" t="s">
        <v>948</v>
      </c>
      <c r="P17" s="69">
        <v>0</v>
      </c>
      <c r="Q17" s="86" t="str">
        <f>IF(OR($C$8=0,P17=0),"-",P17/$C$8)</f>
        <v>-</v>
      </c>
      <c r="AB17" s="4" t="s">
        <v>948</v>
      </c>
      <c r="AC17" s="69">
        <v>0</v>
      </c>
      <c r="AD17" s="86" t="str">
        <f>IF(OR($C$8=0,AC17=0),"-",AC17/$C$8)</f>
        <v>-</v>
      </c>
    </row>
    <row r="18" spans="2:30" x14ac:dyDescent="0.35">
      <c r="B18" s="71"/>
      <c r="C18" s="69"/>
      <c r="D18" s="86"/>
      <c r="F18" s="24"/>
      <c r="G18" s="2"/>
      <c r="H18" s="2"/>
      <c r="I18" s="2"/>
      <c r="J18" s="2"/>
      <c r="O18" s="71"/>
      <c r="P18" s="69"/>
      <c r="Q18" s="86"/>
      <c r="AB18" s="71"/>
      <c r="AC18" s="69"/>
      <c r="AD18" s="86"/>
    </row>
    <row r="19" spans="2:30" s="24" customFormat="1" x14ac:dyDescent="0.35">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5">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5">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5">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5">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5">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5">
      <c r="B25" s="4"/>
      <c r="C25" s="69"/>
      <c r="D25" s="86"/>
      <c r="O25" s="4"/>
      <c r="P25" s="69"/>
      <c r="Q25" s="86"/>
      <c r="AB25" s="4"/>
      <c r="AC25" s="69"/>
      <c r="AD25" s="86"/>
    </row>
    <row r="26" spans="2:30" x14ac:dyDescent="0.35">
      <c r="B26" s="129" t="s">
        <v>879</v>
      </c>
      <c r="D26" s="6"/>
      <c r="O26" s="129" t="s">
        <v>879</v>
      </c>
      <c r="P26" s="5"/>
      <c r="Q26" s="6"/>
      <c r="AB26" s="129" t="s">
        <v>879</v>
      </c>
      <c r="AC26" s="5"/>
      <c r="AD26" s="6"/>
    </row>
    <row r="27" spans="2:30" x14ac:dyDescent="0.35">
      <c r="B27" s="3" t="s">
        <v>949</v>
      </c>
      <c r="C27" s="2">
        <v>0</v>
      </c>
      <c r="D27" s="89"/>
      <c r="O27" s="3" t="s">
        <v>949</v>
      </c>
      <c r="P27" s="2">
        <v>0</v>
      </c>
      <c r="Q27" s="89"/>
      <c r="AB27" s="3" t="s">
        <v>949</v>
      </c>
      <c r="AC27" s="2">
        <v>0</v>
      </c>
      <c r="AD27" s="89"/>
    </row>
    <row r="28" spans="2:30" x14ac:dyDescent="0.35">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5">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5">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5">
      <c r="B31" s="71"/>
      <c r="C31" s="69"/>
      <c r="D31" s="82"/>
      <c r="O31" s="71"/>
      <c r="P31" s="69"/>
      <c r="Q31" s="82"/>
      <c r="AB31" s="71"/>
      <c r="AC31" s="69"/>
      <c r="AD31" s="82"/>
    </row>
    <row r="32" spans="2:30" x14ac:dyDescent="0.35">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5">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5">
      <c r="B34" s="71"/>
      <c r="D34" s="6"/>
      <c r="O34" s="71"/>
      <c r="P34" s="5"/>
      <c r="Q34" s="6"/>
      <c r="AB34" s="71"/>
      <c r="AC34" s="5"/>
      <c r="AD34" s="6"/>
    </row>
    <row r="35" spans="1:30" x14ac:dyDescent="0.35">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5">
      <c r="B36" s="4" t="s">
        <v>881</v>
      </c>
      <c r="C36" s="5">
        <v>0</v>
      </c>
      <c r="D36" s="6" t="str">
        <f>IF(OR($C$35=0,C36=0),"-",C36/$C$35)</f>
        <v>-</v>
      </c>
      <c r="O36" s="4" t="s">
        <v>881</v>
      </c>
      <c r="P36" s="5">
        <v>0</v>
      </c>
      <c r="Q36" s="6" t="str">
        <f>IF(OR($C$35=0,P36=0),"-",P36/$C$35)</f>
        <v>-</v>
      </c>
      <c r="AB36" s="4" t="s">
        <v>881</v>
      </c>
      <c r="AC36" s="5">
        <v>0</v>
      </c>
      <c r="AD36" s="6" t="str">
        <f>IF(OR($C$35=0,AC36=0),"-",AC36/$C$35)</f>
        <v>-</v>
      </c>
    </row>
    <row r="37" spans="1:30" x14ac:dyDescent="0.35">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5">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5">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5">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5">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5">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5">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5">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5">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5">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4">
      <c r="A47" s="121"/>
      <c r="B47" s="90"/>
      <c r="C47" s="92"/>
      <c r="D47" s="91"/>
      <c r="O47" s="90"/>
      <c r="P47" s="92"/>
      <c r="Q47" s="91"/>
      <c r="AB47" s="90"/>
      <c r="AC47" s="92"/>
      <c r="AD47" s="91"/>
    </row>
    <row r="48" spans="1:30" x14ac:dyDescent="0.35">
      <c r="A48" s="121"/>
      <c r="H48" s="111"/>
    </row>
    <row r="49" spans="1:39" ht="15" thickBot="1" x14ac:dyDescent="0.4">
      <c r="A49" s="121"/>
      <c r="B49" s="121"/>
      <c r="C49" s="121"/>
      <c r="D49" s="121"/>
      <c r="E49" s="111"/>
      <c r="F49" s="121"/>
      <c r="G49" s="111"/>
      <c r="H49" s="111"/>
    </row>
    <row r="50" spans="1:39" ht="15" thickBot="1" x14ac:dyDescent="0.4">
      <c r="A50" s="121"/>
      <c r="B50" s="250" t="s">
        <v>956</v>
      </c>
      <c r="C50" s="251"/>
      <c r="D50" s="251"/>
      <c r="E50" s="251"/>
      <c r="F50" s="251"/>
      <c r="G50" s="251"/>
      <c r="H50" s="251"/>
      <c r="I50" s="251"/>
      <c r="J50" s="251"/>
      <c r="K50" s="251"/>
      <c r="L50" s="251"/>
      <c r="M50" s="252"/>
      <c r="N50" s="193"/>
      <c r="O50" s="250" t="s">
        <v>956</v>
      </c>
      <c r="P50" s="251"/>
      <c r="Q50" s="251"/>
      <c r="R50" s="251"/>
      <c r="S50" s="251"/>
      <c r="T50" s="251"/>
      <c r="U50" s="251"/>
      <c r="V50" s="251"/>
      <c r="W50" s="251"/>
      <c r="X50" s="251"/>
      <c r="Y50" s="251"/>
      <c r="Z50" s="252"/>
      <c r="AB50" s="250" t="s">
        <v>956</v>
      </c>
      <c r="AC50" s="251"/>
      <c r="AD50" s="251"/>
      <c r="AE50" s="251"/>
      <c r="AF50" s="251"/>
      <c r="AG50" s="251"/>
      <c r="AH50" s="251"/>
      <c r="AI50" s="251"/>
      <c r="AJ50" s="251"/>
      <c r="AK50" s="251"/>
      <c r="AL50" s="251"/>
      <c r="AM50" s="252"/>
    </row>
    <row r="51" spans="1:39" x14ac:dyDescent="0.35">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5">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5">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5">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5">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5">
      <c r="A56" s="121"/>
      <c r="B56" s="109"/>
      <c r="C56" s="253" t="s">
        <v>960</v>
      </c>
      <c r="D56" s="253"/>
      <c r="E56" s="169"/>
      <c r="F56" s="253" t="s">
        <v>961</v>
      </c>
      <c r="G56" s="253"/>
      <c r="H56" s="169"/>
      <c r="I56" s="253" t="s">
        <v>962</v>
      </c>
      <c r="J56" s="253"/>
      <c r="K56" s="111"/>
      <c r="L56" s="253" t="s">
        <v>963</v>
      </c>
      <c r="M56" s="254"/>
      <c r="N56" s="193"/>
      <c r="O56" s="109"/>
      <c r="P56" s="253" t="s">
        <v>960</v>
      </c>
      <c r="Q56" s="253"/>
      <c r="R56" s="169"/>
      <c r="S56" s="253" t="s">
        <v>961</v>
      </c>
      <c r="T56" s="253"/>
      <c r="U56" s="169"/>
      <c r="V56" s="253" t="s">
        <v>962</v>
      </c>
      <c r="W56" s="253"/>
      <c r="X56" s="111"/>
      <c r="Y56" s="253" t="s">
        <v>963</v>
      </c>
      <c r="Z56" s="254"/>
      <c r="AB56" s="109"/>
      <c r="AC56" s="253" t="s">
        <v>960</v>
      </c>
      <c r="AD56" s="253"/>
      <c r="AE56" s="169"/>
      <c r="AF56" s="253" t="s">
        <v>961</v>
      </c>
      <c r="AG56" s="253"/>
      <c r="AH56" s="169"/>
      <c r="AI56" s="253" t="s">
        <v>962</v>
      </c>
      <c r="AJ56" s="253"/>
      <c r="AK56" s="111"/>
      <c r="AL56" s="253" t="s">
        <v>963</v>
      </c>
      <c r="AM56" s="254"/>
    </row>
    <row r="57" spans="1:39" x14ac:dyDescent="0.35">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5">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5">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5">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5">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5">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5">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5">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5">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5">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5">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5">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5">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5">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5">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5">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5">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5">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5">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5">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5">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5">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4">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5">
      <c r="C100" s="2"/>
    </row>
    <row r="101" spans="3:5" x14ac:dyDescent="0.35">
      <c r="C101" s="10"/>
      <c r="D101" s="27"/>
      <c r="E101" s="84"/>
    </row>
    <row r="102" spans="3:5" x14ac:dyDescent="0.35">
      <c r="C102" s="12"/>
    </row>
    <row r="103" spans="3:5" x14ac:dyDescent="0.35">
      <c r="C103" s="12"/>
      <c r="D103" s="12"/>
    </row>
    <row r="104" spans="3:5" x14ac:dyDescent="0.35">
      <c r="C104" s="1"/>
      <c r="D104" s="1"/>
      <c r="E104" s="85"/>
    </row>
    <row r="105" spans="3:5" x14ac:dyDescent="0.35">
      <c r="C105" s="1"/>
      <c r="D105" s="1"/>
      <c r="E105" s="85"/>
    </row>
    <row r="106" spans="3:5" x14ac:dyDescent="0.35">
      <c r="C106" s="1"/>
      <c r="D106" s="1"/>
      <c r="E106" s="85"/>
    </row>
    <row r="107" spans="3:5" x14ac:dyDescent="0.35">
      <c r="C107" s="1"/>
      <c r="D107" s="1"/>
      <c r="E107" s="85"/>
    </row>
    <row r="108" spans="3:5" x14ac:dyDescent="0.35">
      <c r="C108" s="1"/>
      <c r="D108" s="1"/>
      <c r="E108" s="85"/>
    </row>
    <row r="109" spans="3:5" x14ac:dyDescent="0.35">
      <c r="C109" s="1"/>
      <c r="D109" s="1"/>
      <c r="E109" s="85"/>
    </row>
    <row r="110" spans="3:5" x14ac:dyDescent="0.35">
      <c r="C110" s="1"/>
      <c r="D110" s="1"/>
      <c r="E110" s="85"/>
    </row>
    <row r="111" spans="3:5" x14ac:dyDescent="0.35">
      <c r="C111" s="1"/>
      <c r="D111" s="1"/>
      <c r="E111" s="85"/>
    </row>
    <row r="112" spans="3:5" x14ac:dyDescent="0.35">
      <c r="C112" s="1"/>
      <c r="D112" s="1"/>
      <c r="E112" s="85"/>
    </row>
    <row r="113" spans="2:5" x14ac:dyDescent="0.35">
      <c r="C113" s="1"/>
      <c r="D113" s="1"/>
      <c r="E113" s="85"/>
    </row>
    <row r="114" spans="2:5" x14ac:dyDescent="0.35">
      <c r="C114" s="1"/>
      <c r="D114" s="1"/>
      <c r="E114" s="85"/>
    </row>
    <row r="115" spans="2:5" x14ac:dyDescent="0.35">
      <c r="C115" s="1"/>
      <c r="D115" s="1"/>
      <c r="E115" s="85"/>
    </row>
    <row r="116" spans="2:5" x14ac:dyDescent="0.35">
      <c r="C116" s="1"/>
      <c r="D116" s="1"/>
      <c r="E116" s="85"/>
    </row>
    <row r="123" spans="2:5" x14ac:dyDescent="0.35">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topLeftCell="A22" zoomScale="80" zoomScaleNormal="80" workbookViewId="0">
      <selection activeCell="P32" sqref="P32"/>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8" width="14.08984375" style="15" customWidth="1"/>
    <col min="9" max="18" width="8.453125" style="15" customWidth="1"/>
    <col min="19" max="20" width="8.632812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43" t="s">
        <v>780</v>
      </c>
      <c r="C2" s="244"/>
      <c r="D2" s="245"/>
      <c r="E2" s="1"/>
      <c r="F2" s="24"/>
      <c r="G2" s="24"/>
      <c r="H2" s="24"/>
      <c r="I2" s="24"/>
      <c r="J2" s="24"/>
      <c r="K2" s="24"/>
      <c r="L2" s="24"/>
      <c r="M2" s="24"/>
      <c r="N2" s="24"/>
      <c r="O2" s="24"/>
      <c r="P2" s="24"/>
      <c r="Q2" s="24"/>
      <c r="R2" s="24"/>
      <c r="S2" s="24"/>
      <c r="T2" s="24"/>
    </row>
    <row r="3" spans="2:20" x14ac:dyDescent="0.35">
      <c r="B3" s="87"/>
      <c r="C3" s="70" t="s">
        <v>28</v>
      </c>
      <c r="D3" s="88"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882</v>
      </c>
      <c r="C5" s="5">
        <v>0</v>
      </c>
      <c r="D5" s="6" t="str">
        <f>IF(C5=0, "-", C5/C4)</f>
        <v>-</v>
      </c>
      <c r="E5" s="1"/>
      <c r="F5" s="1"/>
      <c r="G5" s="1"/>
      <c r="H5" s="1"/>
      <c r="I5" s="1"/>
      <c r="J5" s="1"/>
      <c r="K5" s="1"/>
      <c r="L5" s="1"/>
      <c r="M5" s="1"/>
      <c r="N5" s="1"/>
      <c r="O5" s="1"/>
      <c r="P5" s="1"/>
      <c r="Q5" s="1"/>
      <c r="R5" s="1"/>
      <c r="S5" s="1"/>
      <c r="T5" s="1"/>
    </row>
    <row r="6" spans="2:20" x14ac:dyDescent="0.35">
      <c r="B6" s="4" t="s">
        <v>893</v>
      </c>
      <c r="C6" s="69">
        <v>0</v>
      </c>
      <c r="D6" s="6" t="str">
        <f>IF(C6=0, "-", C6/C4)</f>
        <v>-</v>
      </c>
      <c r="E6" s="5"/>
      <c r="F6" s="59"/>
      <c r="G6" s="59"/>
      <c r="H6" s="59"/>
      <c r="I6" s="59"/>
      <c r="J6" s="5"/>
      <c r="K6" s="5"/>
      <c r="L6" s="5"/>
      <c r="M6" s="5"/>
      <c r="N6" s="5"/>
      <c r="O6" s="5"/>
      <c r="P6" s="5"/>
      <c r="Q6" s="5"/>
      <c r="R6" s="5"/>
      <c r="S6" s="5"/>
      <c r="T6" s="5"/>
    </row>
    <row r="7" spans="2:20" x14ac:dyDescent="0.35">
      <c r="B7" s="71" t="s">
        <v>894</v>
      </c>
      <c r="C7" s="69">
        <v>0</v>
      </c>
      <c r="D7" s="6" t="str">
        <f>IF(C7=0, "-", C7/C6)</f>
        <v>-</v>
      </c>
      <c r="E7" s="5"/>
      <c r="F7" s="59"/>
      <c r="G7" s="59"/>
      <c r="H7" s="59"/>
      <c r="I7" s="59"/>
      <c r="J7" s="5"/>
      <c r="K7" s="5"/>
      <c r="L7" s="5"/>
      <c r="M7" s="5"/>
      <c r="N7" s="5"/>
      <c r="O7" s="5"/>
      <c r="P7" s="5"/>
      <c r="Q7" s="5"/>
      <c r="R7" s="5"/>
      <c r="S7" s="5"/>
      <c r="T7" s="5"/>
    </row>
    <row r="8" spans="2:20" x14ac:dyDescent="0.35">
      <c r="B8" s="71" t="s">
        <v>911</v>
      </c>
      <c r="C8" s="69">
        <v>0</v>
      </c>
      <c r="D8" s="6" t="str">
        <f>IF(C8=0, "-", C8/C6)</f>
        <v>-</v>
      </c>
      <c r="E8" s="5"/>
      <c r="F8" s="59"/>
      <c r="G8" s="59"/>
      <c r="H8" s="59"/>
      <c r="I8" s="59"/>
      <c r="J8" s="5"/>
      <c r="K8" s="5"/>
      <c r="L8" s="5"/>
      <c r="M8" s="5"/>
      <c r="N8" s="5"/>
      <c r="O8" s="5"/>
      <c r="P8" s="5"/>
      <c r="Q8" s="5"/>
      <c r="R8" s="5"/>
      <c r="S8" s="5"/>
      <c r="T8" s="5"/>
    </row>
    <row r="9" spans="2:20" x14ac:dyDescent="0.35">
      <c r="B9" s="71" t="s">
        <v>896</v>
      </c>
      <c r="C9" s="69">
        <v>0</v>
      </c>
      <c r="D9" s="6" t="str">
        <f>IF(C9=0, "-", C9/C6)</f>
        <v>-</v>
      </c>
      <c r="E9" s="5"/>
      <c r="F9" s="59"/>
      <c r="G9" s="59"/>
      <c r="H9" s="59"/>
      <c r="I9" s="59"/>
      <c r="J9" s="5"/>
      <c r="K9" s="5"/>
      <c r="L9" s="5"/>
      <c r="M9" s="5"/>
      <c r="N9" s="5"/>
      <c r="O9" s="5"/>
      <c r="P9" s="5"/>
      <c r="Q9" s="5"/>
      <c r="R9" s="5"/>
      <c r="S9" s="5"/>
      <c r="T9" s="5"/>
    </row>
    <row r="10" spans="2:20" x14ac:dyDescent="0.35">
      <c r="B10" s="71" t="s">
        <v>909</v>
      </c>
      <c r="C10" s="69">
        <v>0</v>
      </c>
      <c r="D10" s="6" t="str">
        <f>IF(C10=0, "-", C10/C6)</f>
        <v>-</v>
      </c>
      <c r="E10" s="5"/>
      <c r="F10" s="59"/>
      <c r="G10" s="59"/>
      <c r="H10" s="59"/>
      <c r="I10" s="59"/>
      <c r="J10" s="5"/>
      <c r="K10" s="5"/>
      <c r="L10" s="5"/>
      <c r="M10" s="5"/>
      <c r="N10" s="5"/>
      <c r="O10" s="5"/>
      <c r="P10" s="5"/>
      <c r="Q10" s="5"/>
      <c r="R10" s="5"/>
      <c r="S10" s="5"/>
      <c r="T10" s="5"/>
    </row>
    <row r="11" spans="2:20" x14ac:dyDescent="0.35">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4">
      <c r="B12" s="72" t="s">
        <v>910</v>
      </c>
      <c r="C12" s="141">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43" t="s">
        <v>869</v>
      </c>
      <c r="C15" s="244"/>
      <c r="D15" s="245"/>
      <c r="E15" s="5"/>
      <c r="F15" s="5"/>
      <c r="G15" s="5"/>
      <c r="H15" s="5"/>
      <c r="I15" s="5"/>
      <c r="J15" s="5"/>
      <c r="K15" s="5"/>
      <c r="L15" s="5"/>
      <c r="M15" s="5"/>
      <c r="N15" s="5"/>
      <c r="O15" s="5"/>
      <c r="P15" s="5"/>
      <c r="Q15" s="5"/>
      <c r="R15" s="5"/>
      <c r="S15" s="5"/>
      <c r="T15" s="5"/>
    </row>
    <row r="16" spans="2:20" x14ac:dyDescent="0.35">
      <c r="B16" s="30"/>
      <c r="C16" s="16" t="s">
        <v>28</v>
      </c>
      <c r="D16" s="104" t="s">
        <v>29</v>
      </c>
      <c r="E16" s="5"/>
      <c r="F16" s="5"/>
      <c r="G16" s="5"/>
      <c r="H16" s="5"/>
      <c r="I16" s="5"/>
      <c r="J16" s="5"/>
      <c r="K16" s="5"/>
      <c r="L16" s="5"/>
      <c r="M16" s="5"/>
      <c r="N16" s="5"/>
      <c r="O16" s="5"/>
      <c r="P16" s="5"/>
      <c r="Q16" s="5"/>
      <c r="R16" s="5"/>
      <c r="S16" s="5"/>
      <c r="T16" s="5"/>
    </row>
    <row r="17" spans="1:28" x14ac:dyDescent="0.35">
      <c r="B17" s="96" t="s">
        <v>752</v>
      </c>
      <c r="C17" s="5">
        <v>0</v>
      </c>
      <c r="D17" s="73"/>
      <c r="E17" s="5"/>
      <c r="F17" s="5"/>
      <c r="G17" s="5"/>
      <c r="H17" s="5"/>
      <c r="I17" s="5"/>
      <c r="J17" s="5"/>
      <c r="K17" s="5"/>
      <c r="L17" s="5"/>
      <c r="M17" s="5"/>
      <c r="N17" s="5"/>
      <c r="O17" s="5"/>
      <c r="P17" s="5"/>
      <c r="Q17" s="5"/>
      <c r="R17" s="5"/>
      <c r="S17" s="5"/>
      <c r="T17" s="5"/>
    </row>
    <row r="18" spans="1:28" x14ac:dyDescent="0.35">
      <c r="B18" s="4" t="s">
        <v>897</v>
      </c>
      <c r="C18" s="59">
        <v>0</v>
      </c>
      <c r="D18" s="6" t="str">
        <f>IF(OR($C$4=0,C18=0),"-",C18/$C$4)</f>
        <v>-</v>
      </c>
      <c r="E18" s="5"/>
      <c r="F18" s="5"/>
      <c r="G18" s="5"/>
      <c r="H18" s="5"/>
      <c r="I18" s="5"/>
      <c r="J18" s="5"/>
      <c r="K18" s="5"/>
      <c r="L18" s="5"/>
      <c r="M18" s="5"/>
      <c r="N18" s="5"/>
      <c r="O18" s="5"/>
      <c r="P18" s="5"/>
      <c r="Q18" s="5"/>
      <c r="R18" s="5"/>
      <c r="S18" s="5"/>
      <c r="T18" s="5"/>
    </row>
    <row r="19" spans="1:28" x14ac:dyDescent="0.35">
      <c r="B19" s="4" t="s">
        <v>912</v>
      </c>
      <c r="C19" s="59">
        <v>0</v>
      </c>
      <c r="D19" s="6" t="str">
        <f>IF(OR($C$17=0,C19=0),"-",C19/$C$17)</f>
        <v>-</v>
      </c>
      <c r="E19" s="5"/>
      <c r="F19" s="5"/>
      <c r="G19" s="5"/>
      <c r="H19" s="5"/>
      <c r="I19" s="5"/>
      <c r="J19" s="5"/>
      <c r="K19" s="5"/>
      <c r="L19" s="5"/>
      <c r="M19" s="5"/>
      <c r="N19" s="5"/>
      <c r="O19" s="5"/>
      <c r="P19" s="5"/>
      <c r="Q19" s="5"/>
      <c r="R19" s="5"/>
      <c r="S19" s="5"/>
      <c r="T19" s="5"/>
    </row>
    <row r="20" spans="1:28" x14ac:dyDescent="0.35">
      <c r="B20" s="4" t="s">
        <v>898</v>
      </c>
      <c r="C20" s="59">
        <v>0</v>
      </c>
      <c r="D20" s="6" t="str">
        <f>IF(OR($C$17=0,C20=0),"-",C20/$C$17)</f>
        <v>-</v>
      </c>
      <c r="E20" s="5"/>
      <c r="F20" s="5"/>
      <c r="G20" s="5"/>
      <c r="H20" s="5"/>
      <c r="I20" s="5"/>
      <c r="J20" s="5"/>
      <c r="K20" s="5"/>
      <c r="L20" s="5"/>
      <c r="M20" s="5"/>
      <c r="N20" s="5"/>
      <c r="O20" s="5"/>
      <c r="P20" s="5"/>
      <c r="Q20" s="5"/>
      <c r="R20" s="5"/>
      <c r="S20" s="5"/>
      <c r="T20" s="5"/>
    </row>
    <row r="21" spans="1:28" x14ac:dyDescent="0.35">
      <c r="B21" s="71" t="s">
        <v>899</v>
      </c>
      <c r="C21" s="98">
        <v>0</v>
      </c>
      <c r="D21" s="6" t="str">
        <f>IF(OR($C$20=0,C21=0),"-",C21/$C$20)</f>
        <v>-</v>
      </c>
      <c r="E21" s="5"/>
      <c r="F21" s="5"/>
      <c r="G21" s="5"/>
      <c r="H21" s="5"/>
      <c r="I21" s="5"/>
      <c r="J21" s="5"/>
      <c r="K21" s="5"/>
      <c r="L21" s="5"/>
      <c r="M21" s="5"/>
      <c r="N21" s="5"/>
      <c r="O21" s="5"/>
      <c r="P21" s="5"/>
      <c r="Q21" s="5"/>
      <c r="R21" s="5"/>
      <c r="S21" s="5"/>
      <c r="T21" s="5"/>
    </row>
    <row r="22" spans="1:28" x14ac:dyDescent="0.35">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5">
      <c r="B23" s="71" t="s">
        <v>901</v>
      </c>
      <c r="C23" s="98">
        <v>0</v>
      </c>
      <c r="D23" s="6" t="str">
        <f t="shared" si="0"/>
        <v>-</v>
      </c>
      <c r="E23" s="5"/>
      <c r="F23" s="5"/>
      <c r="G23" s="5"/>
      <c r="H23" s="5"/>
      <c r="I23" s="5"/>
      <c r="J23" s="5"/>
      <c r="K23" s="5"/>
      <c r="L23" s="5"/>
      <c r="M23" s="5"/>
      <c r="N23" s="5"/>
      <c r="O23" s="5"/>
      <c r="P23" s="5"/>
      <c r="Q23" s="5"/>
      <c r="R23" s="5"/>
      <c r="S23" s="5"/>
      <c r="T23" s="5"/>
    </row>
    <row r="24" spans="1:28" x14ac:dyDescent="0.35">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4">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4">
      <c r="C26" s="59"/>
      <c r="E26" s="5"/>
      <c r="F26" s="5"/>
      <c r="G26" s="5"/>
      <c r="H26" s="5"/>
      <c r="I26" s="5"/>
      <c r="J26" s="5"/>
      <c r="K26" s="5"/>
      <c r="L26" s="5"/>
      <c r="M26" s="5"/>
      <c r="N26" s="5"/>
      <c r="O26" s="5"/>
      <c r="P26" s="5"/>
      <c r="Q26" s="5"/>
      <c r="R26" s="5"/>
      <c r="S26" s="5"/>
      <c r="T26" s="5"/>
    </row>
    <row r="27" spans="1:28" ht="15" thickBot="1" x14ac:dyDescent="0.4">
      <c r="B27" s="136" t="s">
        <v>776</v>
      </c>
      <c r="C27" s="137"/>
      <c r="D27" s="137"/>
      <c r="E27" s="137"/>
      <c r="F27" s="237" t="s">
        <v>777</v>
      </c>
      <c r="G27" s="238"/>
      <c r="H27" s="238"/>
      <c r="I27" s="238"/>
      <c r="J27" s="238"/>
      <c r="K27" s="238"/>
      <c r="L27" s="238"/>
      <c r="M27" s="238"/>
      <c r="N27" s="238"/>
      <c r="O27" s="238"/>
      <c r="P27" s="238"/>
      <c r="Q27" s="238"/>
      <c r="R27" s="238"/>
      <c r="S27" s="238"/>
      <c r="T27" s="239"/>
      <c r="X27" s="37"/>
      <c r="Z27" s="1"/>
    </row>
    <row r="28" spans="1:28" ht="14.4" customHeight="1" x14ac:dyDescent="0.35">
      <c r="B28" s="30"/>
      <c r="C28" s="232" t="s">
        <v>752</v>
      </c>
      <c r="D28" s="234" t="s">
        <v>753</v>
      </c>
      <c r="E28" s="234"/>
      <c r="F28" s="261" t="s">
        <v>871</v>
      </c>
      <c r="G28" s="263" t="s">
        <v>1004</v>
      </c>
      <c r="H28" s="263"/>
      <c r="I28" s="264" t="s">
        <v>1005</v>
      </c>
      <c r="J28" s="264"/>
      <c r="K28" s="263" t="s">
        <v>1006</v>
      </c>
      <c r="L28" s="263"/>
      <c r="M28" s="264" t="s">
        <v>1007</v>
      </c>
      <c r="N28" s="264"/>
      <c r="O28" s="257" t="s">
        <v>773</v>
      </c>
      <c r="P28" s="257"/>
      <c r="Q28" s="255" t="s">
        <v>774</v>
      </c>
      <c r="R28" s="255"/>
      <c r="S28" s="257" t="s">
        <v>775</v>
      </c>
      <c r="T28" s="258"/>
      <c r="Z28" s="1"/>
      <c r="AB28" s="37"/>
    </row>
    <row r="29" spans="1:28" x14ac:dyDescent="0.35">
      <c r="B29" s="3"/>
      <c r="C29" s="233"/>
      <c r="D29" s="231"/>
      <c r="E29" s="231"/>
      <c r="F29" s="262"/>
      <c r="G29" s="210" t="s">
        <v>1003</v>
      </c>
      <c r="H29" s="210" t="s">
        <v>1002</v>
      </c>
      <c r="I29" s="265"/>
      <c r="J29" s="265"/>
      <c r="K29" s="266"/>
      <c r="L29" s="266"/>
      <c r="M29" s="265"/>
      <c r="N29" s="265"/>
      <c r="O29" s="259"/>
      <c r="P29" s="259"/>
      <c r="Q29" s="256"/>
      <c r="R29" s="256"/>
      <c r="S29" s="259"/>
      <c r="T29" s="260"/>
      <c r="Z29" s="1"/>
      <c r="AB29" s="37"/>
    </row>
    <row r="30" spans="1:28" x14ac:dyDescent="0.35">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4">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IF(OR($M$31=0,O31=0),"-",O31/M31)</f>
        <v>-</v>
      </c>
      <c r="Q31" s="135">
        <v>0</v>
      </c>
      <c r="R31" s="135"/>
      <c r="S31" s="134">
        <v>0</v>
      </c>
      <c r="T31" s="218" t="str">
        <f>IF(OR($Q$31=0,S31=0),"-",Q31/O31)</f>
        <v>-</v>
      </c>
      <c r="Z31" s="1"/>
      <c r="AB31" s="37"/>
    </row>
    <row r="33" spans="2:26" ht="15" thickBot="1" x14ac:dyDescent="0.4"/>
    <row r="34" spans="2:26" ht="15" thickBot="1" x14ac:dyDescent="0.4">
      <c r="B34" s="237" t="s">
        <v>791</v>
      </c>
      <c r="C34" s="238"/>
      <c r="D34" s="238"/>
      <c r="E34" s="239"/>
      <c r="F34" s="24"/>
      <c r="G34" s="24"/>
      <c r="H34" s="24"/>
      <c r="I34" s="24"/>
      <c r="T34" s="1"/>
      <c r="Y34" s="37"/>
      <c r="Z34" s="1"/>
    </row>
    <row r="35" spans="2:26" ht="29" x14ac:dyDescent="0.35">
      <c r="B35" s="139" t="s">
        <v>781</v>
      </c>
      <c r="C35" s="77" t="s">
        <v>759</v>
      </c>
      <c r="D35" s="65" t="s">
        <v>752</v>
      </c>
      <c r="E35" s="78" t="s">
        <v>782</v>
      </c>
      <c r="F35" s="66"/>
      <c r="G35" s="66"/>
      <c r="H35" s="66"/>
      <c r="I35" s="66"/>
      <c r="T35" s="1"/>
      <c r="Y35" s="37"/>
      <c r="Z35" s="1"/>
    </row>
    <row r="36" spans="2:26" x14ac:dyDescent="0.35">
      <c r="B36" s="4" t="s">
        <v>783</v>
      </c>
      <c r="C36" s="68">
        <v>0</v>
      </c>
      <c r="D36" s="5">
        <v>0</v>
      </c>
      <c r="E36" s="75">
        <v>0</v>
      </c>
      <c r="F36" s="5"/>
      <c r="G36" s="5"/>
      <c r="H36" s="5"/>
      <c r="I36" s="5"/>
      <c r="T36" s="1"/>
      <c r="Y36" s="37"/>
      <c r="Z36" s="1"/>
    </row>
    <row r="37" spans="2:26" x14ac:dyDescent="0.35">
      <c r="B37" s="4" t="s">
        <v>765</v>
      </c>
      <c r="C37" s="68">
        <v>0</v>
      </c>
      <c r="D37" s="5">
        <v>0</v>
      </c>
      <c r="E37" s="75">
        <v>0</v>
      </c>
      <c r="F37" s="5"/>
      <c r="G37" s="5"/>
      <c r="H37" s="5"/>
      <c r="I37" s="5"/>
      <c r="T37" s="1"/>
      <c r="Y37" s="37"/>
      <c r="Z37" s="1"/>
    </row>
    <row r="38" spans="2:26" x14ac:dyDescent="0.35">
      <c r="B38" s="4" t="s">
        <v>784</v>
      </c>
      <c r="C38" s="68">
        <v>0</v>
      </c>
      <c r="D38" s="5">
        <v>0</v>
      </c>
      <c r="E38" s="75">
        <v>0</v>
      </c>
      <c r="F38" s="5"/>
      <c r="G38" s="5"/>
      <c r="H38" s="5"/>
      <c r="I38" s="5"/>
      <c r="T38" s="1"/>
      <c r="Y38" s="37"/>
      <c r="Z38" s="1"/>
    </row>
    <row r="39" spans="2:26" x14ac:dyDescent="0.35">
      <c r="B39" s="4" t="s">
        <v>766</v>
      </c>
      <c r="C39" s="68">
        <v>0</v>
      </c>
      <c r="D39" s="5">
        <v>0</v>
      </c>
      <c r="E39" s="75">
        <v>0</v>
      </c>
      <c r="F39" s="5"/>
      <c r="G39" s="5"/>
      <c r="H39" s="5"/>
      <c r="I39" s="5"/>
      <c r="T39" s="1"/>
      <c r="Y39" s="37"/>
      <c r="Z39" s="1"/>
    </row>
    <row r="40" spans="2:26" x14ac:dyDescent="0.35">
      <c r="B40" s="4" t="s">
        <v>772</v>
      </c>
      <c r="C40" s="68">
        <v>0</v>
      </c>
      <c r="D40" s="5">
        <v>0</v>
      </c>
      <c r="E40" s="75">
        <v>0</v>
      </c>
      <c r="F40" s="5"/>
      <c r="G40" s="5"/>
      <c r="H40" s="5"/>
      <c r="I40" s="5"/>
      <c r="T40" s="1"/>
      <c r="Y40" s="37"/>
      <c r="Z40" s="1"/>
    </row>
    <row r="41" spans="2:26" x14ac:dyDescent="0.35">
      <c r="B41" s="4" t="s">
        <v>770</v>
      </c>
      <c r="C41" s="68">
        <v>0</v>
      </c>
      <c r="D41" s="5">
        <v>0</v>
      </c>
      <c r="E41" s="75">
        <v>0</v>
      </c>
      <c r="F41" s="5"/>
      <c r="G41" s="5"/>
      <c r="H41" s="5"/>
      <c r="I41" s="5"/>
      <c r="T41" s="1"/>
      <c r="Y41" s="37"/>
      <c r="Z41" s="1"/>
    </row>
    <row r="42" spans="2:26" x14ac:dyDescent="0.35">
      <c r="B42" s="4" t="s">
        <v>764</v>
      </c>
      <c r="C42" s="68">
        <v>0</v>
      </c>
      <c r="D42" s="5">
        <v>0</v>
      </c>
      <c r="E42" s="75">
        <v>0</v>
      </c>
      <c r="F42" s="5"/>
      <c r="G42" s="5"/>
      <c r="H42" s="5"/>
      <c r="I42" s="5"/>
      <c r="T42" s="1"/>
      <c r="Y42" s="37"/>
      <c r="Z42" s="1"/>
    </row>
    <row r="43" spans="2:26" x14ac:dyDescent="0.35">
      <c r="B43" s="4" t="s">
        <v>768</v>
      </c>
      <c r="C43" s="68">
        <v>0</v>
      </c>
      <c r="D43" s="5">
        <v>0</v>
      </c>
      <c r="E43" s="75">
        <v>0</v>
      </c>
      <c r="F43" s="5"/>
      <c r="G43" s="5"/>
      <c r="H43" s="5"/>
      <c r="I43" s="5"/>
      <c r="T43" s="1"/>
      <c r="Y43" s="37"/>
      <c r="Z43" s="1"/>
    </row>
    <row r="44" spans="2:26" x14ac:dyDescent="0.35">
      <c r="B44" s="4" t="s">
        <v>785</v>
      </c>
      <c r="C44" s="68">
        <v>0</v>
      </c>
      <c r="D44" s="5">
        <v>0</v>
      </c>
      <c r="E44" s="75">
        <v>0</v>
      </c>
      <c r="F44" s="5"/>
      <c r="G44" s="5"/>
      <c r="H44" s="5"/>
      <c r="I44" s="5"/>
      <c r="T44" s="1"/>
      <c r="Y44" s="37"/>
      <c r="Z44" s="1"/>
    </row>
    <row r="45" spans="2:26" x14ac:dyDescent="0.35">
      <c r="B45" s="4" t="s">
        <v>786</v>
      </c>
      <c r="C45" s="68">
        <v>0</v>
      </c>
      <c r="D45" s="5">
        <v>0</v>
      </c>
      <c r="E45" s="75">
        <v>0</v>
      </c>
      <c r="F45" s="5"/>
      <c r="G45" s="5"/>
      <c r="H45" s="5"/>
      <c r="I45" s="5"/>
      <c r="T45" s="1"/>
      <c r="Y45" s="37"/>
      <c r="Z45" s="1"/>
    </row>
    <row r="46" spans="2:26" x14ac:dyDescent="0.35">
      <c r="B46" s="4" t="s">
        <v>771</v>
      </c>
      <c r="C46" s="68">
        <v>0</v>
      </c>
      <c r="D46" s="5">
        <v>0</v>
      </c>
      <c r="E46" s="75">
        <v>0</v>
      </c>
      <c r="F46" s="5"/>
      <c r="G46" s="5"/>
      <c r="H46" s="5"/>
      <c r="I46" s="5"/>
      <c r="T46" s="1"/>
      <c r="Y46" s="37"/>
      <c r="Z46" s="1"/>
    </row>
    <row r="47" spans="2:26" x14ac:dyDescent="0.35">
      <c r="B47" s="4" t="s">
        <v>787</v>
      </c>
      <c r="C47" s="68">
        <v>0</v>
      </c>
      <c r="D47" s="5">
        <v>0</v>
      </c>
      <c r="E47" s="75">
        <v>0</v>
      </c>
      <c r="F47" s="5"/>
      <c r="G47" s="5"/>
      <c r="H47" s="5"/>
      <c r="I47" s="5"/>
      <c r="T47" s="1"/>
      <c r="Y47" s="37"/>
      <c r="Z47" s="1"/>
    </row>
    <row r="48" spans="2:26" x14ac:dyDescent="0.35">
      <c r="B48" s="4" t="s">
        <v>788</v>
      </c>
      <c r="C48" s="68">
        <v>0</v>
      </c>
      <c r="D48" s="5">
        <v>0</v>
      </c>
      <c r="E48" s="75">
        <v>0</v>
      </c>
      <c r="F48" s="5"/>
      <c r="G48" s="5"/>
      <c r="H48" s="5"/>
      <c r="I48" s="5"/>
      <c r="T48" s="1"/>
      <c r="Y48" s="37"/>
      <c r="Z48" s="1"/>
    </row>
    <row r="49" spans="2:26" x14ac:dyDescent="0.35">
      <c r="B49" s="4" t="s">
        <v>763</v>
      </c>
      <c r="C49" s="68">
        <v>0</v>
      </c>
      <c r="D49" s="5">
        <v>0</v>
      </c>
      <c r="E49" s="75">
        <v>0</v>
      </c>
      <c r="F49" s="5"/>
      <c r="G49" s="5"/>
      <c r="H49" s="5"/>
      <c r="I49" s="5"/>
      <c r="T49" s="1"/>
      <c r="Y49" s="37"/>
      <c r="Z49" s="1"/>
    </row>
    <row r="50" spans="2:26" x14ac:dyDescent="0.35">
      <c r="B50" s="4" t="s">
        <v>767</v>
      </c>
      <c r="C50" s="68">
        <v>0</v>
      </c>
      <c r="D50" s="5">
        <v>0</v>
      </c>
      <c r="E50" s="75">
        <v>0</v>
      </c>
      <c r="F50" s="5"/>
      <c r="G50" s="5"/>
      <c r="H50" s="5"/>
      <c r="I50" s="5"/>
      <c r="T50" s="1"/>
      <c r="Y50" s="37"/>
      <c r="Z50" s="1"/>
    </row>
    <row r="51" spans="2:26" x14ac:dyDescent="0.35">
      <c r="B51" s="4" t="s">
        <v>789</v>
      </c>
      <c r="C51" s="68">
        <v>0</v>
      </c>
      <c r="D51" s="5">
        <v>0</v>
      </c>
      <c r="E51" s="75">
        <v>0</v>
      </c>
      <c r="F51" s="5"/>
      <c r="G51" s="5"/>
      <c r="H51" s="5"/>
      <c r="I51" s="5"/>
      <c r="T51" s="1"/>
      <c r="Z51" s="1"/>
    </row>
    <row r="52" spans="2:26" x14ac:dyDescent="0.35">
      <c r="B52" s="4" t="s">
        <v>790</v>
      </c>
      <c r="C52" s="68">
        <v>0</v>
      </c>
      <c r="D52" s="5">
        <v>0</v>
      </c>
      <c r="E52" s="75">
        <v>0</v>
      </c>
      <c r="F52" s="5"/>
      <c r="G52" s="5"/>
      <c r="H52" s="5"/>
      <c r="I52" s="5"/>
      <c r="T52" s="1"/>
      <c r="Z52" s="1"/>
    </row>
    <row r="53" spans="2:26" ht="15" thickBot="1" x14ac:dyDescent="0.4">
      <c r="B53" s="13" t="s">
        <v>769</v>
      </c>
      <c r="C53" s="74">
        <v>0</v>
      </c>
      <c r="D53" s="17">
        <v>0</v>
      </c>
      <c r="E53" s="76">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28" t="s">
        <v>822</v>
      </c>
      <c r="C56" s="229"/>
    </row>
    <row r="57" spans="2:26" x14ac:dyDescent="0.35">
      <c r="B57" s="80"/>
      <c r="C57" s="81" t="s">
        <v>826</v>
      </c>
    </row>
    <row r="58" spans="2:26" x14ac:dyDescent="0.35">
      <c r="B58" s="4" t="s">
        <v>823</v>
      </c>
      <c r="C58" s="122">
        <v>0</v>
      </c>
    </row>
    <row r="59" spans="2:26" x14ac:dyDescent="0.35">
      <c r="B59" s="4" t="s">
        <v>824</v>
      </c>
      <c r="C59" s="122">
        <v>0</v>
      </c>
    </row>
    <row r="60" spans="2:26" ht="15" thickBot="1" x14ac:dyDescent="0.4">
      <c r="B60" s="13" t="s">
        <v>825</v>
      </c>
      <c r="C60" s="123">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5">
    <mergeCell ref="B56:C56"/>
    <mergeCell ref="B34:E34"/>
    <mergeCell ref="O28:P29"/>
    <mergeCell ref="M28:N29"/>
    <mergeCell ref="K28:L29"/>
    <mergeCell ref="I28:J29"/>
    <mergeCell ref="Q28:R29"/>
    <mergeCell ref="S28:T29"/>
    <mergeCell ref="B2:D2"/>
    <mergeCell ref="B15:D15"/>
    <mergeCell ref="C28:C29"/>
    <mergeCell ref="D28:E29"/>
    <mergeCell ref="F28:F29"/>
    <mergeCell ref="G28:H28"/>
    <mergeCell ref="F27:T2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792</v>
      </c>
      <c r="G1" t="s">
        <v>793</v>
      </c>
      <c r="H1" t="s">
        <v>794</v>
      </c>
    </row>
    <row r="2" spans="1:8" x14ac:dyDescent="0.35">
      <c r="A2">
        <v>1</v>
      </c>
      <c r="B2" s="46" t="s">
        <v>757</v>
      </c>
      <c r="C2" s="46"/>
      <c r="E2" t="s">
        <v>763</v>
      </c>
      <c r="F2" s="46">
        <v>0.3833333333333333</v>
      </c>
      <c r="G2" s="46">
        <v>0.51111111111111118</v>
      </c>
      <c r="H2" t="s">
        <v>795</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796</v>
      </c>
    </row>
    <row r="5" spans="1:8" x14ac:dyDescent="0.35">
      <c r="A5">
        <v>4</v>
      </c>
      <c r="B5" s="46" t="s">
        <v>757</v>
      </c>
      <c r="C5" s="46"/>
      <c r="E5" t="s">
        <v>765</v>
      </c>
      <c r="F5" s="46">
        <v>0.45277777777777778</v>
      </c>
      <c r="G5" s="46">
        <v>0.5395833333333333</v>
      </c>
      <c r="H5" t="s">
        <v>797</v>
      </c>
    </row>
    <row r="6" spans="1:8" x14ac:dyDescent="0.35">
      <c r="A6">
        <v>5</v>
      </c>
      <c r="B6" s="46" t="s">
        <v>757</v>
      </c>
      <c r="C6" s="46"/>
      <c r="E6" t="s">
        <v>766</v>
      </c>
      <c r="F6" s="46">
        <v>0.45347222222222222</v>
      </c>
      <c r="G6" s="46">
        <v>0.54861111111111105</v>
      </c>
      <c r="H6" t="s">
        <v>798</v>
      </c>
    </row>
    <row r="7" spans="1:8" x14ac:dyDescent="0.35">
      <c r="A7">
        <v>6</v>
      </c>
      <c r="B7" s="46" t="s">
        <v>757</v>
      </c>
      <c r="C7" s="46"/>
      <c r="E7" t="s">
        <v>767</v>
      </c>
      <c r="F7" s="46">
        <v>0.46458333333333335</v>
      </c>
      <c r="G7" s="46">
        <v>0.5541666666666667</v>
      </c>
      <c r="H7" t="s">
        <v>799</v>
      </c>
    </row>
    <row r="8" spans="1:8" x14ac:dyDescent="0.35">
      <c r="A8">
        <v>7</v>
      </c>
      <c r="B8" s="46" t="s">
        <v>757</v>
      </c>
      <c r="C8" s="46"/>
      <c r="E8" t="s">
        <v>764</v>
      </c>
      <c r="F8" s="46">
        <v>0.54652777777777783</v>
      </c>
      <c r="G8" s="46">
        <v>0.59305555555555556</v>
      </c>
      <c r="H8" t="s">
        <v>800</v>
      </c>
    </row>
    <row r="9" spans="1:8" x14ac:dyDescent="0.35">
      <c r="A9">
        <v>8</v>
      </c>
      <c r="B9" s="46" t="s">
        <v>757</v>
      </c>
      <c r="C9" s="46"/>
      <c r="E9" t="s">
        <v>767</v>
      </c>
      <c r="F9" s="46">
        <v>0.54652777777777783</v>
      </c>
      <c r="G9" s="46">
        <v>0.61805555555555558</v>
      </c>
      <c r="H9" t="s">
        <v>801</v>
      </c>
    </row>
    <row r="10" spans="1:8" x14ac:dyDescent="0.35">
      <c r="A10">
        <v>9</v>
      </c>
      <c r="B10" s="46" t="s">
        <v>757</v>
      </c>
      <c r="C10" s="46"/>
      <c r="E10" t="s">
        <v>764</v>
      </c>
      <c r="F10" s="46">
        <v>0.5083333333333333</v>
      </c>
      <c r="G10" s="46">
        <v>0.5854166666666667</v>
      </c>
      <c r="H10" t="s">
        <v>802</v>
      </c>
    </row>
    <row r="11" spans="1:8" x14ac:dyDescent="0.35">
      <c r="A11">
        <v>10</v>
      </c>
      <c r="B11" s="46" t="s">
        <v>757</v>
      </c>
      <c r="C11" s="46"/>
      <c r="E11" t="s">
        <v>763</v>
      </c>
      <c r="F11" s="46">
        <v>0.52708333333333335</v>
      </c>
      <c r="G11" s="46">
        <v>0.6</v>
      </c>
      <c r="H11" t="s">
        <v>803</v>
      </c>
    </row>
    <row r="12" spans="1:8" x14ac:dyDescent="0.35">
      <c r="A12">
        <v>11</v>
      </c>
      <c r="B12" s="46" t="s">
        <v>757</v>
      </c>
      <c r="C12" s="46"/>
      <c r="E12" t="s">
        <v>766</v>
      </c>
      <c r="F12" s="46">
        <v>0.37708333333333338</v>
      </c>
      <c r="G12" s="46">
        <v>0.48055555555555557</v>
      </c>
      <c r="H12" t="s">
        <v>804</v>
      </c>
    </row>
    <row r="13" spans="1:8" x14ac:dyDescent="0.35">
      <c r="A13">
        <v>12</v>
      </c>
      <c r="B13" s="46" t="s">
        <v>757</v>
      </c>
      <c r="C13" s="46"/>
      <c r="E13" t="s">
        <v>767</v>
      </c>
      <c r="F13" s="46">
        <v>0.40416666666666662</v>
      </c>
      <c r="G13" s="46">
        <v>0.50138888888888888</v>
      </c>
      <c r="H13" t="s">
        <v>805</v>
      </c>
    </row>
    <row r="14" spans="1:8" x14ac:dyDescent="0.35">
      <c r="A14">
        <v>13</v>
      </c>
      <c r="B14" s="46" t="s">
        <v>757</v>
      </c>
      <c r="C14" s="46"/>
      <c r="E14" t="s">
        <v>767</v>
      </c>
      <c r="F14" s="46">
        <v>0.43402777777777773</v>
      </c>
      <c r="G14" s="46">
        <v>0.53541666666666665</v>
      </c>
      <c r="H14" t="s">
        <v>806</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807</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843</v>
      </c>
    </row>
    <row r="22" spans="1:8" x14ac:dyDescent="0.35">
      <c r="A22">
        <v>21</v>
      </c>
      <c r="B22" s="46" t="s">
        <v>757</v>
      </c>
      <c r="C22" s="46"/>
      <c r="E22" t="s">
        <v>770</v>
      </c>
      <c r="F22" s="46">
        <v>0.36874999999999997</v>
      </c>
      <c r="G22" s="46">
        <v>0.43402777777777773</v>
      </c>
      <c r="H22" t="s">
        <v>808</v>
      </c>
    </row>
    <row r="23" spans="1:8" x14ac:dyDescent="0.35">
      <c r="A23">
        <v>22</v>
      </c>
      <c r="B23" s="46" t="s">
        <v>757</v>
      </c>
      <c r="C23" s="46"/>
      <c r="E23" t="s">
        <v>766</v>
      </c>
      <c r="F23" s="46">
        <v>0.3888888888888889</v>
      </c>
      <c r="G23" s="46">
        <v>0.47361111111111115</v>
      </c>
      <c r="H23" t="s">
        <v>809</v>
      </c>
    </row>
    <row r="24" spans="1:8" x14ac:dyDescent="0.35">
      <c r="A24">
        <v>23</v>
      </c>
      <c r="B24" s="46" t="s">
        <v>757</v>
      </c>
      <c r="C24" s="46"/>
      <c r="E24" t="s">
        <v>771</v>
      </c>
      <c r="F24" s="46">
        <v>0.3972222222222222</v>
      </c>
      <c r="G24" s="46">
        <v>0.47083333333333338</v>
      </c>
      <c r="H24" t="s">
        <v>810</v>
      </c>
    </row>
    <row r="25" spans="1:8" x14ac:dyDescent="0.35">
      <c r="A25">
        <v>24</v>
      </c>
      <c r="B25" s="46" t="s">
        <v>757</v>
      </c>
      <c r="C25" s="46"/>
      <c r="E25" t="s">
        <v>772</v>
      </c>
      <c r="F25" s="46">
        <v>0.40625</v>
      </c>
      <c r="G25" s="46">
        <v>0.5083333333333333</v>
      </c>
      <c r="H25" t="s">
        <v>811</v>
      </c>
    </row>
    <row r="26" spans="1:8" x14ac:dyDescent="0.35">
      <c r="A26">
        <v>25</v>
      </c>
      <c r="B26" s="46" t="s">
        <v>757</v>
      </c>
      <c r="C26" s="46"/>
      <c r="E26" t="s">
        <v>765</v>
      </c>
      <c r="F26" s="46">
        <v>0.43958333333333338</v>
      </c>
      <c r="G26" s="46">
        <v>0.54999999999999993</v>
      </c>
      <c r="H26" t="s">
        <v>812</v>
      </c>
    </row>
    <row r="27" spans="1:8" x14ac:dyDescent="0.35">
      <c r="A27">
        <v>26</v>
      </c>
      <c r="B27" s="46" t="s">
        <v>757</v>
      </c>
      <c r="C27" s="46"/>
      <c r="E27" t="s">
        <v>763</v>
      </c>
      <c r="F27" s="46">
        <v>0.47916666666666669</v>
      </c>
      <c r="G27" s="46">
        <v>0.56944444444444442</v>
      </c>
      <c r="H27" t="s">
        <v>813</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814</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815</v>
      </c>
    </row>
    <row r="33" spans="1:8" x14ac:dyDescent="0.35">
      <c r="A33">
        <v>32</v>
      </c>
      <c r="B33" s="46" t="s">
        <v>757</v>
      </c>
      <c r="C33" s="46"/>
      <c r="E33" t="s">
        <v>765</v>
      </c>
      <c r="F33" s="46">
        <v>0.43055555555555558</v>
      </c>
      <c r="G33" s="46">
        <v>0.49652777777777773</v>
      </c>
      <c r="H33" t="s">
        <v>816</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817</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818</v>
      </c>
    </row>
    <row r="40" spans="1:8" x14ac:dyDescent="0.35">
      <c r="A40">
        <v>39</v>
      </c>
      <c r="B40" s="46" t="s">
        <v>757</v>
      </c>
      <c r="C40" s="46"/>
      <c r="E40" t="s">
        <v>765</v>
      </c>
      <c r="F40" s="46">
        <v>0.58680555555555558</v>
      </c>
      <c r="G40" s="46">
        <v>0.64583333333333337</v>
      </c>
      <c r="H40" t="s">
        <v>796</v>
      </c>
    </row>
    <row r="41" spans="1:8" x14ac:dyDescent="0.35">
      <c r="A41">
        <v>40</v>
      </c>
      <c r="B41" s="46" t="s">
        <v>757</v>
      </c>
      <c r="C41" s="46"/>
      <c r="E41" t="s">
        <v>769</v>
      </c>
      <c r="F41" s="46">
        <v>0.37777777777777777</v>
      </c>
      <c r="G41" s="46">
        <v>0.45</v>
      </c>
      <c r="H41" t="s">
        <v>819</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802</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820</v>
      </c>
    </row>
    <row r="46" spans="1:8" x14ac:dyDescent="0.35">
      <c r="A46">
        <v>45</v>
      </c>
      <c r="B46" s="46" t="s">
        <v>757</v>
      </c>
      <c r="C46" s="46"/>
      <c r="E46" t="s">
        <v>766</v>
      </c>
      <c r="F46" s="46">
        <v>0.4861111111111111</v>
      </c>
      <c r="G46" s="46">
        <v>0.53680555555555554</v>
      </c>
      <c r="H46" t="s">
        <v>821</v>
      </c>
    </row>
    <row r="47" spans="1:8" x14ac:dyDescent="0.35">
      <c r="A47">
        <v>46</v>
      </c>
      <c r="B47" s="46" t="s">
        <v>757</v>
      </c>
      <c r="E47" t="s">
        <v>765</v>
      </c>
      <c r="F47" s="46">
        <v>0.50555555555555554</v>
      </c>
      <c r="G47" s="46">
        <v>0.59305555555555556</v>
      </c>
      <c r="H47" t="s">
        <v>818</v>
      </c>
    </row>
    <row r="48" spans="1:8" x14ac:dyDescent="0.35">
      <c r="A48">
        <v>47</v>
      </c>
      <c r="B48" s="46" t="s">
        <v>757</v>
      </c>
      <c r="E48" t="s">
        <v>764</v>
      </c>
      <c r="F48" s="46">
        <v>0.53055555555555556</v>
      </c>
      <c r="G48" s="46">
        <v>0.61111111111111105</v>
      </c>
      <c r="H48" t="s">
        <v>820</v>
      </c>
    </row>
    <row r="49" spans="1:8" x14ac:dyDescent="0.35">
      <c r="A49">
        <v>48</v>
      </c>
      <c r="B49" s="46" t="s">
        <v>757</v>
      </c>
      <c r="E49" t="s">
        <v>765</v>
      </c>
      <c r="F49" s="46">
        <v>0.53333333333333333</v>
      </c>
      <c r="G49" s="46">
        <v>0.60138888888888886</v>
      </c>
      <c r="H49" t="s">
        <v>814</v>
      </c>
    </row>
    <row r="50" spans="1:8" x14ac:dyDescent="0.35">
      <c r="A50">
        <v>49</v>
      </c>
      <c r="B50" t="s">
        <v>757</v>
      </c>
      <c r="E50" t="s">
        <v>764</v>
      </c>
      <c r="F50" s="46">
        <v>0.56805555555555554</v>
      </c>
      <c r="G50" s="46">
        <v>0.65277777777777779</v>
      </c>
      <c r="H50" t="s">
        <v>809</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828</v>
      </c>
    </row>
    <row r="53" spans="1:8" x14ac:dyDescent="0.35">
      <c r="A53">
        <v>52</v>
      </c>
      <c r="B53" t="s">
        <v>757</v>
      </c>
      <c r="E53" t="s">
        <v>769</v>
      </c>
      <c r="F53" s="46">
        <v>0.38611111111111113</v>
      </c>
      <c r="G53" s="46">
        <v>0.45555555555555555</v>
      </c>
      <c r="H53" t="s">
        <v>829</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796</v>
      </c>
    </row>
    <row r="59" spans="1:8" x14ac:dyDescent="0.35">
      <c r="A59">
        <v>58</v>
      </c>
      <c r="B59" t="s">
        <v>757</v>
      </c>
      <c r="E59" t="s">
        <v>771</v>
      </c>
      <c r="F59" s="46">
        <v>0.47847222222222219</v>
      </c>
      <c r="G59" s="46">
        <v>0.56458333333333333</v>
      </c>
      <c r="H59" t="s">
        <v>830</v>
      </c>
    </row>
    <row r="60" spans="1:8" x14ac:dyDescent="0.35">
      <c r="A60">
        <v>59</v>
      </c>
      <c r="B60" t="s">
        <v>757</v>
      </c>
      <c r="E60" t="s">
        <v>763</v>
      </c>
      <c r="F60" s="46">
        <v>0.47569444444444442</v>
      </c>
      <c r="G60" s="46">
        <v>0.54097222222222219</v>
      </c>
      <c r="H60" t="s">
        <v>808</v>
      </c>
    </row>
    <row r="61" spans="1:8" x14ac:dyDescent="0.35">
      <c r="A61">
        <v>60</v>
      </c>
      <c r="B61" t="s">
        <v>757</v>
      </c>
      <c r="E61" t="s">
        <v>764</v>
      </c>
      <c r="F61" s="46">
        <v>0.49583333333333335</v>
      </c>
      <c r="G61" s="46">
        <v>0.56111111111111112</v>
      </c>
      <c r="H61" t="s">
        <v>808</v>
      </c>
    </row>
    <row r="62" spans="1:8" x14ac:dyDescent="0.35">
      <c r="A62">
        <v>61</v>
      </c>
      <c r="B62" t="s">
        <v>757</v>
      </c>
      <c r="E62" t="s">
        <v>770</v>
      </c>
      <c r="F62" s="46">
        <v>0.48819444444444443</v>
      </c>
      <c r="G62" s="46">
        <v>0.57222222222222219</v>
      </c>
      <c r="H62" t="s">
        <v>831</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799</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830</v>
      </c>
    </row>
    <row r="70" spans="1:8" x14ac:dyDescent="0.35">
      <c r="A70">
        <v>69</v>
      </c>
      <c r="B70" t="s">
        <v>757</v>
      </c>
      <c r="E70" t="s">
        <v>769</v>
      </c>
      <c r="F70" s="46">
        <v>0.44444444444444442</v>
      </c>
      <c r="G70" s="46">
        <v>0.52569444444444446</v>
      </c>
      <c r="H70" t="s">
        <v>832</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833</v>
      </c>
    </row>
    <row r="73" spans="1:8" x14ac:dyDescent="0.35">
      <c r="A73">
        <v>72</v>
      </c>
      <c r="B73" t="s">
        <v>757</v>
      </c>
      <c r="E73" t="s">
        <v>771</v>
      </c>
      <c r="F73" s="46">
        <v>0.55208333333333337</v>
      </c>
      <c r="G73" s="46">
        <v>0.6333333333333333</v>
      </c>
      <c r="H73" t="s">
        <v>832</v>
      </c>
    </row>
    <row r="74" spans="1:8" x14ac:dyDescent="0.35">
      <c r="A74">
        <v>73</v>
      </c>
      <c r="B74" t="s">
        <v>757</v>
      </c>
      <c r="E74" t="s">
        <v>767</v>
      </c>
      <c r="F74" s="46">
        <v>0.54236111111111118</v>
      </c>
      <c r="G74" s="46">
        <v>0.63750000000000007</v>
      </c>
      <c r="H74" t="s">
        <v>798</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834</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835</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803</v>
      </c>
    </row>
    <row r="82" spans="1:8" x14ac:dyDescent="0.35">
      <c r="A82">
        <v>81</v>
      </c>
      <c r="B82" t="s">
        <v>757</v>
      </c>
      <c r="E82" t="s">
        <v>770</v>
      </c>
      <c r="F82" s="46">
        <v>0.4465277777777778</v>
      </c>
      <c r="G82" s="46">
        <v>0.52708333333333335</v>
      </c>
      <c r="H82" t="s">
        <v>820</v>
      </c>
    </row>
    <row r="83" spans="1:8" x14ac:dyDescent="0.35">
      <c r="A83">
        <v>82</v>
      </c>
      <c r="B83" t="s">
        <v>757</v>
      </c>
      <c r="E83" t="s">
        <v>764</v>
      </c>
      <c r="F83" s="46">
        <v>0.4548611111111111</v>
      </c>
      <c r="G83" s="46">
        <v>0.53472222222222221</v>
      </c>
      <c r="H83" t="s">
        <v>836</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837</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830</v>
      </c>
    </row>
    <row r="88" spans="1:8" x14ac:dyDescent="0.35">
      <c r="A88">
        <v>87</v>
      </c>
      <c r="B88" t="s">
        <v>757</v>
      </c>
      <c r="E88" t="s">
        <v>771</v>
      </c>
      <c r="F88" s="46">
        <v>0.39097222222222222</v>
      </c>
      <c r="G88" s="46">
        <v>0.48194444444444445</v>
      </c>
      <c r="H88" t="s">
        <v>838</v>
      </c>
    </row>
    <row r="89" spans="1:8" x14ac:dyDescent="0.35">
      <c r="A89">
        <v>88</v>
      </c>
      <c r="B89" t="s">
        <v>757</v>
      </c>
      <c r="E89" t="s">
        <v>772</v>
      </c>
      <c r="F89" s="46">
        <v>0.39513888888888887</v>
      </c>
      <c r="G89" s="46">
        <v>0.47222222222222227</v>
      </c>
      <c r="H89" t="s">
        <v>802</v>
      </c>
    </row>
    <row r="90" spans="1:8" x14ac:dyDescent="0.35">
      <c r="A90">
        <v>89</v>
      </c>
      <c r="B90" t="s">
        <v>757</v>
      </c>
      <c r="E90" t="s">
        <v>770</v>
      </c>
      <c r="F90" s="46">
        <v>0.40347222222222223</v>
      </c>
      <c r="G90" s="46">
        <v>0.47569444444444442</v>
      </c>
      <c r="H90" t="s">
        <v>819</v>
      </c>
    </row>
    <row r="91" spans="1:8" x14ac:dyDescent="0.35">
      <c r="A91">
        <v>90</v>
      </c>
      <c r="B91" t="s">
        <v>757</v>
      </c>
      <c r="E91" t="s">
        <v>766</v>
      </c>
      <c r="F91" s="46">
        <v>0.43958333333333338</v>
      </c>
      <c r="G91" s="46">
        <v>0.48958333333333331</v>
      </c>
      <c r="H91" t="s">
        <v>839</v>
      </c>
    </row>
    <row r="92" spans="1:8" x14ac:dyDescent="0.35">
      <c r="A92">
        <v>91</v>
      </c>
      <c r="B92" t="s">
        <v>757</v>
      </c>
      <c r="E92" t="s">
        <v>768</v>
      </c>
      <c r="F92" s="46">
        <v>0.40347222222222223</v>
      </c>
      <c r="G92" s="46">
        <v>0.46736111111111112</v>
      </c>
      <c r="H92" t="s">
        <v>844</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845</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846</v>
      </c>
    </row>
    <row r="97" spans="1:8" x14ac:dyDescent="0.35">
      <c r="A97">
        <v>96</v>
      </c>
      <c r="B97" t="s">
        <v>757</v>
      </c>
      <c r="E97" t="s">
        <v>764</v>
      </c>
      <c r="F97" s="46">
        <v>0.38611111111111113</v>
      </c>
      <c r="G97" s="46">
        <v>0.45624999999999999</v>
      </c>
      <c r="H97" t="s">
        <v>847</v>
      </c>
    </row>
    <row r="98" spans="1:8" x14ac:dyDescent="0.35">
      <c r="A98">
        <v>97</v>
      </c>
      <c r="B98" t="s">
        <v>757</v>
      </c>
      <c r="E98" t="s">
        <v>763</v>
      </c>
      <c r="F98" s="46">
        <v>0.37708333333333338</v>
      </c>
      <c r="G98" s="46">
        <v>0.46736111111111112</v>
      </c>
      <c r="H98" t="s">
        <v>813</v>
      </c>
    </row>
    <row r="99" spans="1:8" x14ac:dyDescent="0.35">
      <c r="A99">
        <v>98</v>
      </c>
      <c r="B99" t="s">
        <v>757</v>
      </c>
      <c r="E99" t="s">
        <v>766</v>
      </c>
      <c r="F99" s="46">
        <v>0.39583333333333331</v>
      </c>
      <c r="G99" s="46">
        <v>0.45416666666666666</v>
      </c>
      <c r="H99" t="s">
        <v>848</v>
      </c>
    </row>
    <row r="100" spans="1:8" x14ac:dyDescent="0.35">
      <c r="A100">
        <v>99</v>
      </c>
      <c r="B100" t="s">
        <v>757</v>
      </c>
      <c r="E100" t="s">
        <v>772</v>
      </c>
      <c r="F100" s="46">
        <v>0.42638888888888887</v>
      </c>
      <c r="G100" s="46">
        <v>0.49861111111111112</v>
      </c>
      <c r="H100" t="s">
        <v>819</v>
      </c>
    </row>
    <row r="101" spans="1:8" x14ac:dyDescent="0.35">
      <c r="A101">
        <v>100</v>
      </c>
      <c r="B101" t="s">
        <v>757</v>
      </c>
      <c r="E101" t="s">
        <v>768</v>
      </c>
      <c r="F101" s="46">
        <v>0.4368055555555555</v>
      </c>
      <c r="G101" s="46">
        <v>0.4826388888888889</v>
      </c>
      <c r="H101" t="s">
        <v>849</v>
      </c>
    </row>
    <row r="102" spans="1:8" x14ac:dyDescent="0.35">
      <c r="A102">
        <v>101</v>
      </c>
      <c r="B102" t="s">
        <v>757</v>
      </c>
      <c r="E102" t="s">
        <v>771</v>
      </c>
      <c r="F102" s="46">
        <v>0.48125000000000001</v>
      </c>
      <c r="G102" s="46">
        <v>0.53194444444444444</v>
      </c>
      <c r="H102" t="s">
        <v>821</v>
      </c>
    </row>
    <row r="103" spans="1:8" x14ac:dyDescent="0.35">
      <c r="A103">
        <v>102</v>
      </c>
      <c r="B103" t="s">
        <v>757</v>
      </c>
      <c r="E103" t="s">
        <v>770</v>
      </c>
      <c r="F103" s="46">
        <v>0.4916666666666667</v>
      </c>
      <c r="G103" s="46">
        <v>0.58888888888888891</v>
      </c>
      <c r="H103" t="s">
        <v>805</v>
      </c>
    </row>
    <row r="104" spans="1:8" x14ac:dyDescent="0.35">
      <c r="A104">
        <v>103</v>
      </c>
      <c r="B104" t="s">
        <v>757</v>
      </c>
      <c r="E104" t="s">
        <v>767</v>
      </c>
      <c r="F104" s="46">
        <v>0.52361111111111114</v>
      </c>
      <c r="G104" s="46">
        <v>0.625</v>
      </c>
      <c r="H104" t="s">
        <v>806</v>
      </c>
    </row>
    <row r="105" spans="1:8" x14ac:dyDescent="0.35">
      <c r="A105">
        <v>104</v>
      </c>
      <c r="B105" t="s">
        <v>757</v>
      </c>
      <c r="E105" t="s">
        <v>770</v>
      </c>
      <c r="F105" s="46">
        <v>0.37152777777777773</v>
      </c>
      <c r="G105" s="46">
        <v>0.46319444444444446</v>
      </c>
      <c r="H105" t="s">
        <v>850</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851</v>
      </c>
    </row>
    <row r="108" spans="1:8" x14ac:dyDescent="0.35">
      <c r="A108">
        <v>107</v>
      </c>
      <c r="B108" t="s">
        <v>757</v>
      </c>
      <c r="E108" t="s">
        <v>771</v>
      </c>
      <c r="F108" s="46">
        <v>0.43194444444444446</v>
      </c>
      <c r="G108" s="46">
        <v>0.48194444444444445</v>
      </c>
      <c r="H108" t="s">
        <v>839</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852</v>
      </c>
    </row>
    <row r="111" spans="1:8" x14ac:dyDescent="0.35">
      <c r="A111">
        <v>110</v>
      </c>
      <c r="B111" t="s">
        <v>757</v>
      </c>
      <c r="E111" t="s">
        <v>770</v>
      </c>
      <c r="F111" s="46">
        <v>0.37083333333333335</v>
      </c>
      <c r="G111" s="46">
        <v>0.45833333333333331</v>
      </c>
      <c r="H111" t="s">
        <v>818</v>
      </c>
    </row>
    <row r="112" spans="1:8" x14ac:dyDescent="0.35">
      <c r="A112">
        <v>111</v>
      </c>
      <c r="B112" t="s">
        <v>757</v>
      </c>
      <c r="E112" t="s">
        <v>768</v>
      </c>
      <c r="F112" s="46">
        <v>0.39583333333333331</v>
      </c>
      <c r="G112" s="46">
        <v>0.44791666666666669</v>
      </c>
      <c r="H112" t="s">
        <v>853</v>
      </c>
    </row>
    <row r="113" spans="1:8" x14ac:dyDescent="0.35">
      <c r="A113">
        <v>112</v>
      </c>
      <c r="B113" t="s">
        <v>757</v>
      </c>
      <c r="E113" t="s">
        <v>764</v>
      </c>
      <c r="F113" s="46">
        <v>0.4055555555555555</v>
      </c>
      <c r="G113" s="46">
        <v>0.49027777777777781</v>
      </c>
      <c r="H113" t="s">
        <v>809</v>
      </c>
    </row>
    <row r="114" spans="1:8" x14ac:dyDescent="0.35">
      <c r="A114">
        <v>113</v>
      </c>
      <c r="B114" t="s">
        <v>757</v>
      </c>
      <c r="E114" t="s">
        <v>768</v>
      </c>
      <c r="F114" s="46">
        <v>0.5</v>
      </c>
      <c r="G114" s="46">
        <v>0.56319444444444444</v>
      </c>
      <c r="H114" t="s">
        <v>854</v>
      </c>
    </row>
    <row r="115" spans="1:8" x14ac:dyDescent="0.35">
      <c r="A115">
        <v>114</v>
      </c>
      <c r="B115" t="s">
        <v>757</v>
      </c>
      <c r="E115" t="s">
        <v>770</v>
      </c>
      <c r="F115" s="46">
        <v>0.49583333333333335</v>
      </c>
      <c r="G115" s="46">
        <v>0.61388888888888882</v>
      </c>
      <c r="H115" t="s">
        <v>855</v>
      </c>
    </row>
    <row r="116" spans="1:8" x14ac:dyDescent="0.35">
      <c r="A116">
        <v>115</v>
      </c>
      <c r="B116" t="s">
        <v>757</v>
      </c>
      <c r="E116" t="s">
        <v>767</v>
      </c>
      <c r="F116" s="46">
        <v>0.52569444444444446</v>
      </c>
      <c r="G116" s="46">
        <v>0.62430555555555556</v>
      </c>
      <c r="H116" t="s">
        <v>856</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857</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863</v>
      </c>
      <c r="B3" s="48" t="s">
        <v>864</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37" t="s">
        <v>65</v>
      </c>
      <c r="C4" s="238"/>
      <c r="D4" s="238"/>
      <c r="E4" s="239"/>
      <c r="G4" s="243" t="s">
        <v>31</v>
      </c>
      <c r="H4" s="244"/>
      <c r="I4" s="244"/>
      <c r="J4" s="244"/>
      <c r="K4" s="244"/>
      <c r="L4" s="245"/>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67" t="s">
        <v>749</v>
      </c>
      <c r="E7" s="269" t="s">
        <v>750</v>
      </c>
      <c r="G7" s="4" t="s">
        <v>33</v>
      </c>
      <c r="H7" s="5" t="e">
        <f>COUNTIFS(#REF!, "Female",#REF!, "Yes")</f>
        <v>#REF!</v>
      </c>
      <c r="I7" s="15" t="e">
        <f>H7/SUM($H$7:$H$8)</f>
        <v>#REF!</v>
      </c>
      <c r="J7" s="39"/>
      <c r="K7" s="15"/>
      <c r="L7" s="6"/>
      <c r="M7" s="25"/>
    </row>
    <row r="8" spans="2:16" x14ac:dyDescent="0.35">
      <c r="B8" s="3" t="s">
        <v>77</v>
      </c>
      <c r="C8" s="2">
        <v>5076</v>
      </c>
      <c r="D8" s="268"/>
      <c r="E8" s="270"/>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37" t="s">
        <v>66</v>
      </c>
      <c r="C14" s="238"/>
      <c r="D14" s="239"/>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2023-10-24T08:39:33Z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