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esmondtutuhivre-my.sharepoint.com/personal/mbasa_njomane_hiv-research_org_za/Documents/Documents/R Projects DTHF/TB-Stigma/Metadata/"/>
    </mc:Choice>
  </mc:AlternateContent>
  <xr:revisionPtr revIDLastSave="76" documentId="13_ncr:1_{481F5BB4-AAC8-4006-950E-346FE1586B0D}" xr6:coauthVersionLast="47" xr6:coauthVersionMax="47" xr10:uidLastSave="{12F9E011-8716-4615-AD22-AD56F635CF93}"/>
  <bookViews>
    <workbookView xWindow="-110" yWindow="-110" windowWidth="19420" windowHeight="11620"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 l="1"/>
  <c r="D9" i="26"/>
  <c r="D11" i="26" l="1"/>
  <c r="D11" i="25"/>
  <c r="D11" i="24"/>
  <c r="D15" i="26"/>
  <c r="D15" i="25"/>
  <c r="D8" i="25"/>
  <c r="D15" i="24"/>
  <c r="C5" i="2" l="1"/>
  <c r="D15" i="2"/>
  <c r="D3" i="25"/>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1" i="24"/>
  <c r="T5" i="2"/>
  <c r="L5" i="2"/>
  <c r="D5" i="2"/>
  <c r="C2" i="24" s="1"/>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3" i="25"/>
  <c r="D10" i="25"/>
  <c r="D9" i="25"/>
  <c r="D53" i="26"/>
  <c r="D34" i="26"/>
  <c r="D29" i="26"/>
  <c r="D28" i="26"/>
  <c r="D21" i="26"/>
  <c r="D13" i="26"/>
  <c r="D10"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D6" i="2"/>
  <c r="N6" i="23" l="1"/>
  <c r="C3" i="24"/>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3" i="24" s="1"/>
  <c r="D8" i="2"/>
  <c r="C6" i="25" l="1"/>
  <c r="E3" i="25"/>
  <c r="E3" i="26"/>
  <c r="C4" i="24"/>
  <c r="N7" i="23"/>
  <c r="E3" i="24"/>
  <c r="N8" i="23"/>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<sst xmlns="http://schemas.openxmlformats.org/spreadsheetml/2006/main" count="107273" uniqueCount="1015">
  <si>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</si>
  <si>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</si>
  <si>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</si>
  <si>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</si>
  <si>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</si>
  <si>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</si>
  <si>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</si>
  <si>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</si>
  <si>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</si>
  <si>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</si>
  <si>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</si>
  <si>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</si>
  <si>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</si>
  <si>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</si>
  <si>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</si>
  <si>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</si>
  <si>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</si>
  <si>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</si>
  <si>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</si>
  <si>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</si>
  <si>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</si>
  <si>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</si>
  <si>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</si>
  <si>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</si>
  <si>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</si>
  <si>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</si>
  <si>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</si>
  <si>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</si>
  <si>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</si>
  <si>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</si>
  <si>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</si>
  <si>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</si>
  <si>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</si>
  <si>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</si>
  <si>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</si>
  <si>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</si>
  <si>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</si>
  <si>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</si>
  <si>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</si>
  <si>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</si>
  <si>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</si>
  <si>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</si>
  <si>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</si>
  <si>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</si>
  <si>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</si>
  <si>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</si>
  <si>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</si>
  <si>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</si>
  <si>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</si>
  <si>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</si>
  <si>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</si>
  <si>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</si>
  <si>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</si>
  <si>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</si>
  <si>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</si>
  <si>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</si>
  <si>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</si>
  <si>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</si>
  <si>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</si>
  <si>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</si>
  <si>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</si>
  <si>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</si>
  <si>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</si>
  <si>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</si>
  <si>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</si>
  <si>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</si>
  <si>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</si>
  <si>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</si>
  <si>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</si>
  <si>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</si>
  <si>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</si>
  <si>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</si>
  <si>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</si>
  <si>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</si>
  <si>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</si>
  <si>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</si>
  <si>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</si>
  <si>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</si>
  <si>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</si>
  <si>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</si>
  <si>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</si>
  <si>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</si>
  <si>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</si>
  <si>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</si>
  <si>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</si>
  <si>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</si>
  <si>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</si>
  <si>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</si>
  <si>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</si>
  <si>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</si>
  <si>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</si>
  <si>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</si>
  <si>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</si>
  <si>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</si>
  <si>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</si>
  <si>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</si>
  <si>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</si>
  <si>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</si>
  <si>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</si>
  <si>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</si>
  <si>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</si>
  <si>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</si>
  <si>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</si>
  <si>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</si>
  <si>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</si>
  <si>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</si>
  <si>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</si>
  <si>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</si>
  <si>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</si>
  <si>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</si>
  <si>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</si>
  <si>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</si>
  <si>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</si>
  <si>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</si>
  <si>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</si>
  <si>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</si>
  <si>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</si>
  <si>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</si>
  <si>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</si>
  <si>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</si>
  <si>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</si>
  <si>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</si>
  <si>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</si>
  <si>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</si>
  <si>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</si>
  <si>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</si>
  <si>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</si>
  <si>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</si>
  <si>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</si>
  <si>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</si>
  <si>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</si>
  <si>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</si>
  <si>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</si>
  <si>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</si>
  <si>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</si>
  <si>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</si>
  <si>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</si>
  <si>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</si>
  <si>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</si>
  <si>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</si>
  <si>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</si>
  <si>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</si>
  <si>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</si>
  <si>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</si>
  <si>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</si>
  <si>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</si>
  <si>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</si>
  <si>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</si>
  <si>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</si>
  <si>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</si>
  <si>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</si>
  <si>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</si>
  <si>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</si>
  <si>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</si>
  <si>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</si>
  <si>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</si>
  <si>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</si>
  <si>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</si>
  <si>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</si>
  <si>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</si>
  <si>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</si>
  <si>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</si>
  <si>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</si>
  <si>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</si>
  <si>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</si>
  <si>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</si>
  <si>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</si>
  <si>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</si>
  <si>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</si>
  <si>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</si>
  <si>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</si>
  <si>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</si>
  <si>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</si>
  <si>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</si>
  <si>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</si>
  <si>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</si>
  <si>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</si>
  <si>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</si>
  <si>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</si>
  <si>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</si>
  <si>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</si>
  <si>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</si>
  <si>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</si>
  <si>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</si>
  <si>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</si>
  <si>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</si>
  <si>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</si>
  <si>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</si>
  <si>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</si>
  <si>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</si>
  <si>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</si>
  <si>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</si>
  <si>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</si>
  <si>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</si>
  <si>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</si>
  <si>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</si>
  <si>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</si>
  <si>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</si>
  <si>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</si>
  <si>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</si>
  <si>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</si>
  <si>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</si>
  <si>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</si>
  <si>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</si>
  <si>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</si>
  <si>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</si>
  <si>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</si>
  <si>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</si>
  <si>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</si>
  <si>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</si>
  <si>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</si>
  <si>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</si>
  <si>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</si>
  <si>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</si>
  <si>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</si>
  <si>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</si>
  <si>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</si>
  <si>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</si>
  <si>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</si>
  <si>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</si>
  <si>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</si>
  <si>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</si>
  <si>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</si>
  <si>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</si>
  <si>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</si>
  <si>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</si>
  <si>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</si>
  <si>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</si>
  <si>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</si>
  <si>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</si>
  <si>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</si>
  <si>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</si>
  <si>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</si>
  <si>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</si>
  <si>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</si>
  <si>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</si>
  <si>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</si>
  <si>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</si>
  <si>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</si>
  <si>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</si>
  <si>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</si>
  <si>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</si>
  <si>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</si>
  <si>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</si>
  <si>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</si>
  <si>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</si>
  <si>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</si>
  <si>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</si>
  <si>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</si>
  <si>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</si>
  <si>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</si>
  <si>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</si>
  <si>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</si>
  <si>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</si>
  <si>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</si>
  <si>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</si>
  <si>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</si>
  <si>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</si>
  <si>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</si>
  <si>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</si>
  <si>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</si>
  <si>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</si>
  <si>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</si>
  <si>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</si>
  <si>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</si>
  <si>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</si>
  <si>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</si>
  <si>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</si>
  <si>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</si>
  <si>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</si>
  <si>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</si>
  <si>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</si>
  <si>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</si>
  <si>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</si>
  <si>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</si>
  <si>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</si>
  <si>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</si>
  <si>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</si>
  <si>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</si>
  <si>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</si>
  <si>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</si>
  <si>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</si>
  <si>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</si>
  <si>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</si>
  <si>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</si>
  <si>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</si>
  <si>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</si>
  <si>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</si>
  <si>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</si>
  <si>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</si>
  <si>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</si>
  <si>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</si>
  <si>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</si>
  <si>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</si>
  <si>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</si>
  <si>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</si>
  <si>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</si>
  <si>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</si>
  <si>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</si>
  <si>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</si>
  <si>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</si>
  <si>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</si>
  <si>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</si>
  <si>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</si>
  <si>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</si>
  <si>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</si>
  <si>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</si>
  <si>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</si>
  <si>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</si>
  <si>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</si>
  <si>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</si>
  <si>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</si>
  <si>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</si>
  <si>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</si>
  <si>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</si>
  <si>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</si>
  <si>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</si>
  <si>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</si>
  <si>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</si>
  <si>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</si>
  <si>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</si>
  <si>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</si>
  <si>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</si>
  <si>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</si>
  <si>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</si>
  <si>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</si>
  <si>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</si>
  <si>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</si>
  <si>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</si>
  <si>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</si>
  <si>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</si>
  <si>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</si>
  <si>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</si>
  <si>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</si>
  <si>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</si>
  <si>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</si>
  <si>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</si>
  <si>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</si>
  <si>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</si>
  <si>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</si>
  <si>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</si>
  <si>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</si>
  <si>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</si>
  <si>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</si>
  <si>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</si>
  <si>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</si>
  <si>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</si>
  <si>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</si>
  <si>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</si>
  <si>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</si>
  <si>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</si>
  <si>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</si>
  <si>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</si>
  <si>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</si>
  <si>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</si>
  <si>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</si>
  <si>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</si>
  <si>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</si>
  <si>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</si>
  <si>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</si>
  <si>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</si>
  <si>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</si>
  <si>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</si>
  <si>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</si>
  <si>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</si>
  <si>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</si>
  <si>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</si>
  <si>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</si>
  <si>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</si>
  <si>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</si>
  <si>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</si>
  <si>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</si>
  <si>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</si>
  <si>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</si>
  <si>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</si>
  <si>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</si>
  <si>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</si>
  <si>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</si>
  <si>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</si>
  <si>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</si>
  <si>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</si>
  <si>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</si>
  <si>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</si>
  <si>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</si>
  <si>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</si>
  <si>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</si>
  <si>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</si>
  <si>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</si>
  <si>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</si>
  <si>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</si>
  <si>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</si>
  <si>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</si>
  <si>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</si>
  <si>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</si>
  <si>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</si>
  <si>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</si>
  <si>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</si>
  <si>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</si>
  <si>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</si>
  <si>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</si>
  <si>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</si>
  <si>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</si>
  <si>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</si>
  <si>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</si>
  <si>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</si>
  <si>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</si>
  <si>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</si>
  <si>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</si>
  <si>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</si>
  <si>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</si>
  <si>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</si>
  <si>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</si>
  <si>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</si>
  <si>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</si>
  <si>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</si>
  <si>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</si>
  <si>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</si>
  <si>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</si>
  <si>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</si>
  <si>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</si>
  <si>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</si>
  <si>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</si>
  <si>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</si>
  <si>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</si>
  <si>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</si>
  <si>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</si>
  <si>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</si>
  <si>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</si>
  <si>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</si>
  <si>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</si>
  <si>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</si>
  <si>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</si>
  <si>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</si>
  <si>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</si>
  <si>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</si>
  <si>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</si>
  <si>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</si>
  <si>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</si>
  <si>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</si>
  <si>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</si>
  <si>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</si>
  <si>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</si>
  <si>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</si>
  <si>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</si>
  <si>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</si>
  <si>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</si>
  <si>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</si>
  <si>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</si>
  <si>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</si>
  <si>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</si>
  <si>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</si>
  <si>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</si>
  <si>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</si>
  <si>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</si>
  <si>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</si>
  <si>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</si>
  <si>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</si>
  <si>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</si>
  <si>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</si>
  <si>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</si>
  <si>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</si>
  <si>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</si>
  <si>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</si>
  <si>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</si>
  <si>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</si>
  <si>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</si>
  <si>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</si>
  <si>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</si>
  <si>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</si>
  <si>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</si>
  <si>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</si>
  <si>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</si>
  <si>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</si>
  <si>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</si>
  <si>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</si>
  <si>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</si>
  <si>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</si>
  <si>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</si>
  <si>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</si>
  <si>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</si>
  <si>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</si>
  <si>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</si>
  <si>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</si>
  <si>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</si>
  <si>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</si>
  <si>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</si>
  <si>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</si>
  <si>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</si>
  <si>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</si>
  <si>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</si>
  <si>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</si>
  <si>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</si>
  <si>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</si>
  <si>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</si>
  <si>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</si>
  <si>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</si>
  <si>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</si>
  <si>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</si>
  <si>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</si>
  <si>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</si>
  <si>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</si>
  <si>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</si>
  <si>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</si>
  <si>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</si>
  <si>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</si>
  <si>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</si>
  <si>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</si>
  <si>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</si>
  <si>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</si>
  <si>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</si>
  <si>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</si>
  <si>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</si>
  <si>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</si>
  <si>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</si>
  <si>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</si>
  <si>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</si>
  <si>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</si>
  <si>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</si>
  <si>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</si>
  <si>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</si>
  <si>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</si>
  <si>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</si>
  <si>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</si>
  <si>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</si>
  <si>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</si>
  <si>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</si>
  <si>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</si>
  <si>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</si>
  <si>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</si>
  <si>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</si>
  <si>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</si>
  <si>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</si>
  <si>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</si>
  <si>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</si>
  <si>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</si>
  <si>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</si>
  <si>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</si>
  <si>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</si>
  <si>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</si>
  <si>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</si>
  <si>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</si>
  <si>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</si>
  <si>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</si>
  <si>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</si>
  <si>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</si>
  <si>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</si>
  <si>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</si>
  <si>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</si>
  <si>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</si>
  <si>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</si>
  <si>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</si>
  <si>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</si>
  <si>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</si>
  <si>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</si>
  <si>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</si>
  <si>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</si>
  <si>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</si>
  <si>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</si>
  <si>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</si>
  <si>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</si>
  <si>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</si>
  <si>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</si>
  <si>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</si>
  <si>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</si>
  <si>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</si>
  <si>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</si>
  <si>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</si>
  <si>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</si>
  <si>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</si>
  <si>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</si>
  <si>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</si>
  <si>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</si>
  <si>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</si>
  <si>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</si>
  <si>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</si>
  <si>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</si>
  <si>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</si>
  <si>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</si>
  <si>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</si>
  <si>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</si>
  <si>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</si>
  <si>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</si>
  <si>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</si>
  <si>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</si>
  <si>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</si>
  <si>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</si>
  <si>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</si>
  <si>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</si>
  <si>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</si>
  <si>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</si>
  <si>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</si>
  <si>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</si>
  <si>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</si>
  <si>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</si>
  <si>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</si>
  <si>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</si>
  <si>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</si>
  <si>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</si>
  <si>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</si>
  <si>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</si>
  <si>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</si>
  <si>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</si>
  <si>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</si>
  <si>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</si>
  <si>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</si>
  <si>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</si>
  <si>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</si>
  <si>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</si>
  <si>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</si>
  <si>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</si>
  <si>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</si>
  <si>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</si>
  <si>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</si>
  <si>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</si>
  <si>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</si>
  <si>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</si>
  <si>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</si>
  <si>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</si>
  <si>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</si>
  <si>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</si>
  <si>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</si>
  <si>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</si>
  <si>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</si>
  <si>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</si>
  <si>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</si>
  <si>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</si>
  <si>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</si>
  <si>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</si>
  <si>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</si>
  <si>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</si>
  <si>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</si>
  <si>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</si>
  <si>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</si>
  <si>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</si>
  <si>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</si>
  <si>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</si>
  <si>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</si>
  <si>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</si>
  <si>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</si>
  <si>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</si>
  <si>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</si>
  <si>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</si>
  <si>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</si>
  <si>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</si>
  <si>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</si>
  <si>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</si>
  <si>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</si>
  <si>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</si>
  <si>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</si>
  <si>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</si>
  <si>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</si>
  <si>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</si>
  <si>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</si>
  <si>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</si>
  <si>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</si>
  <si>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</si>
  <si>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</si>
  <si>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</si>
  <si>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</si>
  <si>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</si>
  <si>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</si>
  <si>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</si>
  <si>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</si>
  <si>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</si>
  <si>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</si>
  <si>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</si>
  <si>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</si>
  <si>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</si>
  <si>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</si>
  <si>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</si>
  <si>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</si>
  <si>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</si>
  <si>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</si>
  <si>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</si>
  <si>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</si>
  <si>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</si>
  <si>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</si>
  <si>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</si>
  <si>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</si>
  <si>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</si>
  <si>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</si>
  <si>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</si>
  <si>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</si>
  <si>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</si>
  <si>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</si>
  <si>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</si>
  <si>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</si>
  <si>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</si>
  <si>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</si>
  <si>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</si>
  <si>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</si>
  <si>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</si>
  <si>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</si>
  <si>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</si>
  <si>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</si>
  <si>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</si>
  <si>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</si>
  <si>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</si>
  <si>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</si>
  <si>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</si>
  <si>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</si>
  <si>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</si>
  <si>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</si>
  <si>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</si>
  <si>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</si>
  <si>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</si>
  <si>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</si>
  <si>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</si>
  <si>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</si>
  <si>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</si>
  <si>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</si>
  <si>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</si>
  <si>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</si>
  <si>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</si>
  <si>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</si>
  <si>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</si>
  <si>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</si>
  <si>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</si>
  <si>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</si>
  <si>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</si>
  <si>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</si>
  <si>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</si>
  <si>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</si>
  <si>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</si>
  <si>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</si>
  <si>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</si>
  <si>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</si>
  <si>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</si>
  <si>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</si>
  <si>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</si>
  <si>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</si>
  <si>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</si>
  <si>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</si>
  <si>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</si>
  <si>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</si>
  <si>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</si>
  <si>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</si>
  <si>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</si>
  <si>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</si>
  <si>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</si>
  <si>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</si>
  <si>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</si>
  <si>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</si>
  <si>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</si>
  <si>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</si>
  <si>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</si>
  <si>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</si>
  <si>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</si>
  <si>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</si>
  <si>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</si>
  <si>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</si>
  <si>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</si>
  <si>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</si>
  <si>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</si>
  <si>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</si>
  <si>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</si>
  <si>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</si>
  <si>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</si>
  <si>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</si>
  <si>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</si>
  <si>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</si>
  <si>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</si>
  <si>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</si>
  <si>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</si>
  <si>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</si>
  <si>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</si>
  <si>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</si>
  <si>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</si>
  <si>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</si>
  <si>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</si>
  <si>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</si>
  <si>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</si>
  <si>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</si>
  <si>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</si>
  <si>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</si>
  <si>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</si>
  <si>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</si>
  <si>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</si>
  <si>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</si>
  <si>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</si>
  <si>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</si>
  <si>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</si>
  <si>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</si>
  <si>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</si>
  <si>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</si>
  <si>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</si>
  <si>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</si>
  <si>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</si>
  <si>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</si>
  <si>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</si>
  <si>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</si>
  <si>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</si>
  <si>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</si>
  <si>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</si>
  <si>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</si>
  <si>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</si>
  <si>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</si>
  <si>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</si>
  <si>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</si>
  <si>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</si>
  <si>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</si>
  <si>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</si>
  <si>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</si>
  <si>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</si>
  <si>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</si>
  <si>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</si>
  <si>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</si>
  <si>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</si>
  <si>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</si>
  <si>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</si>
  <si>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</si>
  <si>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</si>
  <si>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</si>
  <si>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</si>
  <si>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</si>
  <si>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</si>
  <si>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</si>
  <si>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</si>
  <si>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</si>
  <si>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</si>
  <si>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</si>
  <si>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</si>
  <si>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</si>
  <si>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</si>
  <si>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</si>
  <si>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</si>
  <si>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</si>
  <si>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</si>
  <si>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</si>
  <si>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</si>
  <si>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</si>
  <si>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</si>
  <si>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</si>
  <si>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</si>
  <si>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</si>
  <si>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</si>
  <si>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</si>
  <si>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</si>
  <si>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</si>
  <si>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</si>
  <si>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</si>
  <si>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</si>
  <si>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</si>
  <si>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</si>
  <si>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</si>
  <si>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</si>
  <si>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</si>
  <si>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</si>
  <si>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</si>
  <si>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</si>
  <si>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</si>
  <si>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</si>
  <si>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</si>
  <si>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</si>
  <si>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</si>
  <si>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</si>
  <si>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</si>
  <si>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</si>
  <si>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</si>
  <si>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</si>
  <si>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</si>
  <si>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</si>
  <si>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</si>
  <si>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</si>
  <si>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</si>
  <si>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</si>
  <si>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</si>
  <si>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</si>
  <si>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</si>
  <si>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</si>
  <si>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</si>
  <si>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</si>
  <si>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</si>
  <si>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</si>
  <si>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</si>
  <si>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</si>
  <si>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</si>
  <si>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</si>
  <si>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</si>
  <si>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</si>
  <si>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</si>
  <si>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</si>
  <si>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</si>
  <si>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</si>
  <si>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</si>
  <si>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</si>
  <si>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</si>
  <si>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</si>
  <si>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</si>
  <si>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</si>
  <si>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</si>
  <si>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</si>
  <si>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</si>
  <si>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</si>
  <si>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</si>
  <si>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</si>
  <si>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</si>
  <si>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</si>
  <si>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</si>
  <si>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</si>
  <si>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</si>
  <si>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</si>
  <si>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</si>
  <si>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</si>
  <si>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</si>
  <si>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</si>
  <si>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</si>
  <si>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</si>
  <si>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</si>
  <si>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</si>
  <si>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</si>
  <si>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</si>
  <si>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</si>
  <si>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</si>
  <si>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</si>
  <si>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</si>
  <si>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</si>
  <si>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</si>
  <si>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</si>
  <si>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</si>
  <si>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</si>
  <si>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</si>
  <si>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</si>
  <si>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</si>
  <si>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</si>
  <si>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</si>
  <si>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</si>
  <si>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</si>
  <si>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</si>
  <si>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</si>
  <si>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</si>
  <si>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</si>
  <si>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</si>
  <si>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</si>
  <si>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</si>
  <si>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</si>
  <si>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</si>
  <si>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</si>
  <si>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</si>
  <si>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</si>
  <si>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</si>
  <si>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</si>
  <si>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</si>
  <si>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</si>
  <si>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</si>
  <si>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</si>
  <si>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</si>
  <si>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</si>
  <si>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</si>
  <si>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</si>
  <si>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</si>
  <si>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</si>
  <si>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</si>
  <si>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</si>
  <si>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</si>
  <si>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</si>
  <si>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</si>
  <si>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</si>
  <si>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</si>
  <si>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</si>
  <si>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</si>
  <si>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</si>
  <si>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</si>
  <si>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</si>
  <si>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</si>
  <si>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</si>
  <si>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</si>
  <si>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</si>
  <si>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</si>
  <si>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</si>
  <si>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</si>
  <si>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</si>
  <si>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</si>
  <si>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</si>
  <si>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</si>
  <si>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</si>
  <si>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</si>
  <si>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</si>
  <si>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</si>
  <si>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</si>
  <si>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</si>
  <si>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</si>
  <si>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</si>
  <si>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</si>
  <si>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</si>
  <si>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</si>
  <si>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</si>
  <si>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</si>
  <si>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</si>
  <si>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</si>
  <si>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</si>
  <si>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</si>
  <si>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</si>
  <si>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</si>
  <si>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</si>
  <si>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</si>
  <si>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</si>
  <si>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</si>
  <si>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</si>
  <si>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</si>
  <si>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</si>
  <si>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</si>
  <si>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</si>
  <si>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</si>
  <si>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</si>
  <si>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</si>
  <si>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</si>
  <si>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</si>
  <si>
    <t>Pre-TUTT</t>
  </si>
  <si>
    <t>HHC Enrolled</t>
  </si>
  <si>
    <t>HH Enrolled</t>
  </si>
  <si>
    <t>New Initiated (No HHC)</t>
  </si>
  <si>
    <t>Aim 3 participants</t>
  </si>
  <si>
    <t>TB experience no HHC</t>
  </si>
  <si>
    <t xml:space="preserve">Aim 3 Enrolled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</si>
</sst>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
      <patternFill patternType="solid">
        <fgColor theme="2" tint="-0.249977111117893"/>
        <bgColor indexed="64"/>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7">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2" fillId="3" borderId="17" xfId="0" applyFont="1" applyFill="1" applyBorder="1" applyAlignment="1">
      <alignment horizontal="center"/>
    </xf>
    <xf numFmtId="0" fontId="0" fillId="3" borderId="17" xfId="0" applyFill="1" applyBorder="1"/>
    <xf numFmtId="0" fontId="0" fillId="3" borderId="17" xfId="0" applyFill="1" applyBorder="1" applyAlignment="1">
      <alignment horizontal="center"/>
    </xf>
    <xf numFmtId="0" fontId="3" fillId="3" borderId="17" xfId="0" applyFont="1" applyFill="1" applyBorder="1" applyAlignment="1">
      <alignment horizontal="left"/>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18" borderId="17" xfId="0" applyFont="1" applyFill="1" applyBorder="1" applyAlignment="1">
      <alignment horizontal="center"/>
    </xf>
    <xf numFmtId="0" fontId="0" fillId="18" borderId="17" xfId="0" applyFill="1" applyBorder="1" applyAlignment="1">
      <alignment horizontal="center"/>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15331" y="1284269"/>
          <a:ext cx="10728097" cy="393299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8(267%)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1(13%)</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1(17%)</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Eligible(excl. &lt;18) = 6(75%)
Lives outside study communities = 1(17%)
Not Pulmonary TB Positive = 1(17%)
Not fluent in Xhosa or English = 1(17%)
No household contacts = 1(17%)
TB Experienced no HHC = 1(17%)
Enrolled on other Cohort/HHC = 1(17%)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16706" y="9539523"/>
          <a:ext cx="2540016" cy="743917"/>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16788" y="11051849"/>
          <a:ext cx="2539853" cy="707333"/>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67887" y="8541132"/>
          <a:ext cx="4012628" cy="113451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32905" y="6628551"/>
          <a:ext cx="2507618" cy="214358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83694" y="7396996"/>
          <a:ext cx="4079628" cy="327953"/>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388125" y="4675795"/>
          <a:ext cx="5175475" cy="258573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18869" y="12628762"/>
          <a:ext cx="2542061" cy="438129"/>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19488" y="12628762"/>
          <a:ext cx="2542849" cy="435629"/>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4065" y="16500198"/>
          <a:ext cx="3303859" cy="869156"/>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40902" y="13905868"/>
          <a:ext cx="1280215" cy="444162"/>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4602" y="13905868"/>
          <a:ext cx="2193344" cy="444162"/>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211498" y="13900118"/>
          <a:ext cx="2189110" cy="449912"/>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13917" y="15409968"/>
          <a:ext cx="2559370" cy="42311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55795" y="15057749"/>
          <a:ext cx="9841006" cy="909480"/>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61421" y="16526979"/>
          <a:ext cx="3291895" cy="842375"/>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1723" y="16493754"/>
          <a:ext cx="3285068" cy="875600"/>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69742" y="16502194"/>
          <a:ext cx="3288166" cy="867160"/>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33720" y="5833533"/>
          <a:ext cx="4084708" cy="324990"/>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twoCellAnchor>
    <xdr:from>
      <xdr:col>14</xdr:col>
      <xdr:colOff>238126</xdr:colOff>
      <xdr:row>61</xdr:row>
      <xdr:rowOff>74611</xdr:rowOff>
    </xdr:from>
    <xdr:to>
      <xdr:col>18</xdr:col>
      <xdr:colOff>322618</xdr:colOff>
      <xdr:row>65</xdr:row>
      <xdr:rowOff>62278</xdr:rowOff>
    </xdr:to>
    <xdr:grpSp>
      <xdr:nvGrpSpPr>
        <xdr:cNvPr id="211" name="Group 210">
          <a:extLst>
            <a:ext uri="{FF2B5EF4-FFF2-40B4-BE49-F238E27FC236}">
              <a16:creationId xmlns:a16="http://schemas.microsoft.com/office/drawing/2014/main" id="{061EA49F-B215-43EC-8203-68BA0C1E5358}"/>
            </a:ext>
          </a:extLst>
        </xdr:cNvPr>
        <xdr:cNvGrpSpPr/>
      </xdr:nvGrpSpPr>
      <xdr:grpSpPr>
        <a:xfrm>
          <a:off x="12059709" y="11049528"/>
          <a:ext cx="2539826" cy="707333"/>
          <a:chOff x="12954156" y="5119897"/>
          <a:chExt cx="2526353" cy="662513"/>
        </a:xfrm>
      </xdr:grpSpPr>
      <xdr:sp macro="" textlink="">
        <xdr:nvSpPr>
          <xdr:cNvPr id="212" name="Rectangle 211">
            <a:extLst>
              <a:ext uri="{FF2B5EF4-FFF2-40B4-BE49-F238E27FC236}">
                <a16:creationId xmlns:a16="http://schemas.microsoft.com/office/drawing/2014/main" id="{970407ED-DE0C-0613-BF71-5B3B6D790266}"/>
              </a:ext>
            </a:extLst>
          </xdr:cNvPr>
          <xdr:cNvSpPr>
            <a:spLocks noChangeAspect="1"/>
          </xdr:cNvSpPr>
        </xdr:nvSpPr>
        <xdr:spPr>
          <a:xfrm>
            <a:off x="12954156" y="5119897"/>
            <a:ext cx="2510640" cy="218155"/>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Pre-TUTT Enrolled in Study</a:t>
            </a:r>
          </a:p>
        </xdr:txBody>
      </xdr:sp>
      <xdr:sp macro="" textlink="#REF!">
        <xdr:nvSpPr>
          <xdr:cNvPr id="213" name="Rectangle 212">
            <a:extLst>
              <a:ext uri="{FF2B5EF4-FFF2-40B4-BE49-F238E27FC236}">
                <a16:creationId xmlns:a16="http://schemas.microsoft.com/office/drawing/2014/main" id="{EDA9C30E-0902-731A-3AEE-8ACDF0453C6F}"/>
              </a:ext>
            </a:extLst>
          </xdr:cNvPr>
          <xdr:cNvSpPr/>
        </xdr:nvSpPr>
        <xdr:spPr>
          <a:xfrm>
            <a:off x="12957326" y="5338691"/>
            <a:ext cx="1261592" cy="21506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214" name="Rectangle 213">
            <a:extLst>
              <a:ext uri="{FF2B5EF4-FFF2-40B4-BE49-F238E27FC236}">
                <a16:creationId xmlns:a16="http://schemas.microsoft.com/office/drawing/2014/main" id="{5C2D3231-A458-26DB-1148-3769B26796D9}"/>
              </a:ext>
            </a:extLst>
          </xdr:cNvPr>
          <xdr:cNvSpPr>
            <a:spLocks/>
          </xdr:cNvSpPr>
        </xdr:nvSpPr>
        <xdr:spPr>
          <a:xfrm>
            <a:off x="14220510" y="5351874"/>
            <a:ext cx="1259999"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215" name="Rectangle 214">
            <a:extLst>
              <a:ext uri="{FF2B5EF4-FFF2-40B4-BE49-F238E27FC236}">
                <a16:creationId xmlns:a16="http://schemas.microsoft.com/office/drawing/2014/main" id="{D404E75F-C263-AB58-7FDD-D2A690210102}"/>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216" name="Rectangle 215">
            <a:extLst>
              <a:ext uri="{FF2B5EF4-FFF2-40B4-BE49-F238E27FC236}">
                <a16:creationId xmlns:a16="http://schemas.microsoft.com/office/drawing/2014/main" id="{379E271D-55AA-3A78-4285-CB6FC5666AC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464344</xdr:colOff>
      <xdr:row>64</xdr:row>
      <xdr:rowOff>11906</xdr:rowOff>
    </xdr:from>
    <xdr:to>
      <xdr:col>14</xdr:col>
      <xdr:colOff>202406</xdr:colOff>
      <xdr:row>64</xdr:row>
      <xdr:rowOff>11906</xdr:rowOff>
    </xdr:to>
    <xdr:cxnSp macro="">
      <xdr:nvCxnSpPr>
        <xdr:cNvPr id="218" name="Straight Connector 217">
          <a:extLst>
            <a:ext uri="{FF2B5EF4-FFF2-40B4-BE49-F238E27FC236}">
              <a16:creationId xmlns:a16="http://schemas.microsoft.com/office/drawing/2014/main" id="{85DAC2DE-0883-C72D-AB30-5457185F9B1E}"/>
            </a:ext>
          </a:extLst>
        </xdr:cNvPr>
        <xdr:cNvCxnSpPr/>
      </xdr:nvCxnSpPr>
      <xdr:spPr>
        <a:xfrm>
          <a:off x="11037094" y="11441906"/>
          <a:ext cx="952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1481667</xdr:colOff>
      <xdr:row>27</xdr:row>
      <xdr:rowOff>84667</xdr:rowOff>
    </xdr:from>
    <xdr:to>
      <xdr:col>6</xdr:col>
      <xdr:colOff>1513417</xdr:colOff>
      <xdr:row>27</xdr:row>
      <xdr:rowOff>84667</xdr:rowOff>
    </xdr:to>
    <xdr:cxnSp macro="">
      <xdr:nvCxnSpPr>
        <xdr:cNvPr id="127" name="Straight Connector 126">
          <a:extLst>
            <a:ext uri="{FF2B5EF4-FFF2-40B4-BE49-F238E27FC236}">
              <a16:creationId xmlns:a16="http://schemas.microsoft.com/office/drawing/2014/main" id="{3D9C37AA-3901-56BE-FF9A-BD518A2E4BBD}"/>
            </a:ext>
          </a:extLst>
        </xdr:cNvPr>
        <xdr:cNvCxnSpPr/>
      </xdr:nvCxnSpPr>
      <xdr:spPr>
        <a:xfrm flipH="1">
          <a:off x="7069667" y="4942417"/>
          <a:ext cx="317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486833</xdr:colOff>
      <xdr:row>27</xdr:row>
      <xdr:rowOff>158750</xdr:rowOff>
    </xdr:from>
    <xdr:to>
      <xdr:col>6</xdr:col>
      <xdr:colOff>1513416</xdr:colOff>
      <xdr:row>27</xdr:row>
      <xdr:rowOff>158750</xdr:rowOff>
    </xdr:to>
    <xdr:cxnSp macro="">
      <xdr:nvCxnSpPr>
        <xdr:cNvPr id="142" name="Straight Connector 141">
          <a:extLst>
            <a:ext uri="{FF2B5EF4-FFF2-40B4-BE49-F238E27FC236}">
              <a16:creationId xmlns:a16="http://schemas.microsoft.com/office/drawing/2014/main" id="{BB9A2756-DE72-E3C9-16F3-B79B1B24E169}"/>
            </a:ext>
          </a:extLst>
        </xdr:cNvPr>
        <xdr:cNvCxnSpPr/>
      </xdr:nvCxnSpPr>
      <xdr:spPr>
        <a:xfrm flipH="1">
          <a:off x="3693583" y="5016500"/>
          <a:ext cx="340783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846666</xdr:colOff>
      <xdr:row>25</xdr:row>
      <xdr:rowOff>155363</xdr:rowOff>
    </xdr:from>
    <xdr:to>
      <xdr:col>3</xdr:col>
      <xdr:colOff>465666</xdr:colOff>
      <xdr:row>29</xdr:row>
      <xdr:rowOff>158750</xdr:rowOff>
    </xdr:to>
    <xdr:sp macro="" textlink="">
      <xdr:nvSpPr>
        <xdr:cNvPr id="160" name="Rectangle 159">
          <a:extLst>
            <a:ext uri="{FF2B5EF4-FFF2-40B4-BE49-F238E27FC236}">
              <a16:creationId xmlns:a16="http://schemas.microsoft.com/office/drawing/2014/main" id="{C086A3F4-D604-29A0-12CA-AAD998992670}"/>
            </a:ext>
          </a:extLst>
        </xdr:cNvPr>
        <xdr:cNvSpPr/>
      </xdr:nvSpPr>
      <xdr:spPr>
        <a:xfrm>
          <a:off x="1301749" y="4653280"/>
          <a:ext cx="2370667" cy="72305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b="1">
              <a:solidFill>
                <a:sysClr val="windowText" lastClr="000000"/>
              </a:solidFill>
            </a:rPr>
            <a:t>New</a:t>
          </a:r>
          <a:r>
            <a:rPr lang="en-ZA" sz="1100" b="1" baseline="0">
              <a:solidFill>
                <a:sysClr val="windowText" lastClr="000000"/>
              </a:solidFill>
            </a:rPr>
            <a:t> Initiated (No HHC)</a:t>
          </a:r>
          <a:endParaRPr lang="en-ZA" sz="1100" b="1">
            <a:solidFill>
              <a:sysClr val="windowText" lastClr="000000"/>
            </a:solidFill>
          </a:endParaRPr>
        </a:p>
      </xdr:txBody>
    </xdr:sp>
    <xdr:clientData/>
  </xdr:twoCellAnchor>
  <xdr:twoCellAnchor>
    <xdr:from>
      <xdr:col>1</xdr:col>
      <xdr:colOff>846666</xdr:colOff>
      <xdr:row>27</xdr:row>
      <xdr:rowOff>157057</xdr:rowOff>
    </xdr:from>
    <xdr:to>
      <xdr:col>3</xdr:col>
      <xdr:colOff>465666</xdr:colOff>
      <xdr:row>27</xdr:row>
      <xdr:rowOff>157057</xdr:rowOff>
    </xdr:to>
    <xdr:cxnSp macro="">
      <xdr:nvCxnSpPr>
        <xdr:cNvPr id="182" name="Straight Connector 181">
          <a:extLst>
            <a:ext uri="{FF2B5EF4-FFF2-40B4-BE49-F238E27FC236}">
              <a16:creationId xmlns:a16="http://schemas.microsoft.com/office/drawing/2014/main" id="{D53D98D4-0EA9-BF1D-2996-B0AA3D34A204}"/>
            </a:ext>
          </a:extLst>
        </xdr:cNvPr>
        <xdr:cNvCxnSpPr>
          <a:stCxn id="160" idx="1"/>
          <a:endCxn id="160" idx="3"/>
        </xdr:cNvCxnSpPr>
      </xdr:nvCxnSpPr>
      <xdr:spPr>
        <a:xfrm>
          <a:off x="1301749" y="5014807"/>
          <a:ext cx="237066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867834</xdr:colOff>
      <xdr:row>27</xdr:row>
      <xdr:rowOff>158750</xdr:rowOff>
    </xdr:from>
    <xdr:to>
      <xdr:col>3</xdr:col>
      <xdr:colOff>455083</xdr:colOff>
      <xdr:row>29</xdr:row>
      <xdr:rowOff>158750</xdr:rowOff>
    </xdr:to>
    <xdr:sp macro="" textlink="">
      <xdr:nvSpPr>
        <xdr:cNvPr id="16" name="TextBox 15">
          <a:extLst>
            <a:ext uri="{FF2B5EF4-FFF2-40B4-BE49-F238E27FC236}">
              <a16:creationId xmlns:a16="http://schemas.microsoft.com/office/drawing/2014/main" id="{D06A5CD8-340B-F278-CF81-9180CC4DD42D}"/>
            </a:ext>
          </a:extLst>
        </xdr:cNvPr>
        <xdr:cNvSpPr txBox="1"/>
      </xdr:nvSpPr>
      <xdr:spPr>
        <a:xfrm>
          <a:off x="1322917" y="5016500"/>
          <a:ext cx="2338916" cy="359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ZA" sz="1100"/>
        </a:p>
      </xdr:txBody>
    </xdr:sp>
    <xdr:clientData/>
  </xdr:twoCellAnchor>
  <xdr:twoCellAnchor>
    <xdr:from>
      <xdr:col>1</xdr:col>
      <xdr:colOff>1905000</xdr:colOff>
      <xdr:row>34</xdr:row>
      <xdr:rowOff>10583</xdr:rowOff>
    </xdr:from>
    <xdr:to>
      <xdr:col>4</xdr:col>
      <xdr:colOff>476250</xdr:colOff>
      <xdr:row>37</xdr:row>
      <xdr:rowOff>169333</xdr:rowOff>
    </xdr:to>
    <xdr:sp macro="" textlink="">
      <xdr:nvSpPr>
        <xdr:cNvPr id="17" name="Rectangle 16">
          <a:extLst>
            <a:ext uri="{FF2B5EF4-FFF2-40B4-BE49-F238E27FC236}">
              <a16:creationId xmlns:a16="http://schemas.microsoft.com/office/drawing/2014/main" id="{05CD41B3-0391-9246-B92D-9F8102192A4B}"/>
            </a:ext>
          </a:extLst>
        </xdr:cNvPr>
        <xdr:cNvSpPr/>
      </xdr:nvSpPr>
      <xdr:spPr>
        <a:xfrm>
          <a:off x="2360083" y="6127750"/>
          <a:ext cx="2381250" cy="698500"/>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b="1">
              <a:solidFill>
                <a:sysClr val="windowText" lastClr="000000"/>
              </a:solidFill>
            </a:rPr>
            <a:t>Aim 3 participants</a:t>
          </a:r>
          <a:r>
            <a:rPr lang="en-ZA" sz="1100" b="1" baseline="0">
              <a:solidFill>
                <a:sysClr val="windowText" lastClr="000000"/>
              </a:solidFill>
            </a:rPr>
            <a:t> enrolled</a:t>
          </a:r>
          <a:endParaRPr lang="en-ZA" sz="1100" b="1">
            <a:solidFill>
              <a:sysClr val="windowText" lastClr="000000"/>
            </a:solidFill>
          </a:endParaRPr>
        </a:p>
      </xdr:txBody>
    </xdr:sp>
    <xdr:clientData/>
  </xdr:twoCellAnchor>
  <xdr:twoCellAnchor>
    <xdr:from>
      <xdr:col>1</xdr:col>
      <xdr:colOff>1905000</xdr:colOff>
      <xdr:row>36</xdr:row>
      <xdr:rowOff>0</xdr:rowOff>
    </xdr:from>
    <xdr:to>
      <xdr:col>4</xdr:col>
      <xdr:colOff>476250</xdr:colOff>
      <xdr:row>36</xdr:row>
      <xdr:rowOff>0</xdr:rowOff>
    </xdr:to>
    <xdr:cxnSp macro="">
      <xdr:nvCxnSpPr>
        <xdr:cNvPr id="128" name="Straight Connector 127">
          <a:extLst>
            <a:ext uri="{FF2B5EF4-FFF2-40B4-BE49-F238E27FC236}">
              <a16:creationId xmlns:a16="http://schemas.microsoft.com/office/drawing/2014/main" id="{C1AB620C-6B12-A2AA-3DC2-A92E7F4735E8}"/>
            </a:ext>
          </a:extLst>
        </xdr:cNvPr>
        <xdr:cNvCxnSpPr>
          <a:stCxn id="17" idx="1"/>
          <a:endCxn id="17" idx="3"/>
        </xdr:cNvCxnSpPr>
      </xdr:nvCxnSpPr>
      <xdr:spPr>
        <a:xfrm>
          <a:off x="2360083" y="6477000"/>
          <a:ext cx="2381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1905000</xdr:colOff>
      <xdr:row>36</xdr:row>
      <xdr:rowOff>0</xdr:rowOff>
    </xdr:from>
    <xdr:to>
      <xdr:col>4</xdr:col>
      <xdr:colOff>486834</xdr:colOff>
      <xdr:row>37</xdr:row>
      <xdr:rowOff>158750</xdr:rowOff>
    </xdr:to>
    <xdr:sp macro="" textlink="">
      <xdr:nvSpPr>
        <xdr:cNvPr id="143" name="TextBox 142">
          <a:extLst>
            <a:ext uri="{FF2B5EF4-FFF2-40B4-BE49-F238E27FC236}">
              <a16:creationId xmlns:a16="http://schemas.microsoft.com/office/drawing/2014/main" id="{E9F579AA-BF52-3501-2370-642C575BD509}"/>
            </a:ext>
          </a:extLst>
        </xdr:cNvPr>
        <xdr:cNvSpPr txBox="1"/>
      </xdr:nvSpPr>
      <xdr:spPr>
        <a:xfrm>
          <a:off x="2360083" y="6477000"/>
          <a:ext cx="2391834" cy="338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ZA" sz="1100"/>
        </a:p>
      </xdr:txBody>
    </xdr:sp>
    <xdr:clientData/>
  </xdr:twoCellAnchor>
  <xdr:twoCellAnchor>
    <xdr:from>
      <xdr:col>3</xdr:col>
      <xdr:colOff>677334</xdr:colOff>
      <xdr:row>28</xdr:row>
      <xdr:rowOff>10583</xdr:rowOff>
    </xdr:from>
    <xdr:to>
      <xdr:col>4</xdr:col>
      <xdr:colOff>148168</xdr:colOff>
      <xdr:row>34</xdr:row>
      <xdr:rowOff>21166</xdr:rowOff>
    </xdr:to>
    <xdr:cxnSp macro="">
      <xdr:nvCxnSpPr>
        <xdr:cNvPr id="145" name="Connector: Elbow 144">
          <a:extLst>
            <a:ext uri="{FF2B5EF4-FFF2-40B4-BE49-F238E27FC236}">
              <a16:creationId xmlns:a16="http://schemas.microsoft.com/office/drawing/2014/main" id="{38BBD0A9-D9C0-F35C-77B2-0795EC8415E9}"/>
            </a:ext>
          </a:extLst>
        </xdr:cNvPr>
        <xdr:cNvCxnSpPr/>
      </xdr:nvCxnSpPr>
      <xdr:spPr>
        <a:xfrm rot="5400000">
          <a:off x="3603626" y="5328708"/>
          <a:ext cx="1090083" cy="529167"/>
        </a:xfrm>
        <a:prstGeom prst="bentConnector3">
          <a:avLst>
            <a:gd name="adj1" fmla="val 6068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2037291</xdr:colOff>
      <xdr:row>29</xdr:row>
      <xdr:rowOff>158750</xdr:rowOff>
    </xdr:from>
    <xdr:to>
      <xdr:col>3</xdr:col>
      <xdr:colOff>761999</xdr:colOff>
      <xdr:row>31</xdr:row>
      <xdr:rowOff>127000</xdr:rowOff>
    </xdr:to>
    <xdr:cxnSp macro="">
      <xdr:nvCxnSpPr>
        <xdr:cNvPr id="157" name="Connector: Elbow 156">
          <a:extLst>
            <a:ext uri="{FF2B5EF4-FFF2-40B4-BE49-F238E27FC236}">
              <a16:creationId xmlns:a16="http://schemas.microsoft.com/office/drawing/2014/main" id="{0477CFB3-F069-D8A3-E8D5-6166F1CFD086}"/>
            </a:ext>
          </a:extLst>
        </xdr:cNvPr>
        <xdr:cNvCxnSpPr>
          <a:stCxn id="16" idx="2"/>
        </xdr:cNvCxnSpPr>
      </xdr:nvCxnSpPr>
      <xdr:spPr>
        <a:xfrm rot="16200000" flipH="1">
          <a:off x="3066520" y="4802187"/>
          <a:ext cx="328084" cy="1476375"/>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30785" y="135342"/>
          <a:ext cx="2482983" cy="51306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08878" y="1590391"/>
          <a:ext cx="2564450" cy="495012"/>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997528" y="1590391"/>
          <a:ext cx="2489285" cy="493799"/>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08878" y="3498431"/>
          <a:ext cx="5371990" cy="53027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7873" y="8140195"/>
          <a:ext cx="2500857" cy="725925"/>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7955" y="9605107"/>
          <a:ext cx="2500694" cy="69442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67887" y="7171649"/>
          <a:ext cx="3938545" cy="110276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50897" y="5314101"/>
          <a:ext cx="2471634" cy="208008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83694" y="6061168"/>
          <a:ext cx="4079628" cy="317581"/>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6851" y="4012176"/>
          <a:ext cx="5080229" cy="192862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16752" y="11145825"/>
          <a:ext cx="2554761" cy="41611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563396" y="11145825"/>
          <a:ext cx="2506866" cy="4104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13482" y="14891531"/>
          <a:ext cx="3338784" cy="8458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077" y="12385890"/>
          <a:ext cx="1255873" cy="425323"/>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41685" y="12385890"/>
          <a:ext cx="2151011" cy="425323"/>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95081" y="12376965"/>
          <a:ext cx="2157360" cy="43424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08625" y="13486976"/>
          <a:ext cx="2572070" cy="412315"/>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6962" y="13491416"/>
          <a:ext cx="9671672" cy="8861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85763" y="14921487"/>
          <a:ext cx="3222045" cy="815917"/>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199390" y="14891437"/>
          <a:ext cx="3221568" cy="84596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560734" y="14893527"/>
          <a:ext cx="3238424" cy="8438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1350" y="4660900"/>
          <a:ext cx="4084708" cy="31250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94855" y="2934794"/>
          <a:ext cx="2557485" cy="5155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10888" y="135342"/>
          <a:ext cx="2524047" cy="5210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05068" y="1626753"/>
          <a:ext cx="2543996" cy="502422"/>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09381" y="1626753"/>
          <a:ext cx="2531619" cy="489309"/>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997951" y="2934794"/>
          <a:ext cx="2531644" cy="5194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16706" y="8386787"/>
          <a:ext cx="2540016" cy="743916"/>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16788" y="9896149"/>
          <a:ext cx="2539853" cy="7102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67887" y="7385432"/>
          <a:ext cx="4012628" cy="11345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32905" y="5472851"/>
          <a:ext cx="2507618" cy="21435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83694" y="6244260"/>
          <a:ext cx="4079628" cy="324989"/>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387921" y="3450390"/>
          <a:ext cx="5175680" cy="2658079"/>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18869" y="11476025"/>
          <a:ext cx="2542061" cy="4351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19488" y="11476025"/>
          <a:ext cx="2542849" cy="4326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4065" y="15344498"/>
          <a:ext cx="3303859" cy="869156"/>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0902" y="12753132"/>
          <a:ext cx="1280215" cy="4411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94602" y="12753132"/>
          <a:ext cx="2193344" cy="4411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211498" y="12747382"/>
          <a:ext cx="2189110" cy="4469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3917" y="13894434"/>
          <a:ext cx="2559370" cy="426074"/>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55795" y="13902049"/>
          <a:ext cx="9841006" cy="909480"/>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61421" y="15371279"/>
          <a:ext cx="3291895" cy="842375"/>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41723" y="15338054"/>
          <a:ext cx="3285068" cy="875600"/>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69742" y="15346494"/>
          <a:ext cx="3288166" cy="867160"/>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33720" y="4677833"/>
          <a:ext cx="4084708" cy="327953"/>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4" t="s">
        <v>716</v>
      </c>
      <c r="B2" s="224"/>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7" t="s">
        <v>915</v>
      </c>
      <c r="K5" s="227"/>
    </row>
    <row r="6" spans="10:14" x14ac:dyDescent="0.35">
      <c r="J6" s="225" t="str">
        <f>" "&amp;'Aim 1 - Index Patients'!C5&amp;"("&amp;TEXT('Aim 1 - Index Patients'!D5,"0%")&amp;")"</f>
        <v xml:space="preserve"> 8(267%)</v>
      </c>
      <c r="K6" s="225"/>
      <c r="N6" t="str">
        <f>"Not Eligible = "&amp;'Aim 1 - Index Patients'!C7&amp;"("&amp;TEXT('Aim 1 - Index Patients'!D7,"0%")&amp;")"</f>
        <v>Not Eligible = 6(75%)</v>
      </c>
    </row>
    <row r="7" spans="10:14" x14ac:dyDescent="0.35">
      <c r="J7" s="97"/>
      <c r="K7" s="97"/>
      <c r="N7" t="str">
        <f>"   Age &lt;18 years = "&amp;'Aim 1 - Index Patients'!C8&amp;"("&amp;TEXT('Aim 1 - Index Patients'!D8,"0%")&amp;")"</f>
        <v xml:space="preserve">   Age &lt;18 years = 1(17%)</v>
      </c>
    </row>
    <row r="8" spans="10:14" x14ac:dyDescent="0.35">
      <c r="N8" t="str">
        <f>"   Lives outside study communities = "&amp;'Aim 1 - Index Patients'!C9&amp;"("&amp;TEXT('Aim 1 - Index Patients'!D9,"0%")&amp;")"</f>
        <v xml:space="preserve">   Lives outside study communities = 1(17%)</v>
      </c>
    </row>
    <row r="9" spans="10:14" x14ac:dyDescent="0.35">
      <c r="N9" t="str">
        <f>"   Not Pulmonary TB Positive = "&amp;'Aim 1 - Index Patients'!C10&amp;"("&amp;TEXT('Aim 1 - Index Patients'!D10,"0%")&amp;")"</f>
        <v xml:space="preserve">   Not Pulmonary TB Positive = 1(17%)</v>
      </c>
    </row>
    <row r="10" spans="10:14" x14ac:dyDescent="0.35">
      <c r="N10" t="str">
        <f>"   Not fluent in Xhosa or English = "&amp;'Aim 1 - Index Patients'!C11&amp;"("&amp;TEXT('Aim 1 - Index Patients'!D11,"0%")&amp;")"</f>
        <v xml:space="preserve">   Not fluent in Xhosa or English = 1(17%)</v>
      </c>
    </row>
    <row r="11" spans="10:14" x14ac:dyDescent="0.35">
      <c r="N11" t="str">
        <f>"   No household contacts = "&amp;'Aim 1 - Index Patients'!C12&amp;"("&amp;TEXT('Aim 1 - Index Patients'!D12,"0%")&amp;")"</f>
        <v xml:space="preserve">   No household contacts = 1(17%)</v>
      </c>
    </row>
    <row r="12" spans="10:14" x14ac:dyDescent="0.35">
      <c r="J12" s="227" t="s">
        <v>916</v>
      </c>
      <c r="K12" s="227"/>
      <c r="N12" t="str">
        <f>"   Enrolled on other Cohort / HHC = "&amp;'Aim 1 - Index Patients'!C13&amp;"("&amp;TEXT('Aim 1 - Index Patients'!D13,"0%")&amp;")"</f>
        <v xml:space="preserve">   Enrolled on other Cohort / HHC = 1(17%)</v>
      </c>
    </row>
    <row r="13" spans="10:14" x14ac:dyDescent="0.35">
      <c r="J13" s="225" t="str">
        <f>""&amp;'Aim 1 - Index Patients'!C6&amp;"("&amp;TEXT('Aim 1 - Index Patients'!D6,"0%")&amp;")"</f>
        <v>1(13%)</v>
      </c>
      <c r="K13" s="225"/>
    </row>
    <row r="17" spans="10:14" x14ac:dyDescent="0.35">
      <c r="J17" s="227" t="s">
        <v>917</v>
      </c>
      <c r="K17" s="227"/>
    </row>
    <row r="18" spans="10:14" x14ac:dyDescent="0.35">
      <c r="J18" s="225" t="str">
        <f>""&amp;'Aim 1 - Index Patients'!C19&amp;"("&amp;TEXT('Aim 1 - Index Patients'!D19,"0%")&amp;")"</f>
        <v>1(100%)</v>
      </c>
      <c r="K18" s="225"/>
    </row>
    <row r="22" spans="10:14" x14ac:dyDescent="0.35">
      <c r="J22" s="226" t="s">
        <v>918</v>
      </c>
      <c r="K22" s="226"/>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6" t="s">
        <v>921</v>
      </c>
      <c r="K31" s="226"/>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6" t="s">
        <v>924</v>
      </c>
      <c r="K37" s="226"/>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abSelected="1" zoomScale="60" zoomScaleNormal="60" workbookViewId="0">
      <selection activeCell="G10" sqref="G10"/>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8(267%)</v>
      </c>
      <c r="H2" s="152"/>
      <c r="I2" s="152"/>
      <c r="J2" s="152"/>
      <c r="K2" s="152"/>
    </row>
    <row r="3" spans="2:11" x14ac:dyDescent="0.35">
      <c r="B3" s="191" t="s">
        <v>916</v>
      </c>
      <c r="C3" s="208" t="str">
        <f>""&amp;'Aim 1 - Index Patients'!C6&amp;"("&amp;TEXT('Aim 1 - Index Patients'!D6,"0%")&amp;")"</f>
        <v>1(13%)</v>
      </c>
      <c r="D3" s="191" t="str">
        <f>"Not Eligible(excl. &lt;18) = "&amp;'Aim 1 - Index Patients'!C7&amp;"("&amp;TEXT('Aim 1 - Index Patients'!D7,"0%")&amp;")"&amp;CHAR(10)&amp;"Lives outside study communities = "&amp;'Aim 1 - Index Patients'!C9&amp;"("&amp;TEXT('Aim 1 - Index Patients'!D9,"0%")&amp;")"&amp;CHAR(10)&amp;"Not Pulmonary TB Positive = "&amp;'Aim 1 - Index Patients'!C10&amp;"("&amp;TEXT('Aim 1 - Index Patients'!D10,"0%")&amp;")"&amp;CHAR(10)&amp;"Not fluent in Xhosa or English = "&amp;'Aim 1 - Index Patients'!C11&amp;"("&amp;TEXT('Aim 1 - Index Patients'!D11,"0%")&amp;")"&amp;CHAR(10)&amp;"No household contacts = "&amp;'Aim 1 - Index Patients'!C12&amp;"("&amp;TEXT('Aim 1 - Index Patients'!D12,"0%")&amp;")"&amp;CHAR(10)&amp;"TB Experienced no HHC = "&amp;'Aim 1 - Index Patients'!C15&amp;"("&amp;TEXT('Aim 1 - Index Patients'!D15,"0%")&amp;")"&amp;CHAR(10)&amp;"Enrolled on other Cohort/HHC = "&amp;'Aim 1 - Index Patients'!C13&amp;"("&amp;TEXT('Aim 1 - Index Patients'!D13,"0%")&amp;")"&amp;CHAR(10)</f>
        <v xml:space="preserve">Not Eligible(excl. &lt;18) = 6(75%)
Lives outside study communities = 1(17%)
Not Pulmonary TB Positive = 1(17%)
Not fluent in Xhosa or English = 1(17%)
No household contacts = 1(17%)
TB Experienced no HHC = 1(17%)
Enrolled on other Cohort/HHC = 1(17%)
</v>
      </c>
      <c r="E3" s="191" t="str">
        <f>"Age &lt;18 years = "&amp;'Aim 1 - Index Patients'!C8&amp;"("&amp;TEXT('Aim 1 - Index Patients'!D8,"0%")&amp;")"</f>
        <v>Age &lt;18 years = 1(17%)</v>
      </c>
      <c r="H3" s="152"/>
      <c r="I3" s="152"/>
      <c r="J3" s="152"/>
      <c r="K3" s="152"/>
    </row>
    <row r="4" spans="2:11" x14ac:dyDescent="0.35">
      <c r="B4" s="191" t="s">
        <v>966</v>
      </c>
      <c r="C4" s="208" t="str">
        <f>""&amp;'Aim 1 - Index Patients'!C8&amp;"("&amp;TEXT('Aim 1 - Index Patients'!D8,"0%")&amp;")"</f>
        <v>1(17%)</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Household Contacts'!C46&amp;"("&amp;TEXT('Aim 1 - Household Contacts'!D46,"0%")&amp;")" &amp; CHAR(10)&amp;"Refused to participate = "&amp;'Aim 1 - Household Contacts'!C45&amp;"("&amp;TEXT('Aim 1 - Household Contacts'!D45,"0%")&amp;")"</f>
        <v>Cannot Comprehend = 0(-)
Refused to participate = 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zoomScale="60" zoomScaleNormal="60" workbookViewId="0">
      <selection activeCell="N35" sqref="N35"/>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 "&amp;'Aim 1 - Newly Initiated IPs'!C6&amp;"("&amp;TEXT('Aim 1 - Newly Initiated IPs'!D6,"0%")&amp;")"&amp;CHAR(10)&amp;"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1(17%)</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Index Patients'!L32&amp;"("&amp;TEXT('Aim 1 - Newly Initiated IPs'!M32,"0%")&amp;")"&amp;CHAR(10)&amp;
"Caregiver Permission Not Granted = "&amp;'Aim 1 - Newly Initiated IPs'!L35&amp;"("&amp;TEXT('Aim 1 - Newly Initiated IPs'!M35,"0%")&amp;")"&amp;CHAR(10)</f>
        <v xml:space="preserve">Excluded:
Caregiver Not Present = 0(0%)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Household Contacts'!P46&amp;"("&amp;TEXT('Aim 1 - Household Contacts'!Q46,"0%")&amp;")" &amp; CHAR(10)&amp;"Refused to participate = "&amp;'Aim 1 - Household Contacts'!P45&amp;"("&amp;TEXT('Aim 1 - Household Contacts'!Q45,"0%")&amp;")"</f>
        <v>Cannot Comprehend = 0(-)
Refused to participate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zoomScale="60" zoomScaleNormal="60" workbookViewId="0">
      <selection activeCell="D10" sqref="D10"/>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1(17%)</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Contacts'!AC13&amp;"("&amp;TEXT('Aim 1 - Household Contacts'!AD13,"0%")&amp;")"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Household Contacts'!AC46&amp;"("&amp;TEXT('Aim 1 - Household Contacts'!AD46,"0%")&amp;")" &amp; CHAR(10)&amp;"Refused to participate = "&amp;'Aim 1 - Household Contacts'!AC45&amp;"("&amp;TEXT('Aim 1 - Household Contacts'!AD45,"0%")&amp;")"</f>
        <v>Cannot Comprehend = 0(-)
Refused to participate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G20" sqref="G20"/>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20.6328125" style="15" bestFit="1"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9"/>
      <c r="C1" s="249"/>
      <c r="D1" s="249"/>
      <c r="E1" s="249"/>
      <c r="F1" s="249"/>
      <c r="G1" s="249"/>
      <c r="H1" s="249"/>
      <c r="J1" s="250" t="s">
        <v>991</v>
      </c>
      <c r="K1" s="250"/>
      <c r="L1" s="250"/>
      <c r="M1" s="250"/>
      <c r="N1" s="250"/>
      <c r="O1" s="250"/>
      <c r="P1" s="250"/>
      <c r="R1" s="250" t="s">
        <v>990</v>
      </c>
      <c r="S1" s="250"/>
      <c r="T1" s="250"/>
      <c r="U1" s="250"/>
      <c r="V1" s="250"/>
      <c r="W1" s="250"/>
      <c r="X1" s="250"/>
      <c r="Y1" s="15"/>
    </row>
    <row r="2" spans="2:25" ht="15" thickBot="1" x14ac:dyDescent="0.4">
      <c r="B2" s="230" t="s">
        <v>780</v>
      </c>
      <c r="C2" s="231"/>
      <c r="D2" s="232"/>
      <c r="E2" s="1"/>
      <c r="F2" s="24"/>
      <c r="G2" s="24"/>
      <c r="H2" s="24"/>
      <c r="I2" s="24"/>
      <c r="J2" s="230" t="s">
        <v>780</v>
      </c>
      <c r="K2" s="231"/>
      <c r="L2" s="232"/>
      <c r="M2" s="1"/>
      <c r="N2" s="24"/>
      <c r="O2" s="24"/>
      <c r="P2" s="24"/>
      <c r="Q2" s="24"/>
      <c r="R2" s="230" t="s">
        <v>780</v>
      </c>
      <c r="S2" s="231"/>
      <c r="T2" s="232"/>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f>SUM(C6,C8,C7)</f>
        <v>8</v>
      </c>
      <c r="D5" s="6">
        <f>IF(C5=0, "-", C5/C4)</f>
        <v>2.6666666666666665</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0.125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f>SUM(C15,C13,C12,C11,C10,C9)</f>
        <v>6</v>
      </c>
      <c r="D7" s="6">
        <f>IF(C7=0, "-", C7/C5)</f>
        <v>0.75</v>
      </c>
      <c r="E7" s="1"/>
      <c r="F7" s="221" t="s">
        <v>1011</v>
      </c>
      <c r="G7" s="221"/>
      <c r="H7" s="22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0.16666666666666666</v>
      </c>
      <c r="E8" s="5"/>
      <c r="F8" s="223" t="s">
        <v>1012</v>
      </c>
      <c r="G8" s="222"/>
      <c r="H8" s="222"/>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0.16666666666666666</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0.16666666666666666</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0.16666666666666666</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0.16666666666666666</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0.16666666666666666</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5</v>
      </c>
      <c r="D14" s="167">
        <f>IF(OR($C$7=0,C14=0),"-",C14/$C$7)</f>
        <v>0.83333333333333337</v>
      </c>
      <c r="E14" s="5"/>
      <c r="F14" s="5" t="s">
        <v>1014</v>
      </c>
      <c r="G14" s="5">
        <v>1</v>
      </c>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B15" s="1" t="s">
        <v>1013</v>
      </c>
      <c r="C15" s="59">
        <v>1</v>
      </c>
      <c r="D15" s="15">
        <f>C15/C7</f>
        <v>0.16666666666666666</v>
      </c>
      <c r="E15" s="5"/>
      <c r="F15" s="5"/>
      <c r="G15" s="5"/>
      <c r="H15" s="5"/>
      <c r="I15" s="5"/>
      <c r="J15" s="1"/>
      <c r="K15" s="59"/>
      <c r="M15" s="5"/>
      <c r="N15" s="5"/>
      <c r="O15" s="5"/>
      <c r="P15" s="5"/>
      <c r="Q15" s="5"/>
      <c r="R15" s="1"/>
      <c r="S15" s="59"/>
      <c r="U15" s="5"/>
      <c r="V15" s="5"/>
      <c r="W15" s="5"/>
      <c r="X15" s="5"/>
    </row>
    <row r="16" spans="2:25" ht="15" customHeight="1" thickBot="1" x14ac:dyDescent="0.4">
      <c r="B16" s="230" t="s">
        <v>869</v>
      </c>
      <c r="C16" s="231"/>
      <c r="D16" s="232"/>
      <c r="G16" s="5"/>
      <c r="H16" s="5"/>
      <c r="I16" s="5"/>
      <c r="J16" s="230" t="s">
        <v>869</v>
      </c>
      <c r="K16" s="231"/>
      <c r="L16" s="232"/>
      <c r="O16" s="5"/>
      <c r="P16" s="5"/>
      <c r="Q16" s="5"/>
      <c r="R16" s="230" t="s">
        <v>869</v>
      </c>
      <c r="S16" s="231"/>
      <c r="T16" s="232"/>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5">
      <c r="B39" s="30"/>
      <c r="C39" s="235" t="s">
        <v>752</v>
      </c>
      <c r="D39" s="233" t="s">
        <v>753</v>
      </c>
      <c r="E39" s="233"/>
      <c r="F39" s="243" t="s">
        <v>758</v>
      </c>
      <c r="G39" s="1"/>
      <c r="H39" s="1"/>
      <c r="I39" s="1"/>
      <c r="J39" s="30"/>
      <c r="K39" s="235" t="s">
        <v>752</v>
      </c>
      <c r="L39" s="233" t="s">
        <v>753</v>
      </c>
      <c r="M39" s="233"/>
      <c r="N39" s="243" t="s">
        <v>758</v>
      </c>
      <c r="O39" s="1"/>
      <c r="P39" s="1"/>
      <c r="Q39" s="1"/>
      <c r="R39" s="30"/>
      <c r="S39" s="235" t="s">
        <v>752</v>
      </c>
      <c r="T39" s="233" t="s">
        <v>753</v>
      </c>
      <c r="U39" s="233"/>
      <c r="V39" s="243" t="s">
        <v>758</v>
      </c>
      <c r="W39" s="1"/>
      <c r="X39" s="1"/>
    </row>
    <row r="40" spans="2:24" x14ac:dyDescent="0.35">
      <c r="B40" s="3"/>
      <c r="C40" s="236"/>
      <c r="D40" s="234"/>
      <c r="E40" s="234"/>
      <c r="F40" s="244"/>
      <c r="G40" s="1"/>
      <c r="H40" s="1"/>
      <c r="I40" s="1"/>
      <c r="J40" s="3"/>
      <c r="K40" s="236"/>
      <c r="L40" s="234"/>
      <c r="M40" s="234"/>
      <c r="N40" s="244"/>
      <c r="O40" s="1"/>
      <c r="P40" s="1"/>
      <c r="Q40" s="1"/>
      <c r="R40" s="3"/>
      <c r="S40" s="236"/>
      <c r="T40" s="234"/>
      <c r="U40" s="234"/>
      <c r="V40" s="244"/>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7" t="s">
        <v>791</v>
      </c>
      <c r="C48" s="238"/>
      <c r="D48" s="238"/>
      <c r="E48" s="238"/>
      <c r="F48" s="239"/>
      <c r="G48" s="228" t="s">
        <v>914</v>
      </c>
      <c r="H48" s="229"/>
      <c r="J48" s="237" t="s">
        <v>791</v>
      </c>
      <c r="K48" s="238"/>
      <c r="L48" s="238"/>
      <c r="M48" s="238"/>
      <c r="N48" s="239"/>
      <c r="O48" s="228" t="s">
        <v>914</v>
      </c>
      <c r="P48" s="229"/>
      <c r="R48" s="237" t="s">
        <v>791</v>
      </c>
      <c r="S48" s="238"/>
      <c r="T48" s="238"/>
      <c r="U48" s="238"/>
      <c r="V48" s="239"/>
      <c r="W48" s="228" t="s">
        <v>914</v>
      </c>
      <c r="X48" s="229"/>
    </row>
    <row r="49" spans="2:24" ht="29" x14ac:dyDescent="0.35">
      <c r="B49" s="240" t="s">
        <v>781</v>
      </c>
      <c r="C49" s="234"/>
      <c r="D49" s="77" t="s">
        <v>759</v>
      </c>
      <c r="E49" s="65" t="s">
        <v>752</v>
      </c>
      <c r="F49" s="78" t="s">
        <v>782</v>
      </c>
      <c r="G49" s="143" t="s">
        <v>28</v>
      </c>
      <c r="H49" s="143" t="s">
        <v>29</v>
      </c>
      <c r="J49" s="240" t="s">
        <v>781</v>
      </c>
      <c r="K49" s="234"/>
      <c r="L49" s="77" t="s">
        <v>759</v>
      </c>
      <c r="M49" s="65" t="s">
        <v>752</v>
      </c>
      <c r="N49" s="78" t="s">
        <v>782</v>
      </c>
      <c r="O49" s="143" t="s">
        <v>28</v>
      </c>
      <c r="P49" s="143" t="s">
        <v>29</v>
      </c>
      <c r="R49" s="240" t="s">
        <v>781</v>
      </c>
      <c r="S49" s="234"/>
      <c r="T49" s="77" t="s">
        <v>759</v>
      </c>
      <c r="U49" s="65" t="s">
        <v>752</v>
      </c>
      <c r="V49" s="78" t="s">
        <v>782</v>
      </c>
      <c r="W49" s="143" t="s">
        <v>28</v>
      </c>
      <c r="X49" s="143" t="s">
        <v>29</v>
      </c>
    </row>
    <row r="50" spans="2:24" x14ac:dyDescent="0.35">
      <c r="B50" s="241" t="s">
        <v>783</v>
      </c>
      <c r="C50" s="242"/>
      <c r="D50" s="68">
        <v>0</v>
      </c>
      <c r="E50" s="5">
        <v>0</v>
      </c>
      <c r="F50" s="75">
        <v>0</v>
      </c>
      <c r="G50" s="142"/>
      <c r="H50" s="142"/>
      <c r="J50" s="241" t="s">
        <v>783</v>
      </c>
      <c r="K50" s="242"/>
      <c r="L50" s="68">
        <v>0</v>
      </c>
      <c r="M50" s="5">
        <v>0</v>
      </c>
      <c r="N50" s="75">
        <v>0</v>
      </c>
      <c r="O50" s="142"/>
      <c r="P50" s="142"/>
      <c r="R50" s="241" t="s">
        <v>783</v>
      </c>
      <c r="S50" s="242"/>
      <c r="T50" s="68">
        <v>0</v>
      </c>
      <c r="U50" s="5">
        <v>0</v>
      </c>
      <c r="V50" s="75">
        <v>0</v>
      </c>
      <c r="W50" s="142"/>
      <c r="X50" s="142"/>
    </row>
    <row r="51" spans="2:24" x14ac:dyDescent="0.35">
      <c r="B51" s="241" t="s">
        <v>765</v>
      </c>
      <c r="C51" s="242"/>
      <c r="D51" s="68">
        <v>0</v>
      </c>
      <c r="E51" s="5">
        <v>0</v>
      </c>
      <c r="F51" s="75">
        <v>0</v>
      </c>
      <c r="G51" s="142"/>
      <c r="H51" s="142"/>
      <c r="J51" s="241" t="s">
        <v>765</v>
      </c>
      <c r="K51" s="242"/>
      <c r="L51" s="68">
        <v>0</v>
      </c>
      <c r="M51" s="5">
        <v>0</v>
      </c>
      <c r="N51" s="75">
        <v>0</v>
      </c>
      <c r="O51" s="142"/>
      <c r="P51" s="142"/>
      <c r="R51" s="241" t="s">
        <v>765</v>
      </c>
      <c r="S51" s="242"/>
      <c r="T51" s="68">
        <v>0</v>
      </c>
      <c r="U51" s="5">
        <v>0</v>
      </c>
      <c r="V51" s="75">
        <v>0</v>
      </c>
      <c r="W51" s="142"/>
      <c r="X51" s="142"/>
    </row>
    <row r="52" spans="2:24" x14ac:dyDescent="0.35">
      <c r="B52" s="241" t="s">
        <v>784</v>
      </c>
      <c r="C52" s="242"/>
      <c r="D52" s="68">
        <v>0</v>
      </c>
      <c r="E52" s="5">
        <v>0</v>
      </c>
      <c r="F52" s="75">
        <v>0</v>
      </c>
      <c r="G52" s="142"/>
      <c r="H52" s="142"/>
      <c r="J52" s="241" t="s">
        <v>784</v>
      </c>
      <c r="K52" s="242"/>
      <c r="L52" s="68">
        <v>0</v>
      </c>
      <c r="M52" s="5">
        <v>0</v>
      </c>
      <c r="N52" s="75">
        <v>0</v>
      </c>
      <c r="O52" s="142"/>
      <c r="P52" s="142"/>
      <c r="R52" s="241" t="s">
        <v>784</v>
      </c>
      <c r="S52" s="242"/>
      <c r="T52" s="68">
        <v>0</v>
      </c>
      <c r="U52" s="5">
        <v>0</v>
      </c>
      <c r="V52" s="75">
        <v>0</v>
      </c>
      <c r="W52" s="142"/>
      <c r="X52" s="142"/>
    </row>
    <row r="53" spans="2:24" x14ac:dyDescent="0.35">
      <c r="B53" s="241" t="s">
        <v>766</v>
      </c>
      <c r="C53" s="242"/>
      <c r="D53" s="68">
        <v>0</v>
      </c>
      <c r="E53" s="5">
        <v>0</v>
      </c>
      <c r="F53" s="75">
        <v>0</v>
      </c>
      <c r="G53" s="142"/>
      <c r="H53" s="142"/>
      <c r="J53" s="241" t="s">
        <v>766</v>
      </c>
      <c r="K53" s="242"/>
      <c r="L53" s="68">
        <v>0</v>
      </c>
      <c r="M53" s="5">
        <v>0</v>
      </c>
      <c r="N53" s="75">
        <v>0</v>
      </c>
      <c r="O53" s="142"/>
      <c r="P53" s="142"/>
      <c r="R53" s="241" t="s">
        <v>766</v>
      </c>
      <c r="S53" s="242"/>
      <c r="T53" s="68">
        <v>0</v>
      </c>
      <c r="U53" s="5">
        <v>0</v>
      </c>
      <c r="V53" s="75">
        <v>0</v>
      </c>
      <c r="W53" s="142"/>
      <c r="X53" s="142"/>
    </row>
    <row r="54" spans="2:24" x14ac:dyDescent="0.35">
      <c r="B54" s="241" t="s">
        <v>772</v>
      </c>
      <c r="C54" s="242"/>
      <c r="D54" s="68">
        <v>0</v>
      </c>
      <c r="E54" s="5">
        <v>0</v>
      </c>
      <c r="F54" s="75">
        <v>0</v>
      </c>
      <c r="G54" s="142"/>
      <c r="H54" s="142"/>
      <c r="J54" s="241" t="s">
        <v>772</v>
      </c>
      <c r="K54" s="242"/>
      <c r="L54" s="68">
        <v>0</v>
      </c>
      <c r="M54" s="5">
        <v>0</v>
      </c>
      <c r="N54" s="75">
        <v>0</v>
      </c>
      <c r="O54" s="142"/>
      <c r="P54" s="142"/>
      <c r="R54" s="241" t="s">
        <v>772</v>
      </c>
      <c r="S54" s="242"/>
      <c r="T54" s="68">
        <v>0</v>
      </c>
      <c r="U54" s="5">
        <v>0</v>
      </c>
      <c r="V54" s="75">
        <v>0</v>
      </c>
      <c r="W54" s="142"/>
      <c r="X54" s="142"/>
    </row>
    <row r="55" spans="2:24" x14ac:dyDescent="0.35">
      <c r="B55" s="241" t="s">
        <v>770</v>
      </c>
      <c r="C55" s="242"/>
      <c r="D55" s="68">
        <v>0</v>
      </c>
      <c r="E55" s="5">
        <v>0</v>
      </c>
      <c r="F55" s="75">
        <v>0</v>
      </c>
      <c r="G55" s="142"/>
      <c r="H55" s="142"/>
      <c r="J55" s="241" t="s">
        <v>770</v>
      </c>
      <c r="K55" s="242"/>
      <c r="L55" s="68">
        <v>0</v>
      </c>
      <c r="M55" s="5">
        <v>0</v>
      </c>
      <c r="N55" s="75">
        <v>0</v>
      </c>
      <c r="O55" s="142"/>
      <c r="P55" s="142"/>
      <c r="R55" s="241" t="s">
        <v>770</v>
      </c>
      <c r="S55" s="242"/>
      <c r="T55" s="68">
        <v>0</v>
      </c>
      <c r="U55" s="5">
        <v>0</v>
      </c>
      <c r="V55" s="75">
        <v>0</v>
      </c>
      <c r="W55" s="142"/>
      <c r="X55" s="142"/>
    </row>
    <row r="56" spans="2:24" x14ac:dyDescent="0.35">
      <c r="B56" s="241" t="s">
        <v>764</v>
      </c>
      <c r="C56" s="242"/>
      <c r="D56" s="68">
        <v>0</v>
      </c>
      <c r="E56" s="5">
        <v>0</v>
      </c>
      <c r="F56" s="75">
        <v>0</v>
      </c>
      <c r="G56" s="142"/>
      <c r="H56" s="142"/>
      <c r="J56" s="241" t="s">
        <v>764</v>
      </c>
      <c r="K56" s="242"/>
      <c r="L56" s="68">
        <v>0</v>
      </c>
      <c r="M56" s="5">
        <v>0</v>
      </c>
      <c r="N56" s="75">
        <v>0</v>
      </c>
      <c r="O56" s="142"/>
      <c r="P56" s="142"/>
      <c r="R56" s="241" t="s">
        <v>764</v>
      </c>
      <c r="S56" s="242"/>
      <c r="T56" s="68">
        <v>0</v>
      </c>
      <c r="U56" s="5">
        <v>0</v>
      </c>
      <c r="V56" s="75">
        <v>0</v>
      </c>
      <c r="W56" s="142"/>
      <c r="X56" s="142"/>
    </row>
    <row r="57" spans="2:24" x14ac:dyDescent="0.35">
      <c r="B57" s="241" t="s">
        <v>768</v>
      </c>
      <c r="C57" s="242"/>
      <c r="D57" s="68">
        <v>0</v>
      </c>
      <c r="E57" s="5">
        <v>0</v>
      </c>
      <c r="F57" s="150">
        <v>0</v>
      </c>
      <c r="G57" s="140"/>
      <c r="H57" s="142"/>
      <c r="J57" s="241" t="s">
        <v>768</v>
      </c>
      <c r="K57" s="242"/>
      <c r="L57" s="68">
        <v>0</v>
      </c>
      <c r="M57" s="5">
        <v>0</v>
      </c>
      <c r="N57" s="150">
        <v>0</v>
      </c>
      <c r="O57" s="140"/>
      <c r="P57" s="142"/>
      <c r="R57" s="241" t="s">
        <v>768</v>
      </c>
      <c r="S57" s="242"/>
      <c r="T57" s="68">
        <v>0</v>
      </c>
      <c r="U57" s="5">
        <v>0</v>
      </c>
      <c r="V57" s="150">
        <v>0</v>
      </c>
      <c r="W57" s="140"/>
      <c r="X57" s="142"/>
    </row>
    <row r="58" spans="2:24" x14ac:dyDescent="0.35">
      <c r="B58" s="241" t="s">
        <v>785</v>
      </c>
      <c r="C58" s="242"/>
      <c r="D58" s="68">
        <v>0</v>
      </c>
      <c r="E58" s="5">
        <v>0</v>
      </c>
      <c r="F58" s="150">
        <v>0</v>
      </c>
      <c r="G58" s="148"/>
      <c r="H58" s="147"/>
      <c r="J58" s="241" t="s">
        <v>785</v>
      </c>
      <c r="K58" s="242"/>
      <c r="L58" s="68">
        <v>0</v>
      </c>
      <c r="M58" s="5">
        <v>0</v>
      </c>
      <c r="N58" s="150">
        <v>0</v>
      </c>
      <c r="O58" s="148"/>
      <c r="P58" s="147"/>
      <c r="R58" s="241" t="s">
        <v>785</v>
      </c>
      <c r="S58" s="242"/>
      <c r="T58" s="68">
        <v>0</v>
      </c>
      <c r="U58" s="5">
        <v>0</v>
      </c>
      <c r="V58" s="150">
        <v>0</v>
      </c>
      <c r="W58" s="148"/>
      <c r="X58" s="147"/>
    </row>
    <row r="59" spans="2:24" x14ac:dyDescent="0.35">
      <c r="B59" s="241" t="s">
        <v>786</v>
      </c>
      <c r="C59" s="242"/>
      <c r="D59" s="68">
        <v>0</v>
      </c>
      <c r="E59" s="5">
        <v>0</v>
      </c>
      <c r="F59" s="150">
        <v>0</v>
      </c>
      <c r="G59" s="147"/>
      <c r="H59" s="149"/>
      <c r="J59" s="241" t="s">
        <v>786</v>
      </c>
      <c r="K59" s="242"/>
      <c r="L59" s="68">
        <v>0</v>
      </c>
      <c r="M59" s="5">
        <v>0</v>
      </c>
      <c r="N59" s="150">
        <v>0</v>
      </c>
      <c r="O59" s="147"/>
      <c r="P59" s="149"/>
      <c r="R59" s="241" t="s">
        <v>786</v>
      </c>
      <c r="S59" s="242"/>
      <c r="T59" s="68">
        <v>0</v>
      </c>
      <c r="U59" s="5">
        <v>0</v>
      </c>
      <c r="V59" s="150">
        <v>0</v>
      </c>
      <c r="W59" s="147"/>
      <c r="X59" s="149"/>
    </row>
    <row r="60" spans="2:24" x14ac:dyDescent="0.35">
      <c r="B60" s="241" t="s">
        <v>771</v>
      </c>
      <c r="C60" s="242"/>
      <c r="D60" s="68">
        <v>0</v>
      </c>
      <c r="E60" s="5">
        <v>0</v>
      </c>
      <c r="F60" s="75">
        <v>0</v>
      </c>
      <c r="G60" s="144"/>
      <c r="H60" s="145"/>
      <c r="J60" s="241" t="s">
        <v>771</v>
      </c>
      <c r="K60" s="242"/>
      <c r="L60" s="68">
        <v>0</v>
      </c>
      <c r="M60" s="5">
        <v>0</v>
      </c>
      <c r="N60" s="75">
        <v>0</v>
      </c>
      <c r="O60" s="144"/>
      <c r="P60" s="145"/>
      <c r="R60" s="241" t="s">
        <v>771</v>
      </c>
      <c r="S60" s="242"/>
      <c r="T60" s="68">
        <v>0</v>
      </c>
      <c r="U60" s="5">
        <v>0</v>
      </c>
      <c r="V60" s="75">
        <v>0</v>
      </c>
      <c r="W60" s="144"/>
      <c r="X60" s="145"/>
    </row>
    <row r="61" spans="2:24" x14ac:dyDescent="0.35">
      <c r="B61" s="241" t="s">
        <v>787</v>
      </c>
      <c r="C61" s="242"/>
      <c r="D61" s="68">
        <v>0</v>
      </c>
      <c r="E61" s="5">
        <v>0</v>
      </c>
      <c r="F61" s="75">
        <v>0</v>
      </c>
      <c r="G61" s="144"/>
      <c r="H61" s="145"/>
      <c r="J61" s="241" t="s">
        <v>787</v>
      </c>
      <c r="K61" s="242"/>
      <c r="L61" s="68">
        <v>0</v>
      </c>
      <c r="M61" s="5">
        <v>0</v>
      </c>
      <c r="N61" s="75">
        <v>0</v>
      </c>
      <c r="O61" s="144"/>
      <c r="P61" s="145"/>
      <c r="R61" s="241" t="s">
        <v>787</v>
      </c>
      <c r="S61" s="242"/>
      <c r="T61" s="68">
        <v>0</v>
      </c>
      <c r="U61" s="5">
        <v>0</v>
      </c>
      <c r="V61" s="75">
        <v>0</v>
      </c>
      <c r="W61" s="144"/>
      <c r="X61" s="145"/>
    </row>
    <row r="62" spans="2:24" x14ac:dyDescent="0.35">
      <c r="B62" s="241" t="s">
        <v>788</v>
      </c>
      <c r="C62" s="242"/>
      <c r="D62" s="68">
        <v>0</v>
      </c>
      <c r="E62" s="5">
        <v>0</v>
      </c>
      <c r="F62" s="75">
        <v>0</v>
      </c>
      <c r="G62" s="144"/>
      <c r="H62" s="145"/>
      <c r="J62" s="241" t="s">
        <v>788</v>
      </c>
      <c r="K62" s="242"/>
      <c r="L62" s="68">
        <v>0</v>
      </c>
      <c r="M62" s="5">
        <v>0</v>
      </c>
      <c r="N62" s="75">
        <v>0</v>
      </c>
      <c r="O62" s="144"/>
      <c r="P62" s="145"/>
      <c r="R62" s="241" t="s">
        <v>788</v>
      </c>
      <c r="S62" s="242"/>
      <c r="T62" s="68">
        <v>0</v>
      </c>
      <c r="U62" s="5">
        <v>0</v>
      </c>
      <c r="V62" s="75">
        <v>0</v>
      </c>
      <c r="W62" s="144"/>
      <c r="X62" s="145"/>
    </row>
    <row r="63" spans="2:24" x14ac:dyDescent="0.35">
      <c r="B63" s="241" t="s">
        <v>763</v>
      </c>
      <c r="C63" s="242"/>
      <c r="D63" s="68">
        <v>0</v>
      </c>
      <c r="E63" s="5">
        <v>0</v>
      </c>
      <c r="F63" s="75">
        <v>0</v>
      </c>
      <c r="G63" s="144"/>
      <c r="H63" s="145"/>
      <c r="J63" s="241" t="s">
        <v>763</v>
      </c>
      <c r="K63" s="242"/>
      <c r="L63" s="68">
        <v>0</v>
      </c>
      <c r="M63" s="5">
        <v>0</v>
      </c>
      <c r="N63" s="75">
        <v>0</v>
      </c>
      <c r="O63" s="144"/>
      <c r="P63" s="145"/>
      <c r="R63" s="241" t="s">
        <v>763</v>
      </c>
      <c r="S63" s="242"/>
      <c r="T63" s="68">
        <v>0</v>
      </c>
      <c r="U63" s="5">
        <v>0</v>
      </c>
      <c r="V63" s="75">
        <v>0</v>
      </c>
      <c r="W63" s="144"/>
      <c r="X63" s="145"/>
    </row>
    <row r="64" spans="2:24" x14ac:dyDescent="0.35">
      <c r="B64" s="241" t="s">
        <v>767</v>
      </c>
      <c r="C64" s="242"/>
      <c r="D64" s="68">
        <v>0</v>
      </c>
      <c r="E64" s="5">
        <v>0</v>
      </c>
      <c r="F64" s="75">
        <v>0</v>
      </c>
      <c r="G64" s="144"/>
      <c r="H64" s="145"/>
      <c r="J64" s="241" t="s">
        <v>767</v>
      </c>
      <c r="K64" s="242"/>
      <c r="L64" s="68">
        <v>0</v>
      </c>
      <c r="M64" s="5">
        <v>0</v>
      </c>
      <c r="N64" s="75">
        <v>0</v>
      </c>
      <c r="O64" s="144"/>
      <c r="P64" s="145"/>
      <c r="R64" s="241" t="s">
        <v>767</v>
      </c>
      <c r="S64" s="242"/>
      <c r="T64" s="68">
        <v>0</v>
      </c>
      <c r="U64" s="5">
        <v>0</v>
      </c>
      <c r="V64" s="75">
        <v>0</v>
      </c>
      <c r="W64" s="144"/>
      <c r="X64" s="145"/>
    </row>
    <row r="65" spans="2:24" x14ac:dyDescent="0.35">
      <c r="B65" s="241" t="s">
        <v>789</v>
      </c>
      <c r="C65" s="242"/>
      <c r="D65" s="68">
        <v>0</v>
      </c>
      <c r="E65" s="5">
        <v>0</v>
      </c>
      <c r="F65" s="75">
        <v>0</v>
      </c>
      <c r="G65" s="144"/>
      <c r="H65" s="145"/>
      <c r="J65" s="241" t="s">
        <v>789</v>
      </c>
      <c r="K65" s="242"/>
      <c r="L65" s="68">
        <v>0</v>
      </c>
      <c r="M65" s="5">
        <v>0</v>
      </c>
      <c r="N65" s="75">
        <v>0</v>
      </c>
      <c r="O65" s="144"/>
      <c r="P65" s="145"/>
      <c r="R65" s="241" t="s">
        <v>789</v>
      </c>
      <c r="S65" s="242"/>
      <c r="T65" s="68">
        <v>0</v>
      </c>
      <c r="U65" s="5">
        <v>0</v>
      </c>
      <c r="V65" s="75">
        <v>0</v>
      </c>
      <c r="W65" s="144"/>
      <c r="X65" s="145"/>
    </row>
    <row r="66" spans="2:24" x14ac:dyDescent="0.35">
      <c r="B66" s="241" t="s">
        <v>790</v>
      </c>
      <c r="C66" s="242"/>
      <c r="D66" s="68">
        <v>0</v>
      </c>
      <c r="E66" s="5">
        <v>0</v>
      </c>
      <c r="F66" s="75">
        <v>0</v>
      </c>
      <c r="G66" s="144"/>
      <c r="H66" s="145"/>
      <c r="J66" s="241" t="s">
        <v>790</v>
      </c>
      <c r="K66" s="242"/>
      <c r="L66" s="68">
        <v>0</v>
      </c>
      <c r="M66" s="5">
        <v>0</v>
      </c>
      <c r="N66" s="75">
        <v>0</v>
      </c>
      <c r="O66" s="144"/>
      <c r="P66" s="145"/>
      <c r="R66" s="241" t="s">
        <v>790</v>
      </c>
      <c r="S66" s="242"/>
      <c r="T66" s="68">
        <v>0</v>
      </c>
      <c r="U66" s="5">
        <v>0</v>
      </c>
      <c r="V66" s="75">
        <v>0</v>
      </c>
      <c r="W66" s="144"/>
      <c r="X66" s="145"/>
    </row>
    <row r="67" spans="2:24" ht="15" thickBot="1" x14ac:dyDescent="0.4">
      <c r="B67" s="247" t="s">
        <v>769</v>
      </c>
      <c r="C67" s="248"/>
      <c r="D67" s="74">
        <v>0</v>
      </c>
      <c r="E67" s="17">
        <v>0</v>
      </c>
      <c r="F67" s="76">
        <v>0</v>
      </c>
      <c r="G67" s="133"/>
      <c r="H67" s="146"/>
      <c r="J67" s="247" t="s">
        <v>769</v>
      </c>
      <c r="K67" s="248"/>
      <c r="L67" s="74">
        <v>0</v>
      </c>
      <c r="M67" s="17">
        <v>0</v>
      </c>
      <c r="N67" s="76">
        <v>0</v>
      </c>
      <c r="O67" s="133"/>
      <c r="P67" s="146"/>
      <c r="R67" s="247" t="s">
        <v>769</v>
      </c>
      <c r="S67" s="248"/>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45" t="s">
        <v>822</v>
      </c>
      <c r="C70" s="246"/>
      <c r="J70" s="245" t="s">
        <v>822</v>
      </c>
      <c r="K70" s="246"/>
      <c r="R70" s="245" t="s">
        <v>822</v>
      </c>
      <c r="S70" s="246"/>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zoomScale="80" zoomScaleNormal="80" workbookViewId="0">
      <selection activeCell="H14" sqref="H1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51" t="s">
        <v>827</v>
      </c>
      <c r="C2" s="252"/>
      <c r="D2" s="253"/>
      <c r="O2" s="251" t="s">
        <v>988</v>
      </c>
      <c r="P2" s="252"/>
      <c r="Q2" s="253"/>
      <c r="AB2" s="251" t="s">
        <v>989</v>
      </c>
      <c r="AC2" s="252"/>
      <c r="AD2" s="253"/>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259" t="s">
        <v>1008</v>
      </c>
      <c r="G13" s="260"/>
      <c r="H13" s="260"/>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21" t="s">
        <v>1010</v>
      </c>
      <c r="G14" s="220">
        <v>0</v>
      </c>
      <c r="H14" s="220"/>
      <c r="I14" s="2"/>
      <c r="J14" s="2"/>
      <c r="O14" s="71"/>
      <c r="P14" s="69"/>
      <c r="Q14" s="86"/>
      <c r="AB14" s="71"/>
      <c r="AC14" s="69"/>
      <c r="AD14" s="86"/>
    </row>
    <row r="15" spans="2:30" s="24" customFormat="1" x14ac:dyDescent="0.35">
      <c r="B15" s="3" t="s">
        <v>944</v>
      </c>
      <c r="C15" s="157">
        <v>0</v>
      </c>
      <c r="D15" s="158" t="str">
        <f>IF(OR($C$6=0,C15=0),"-",C15/$C$6)</f>
        <v>-</v>
      </c>
      <c r="E15" s="154"/>
      <c r="F15" s="221" t="s">
        <v>1009</v>
      </c>
      <c r="G15" s="222">
        <v>0</v>
      </c>
      <c r="H15" s="222"/>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4" t="s">
        <v>956</v>
      </c>
      <c r="C50" s="255"/>
      <c r="D50" s="255"/>
      <c r="E50" s="255"/>
      <c r="F50" s="255"/>
      <c r="G50" s="255"/>
      <c r="H50" s="255"/>
      <c r="I50" s="255"/>
      <c r="J50" s="255"/>
      <c r="K50" s="255"/>
      <c r="L50" s="255"/>
      <c r="M50" s="256"/>
      <c r="N50" s="193"/>
      <c r="O50" s="254" t="s">
        <v>956</v>
      </c>
      <c r="P50" s="255"/>
      <c r="Q50" s="255"/>
      <c r="R50" s="255"/>
      <c r="S50" s="255"/>
      <c r="T50" s="255"/>
      <c r="U50" s="255"/>
      <c r="V50" s="255"/>
      <c r="W50" s="255"/>
      <c r="X50" s="255"/>
      <c r="Y50" s="255"/>
      <c r="Z50" s="256"/>
      <c r="AB50" s="254" t="s">
        <v>956</v>
      </c>
      <c r="AC50" s="255"/>
      <c r="AD50" s="255"/>
      <c r="AE50" s="255"/>
      <c r="AF50" s="255"/>
      <c r="AG50" s="255"/>
      <c r="AH50" s="255"/>
      <c r="AI50" s="255"/>
      <c r="AJ50" s="255"/>
      <c r="AK50" s="255"/>
      <c r="AL50" s="255"/>
      <c r="AM50" s="256"/>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7" t="s">
        <v>960</v>
      </c>
      <c r="D56" s="257"/>
      <c r="E56" s="169"/>
      <c r="F56" s="257" t="s">
        <v>961</v>
      </c>
      <c r="G56" s="257"/>
      <c r="H56" s="169"/>
      <c r="I56" s="257" t="s">
        <v>962</v>
      </c>
      <c r="J56" s="257"/>
      <c r="K56" s="111"/>
      <c r="L56" s="257" t="s">
        <v>963</v>
      </c>
      <c r="M56" s="258"/>
      <c r="N56" s="193"/>
      <c r="O56" s="109"/>
      <c r="P56" s="257" t="s">
        <v>960</v>
      </c>
      <c r="Q56" s="257"/>
      <c r="R56" s="169"/>
      <c r="S56" s="257" t="s">
        <v>961</v>
      </c>
      <c r="T56" s="257"/>
      <c r="U56" s="169"/>
      <c r="V56" s="257" t="s">
        <v>962</v>
      </c>
      <c r="W56" s="257"/>
      <c r="X56" s="111"/>
      <c r="Y56" s="257" t="s">
        <v>963</v>
      </c>
      <c r="Z56" s="258"/>
      <c r="AB56" s="109"/>
      <c r="AC56" s="257" t="s">
        <v>960</v>
      </c>
      <c r="AD56" s="257"/>
      <c r="AE56" s="169"/>
      <c r="AF56" s="257" t="s">
        <v>961</v>
      </c>
      <c r="AG56" s="257"/>
      <c r="AH56" s="169"/>
      <c r="AI56" s="257" t="s">
        <v>962</v>
      </c>
      <c r="AJ56" s="257"/>
      <c r="AK56" s="111"/>
      <c r="AL56" s="257" t="s">
        <v>963</v>
      </c>
      <c r="AM56" s="258"/>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9">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 ref="F13:H13"/>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22" zoomScale="80" zoomScaleNormal="8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30" t="s">
        <v>780</v>
      </c>
      <c r="C2" s="231"/>
      <c r="D2" s="232"/>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30" t="s">
        <v>869</v>
      </c>
      <c r="C15" s="231"/>
      <c r="D15" s="232"/>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5">
      <c r="B28" s="30"/>
      <c r="C28" s="235" t="s">
        <v>752</v>
      </c>
      <c r="D28" s="233" t="s">
        <v>753</v>
      </c>
      <c r="E28" s="233"/>
      <c r="F28" s="271" t="s">
        <v>871</v>
      </c>
      <c r="G28" s="265" t="s">
        <v>1004</v>
      </c>
      <c r="H28" s="265"/>
      <c r="I28" s="263" t="s">
        <v>1005</v>
      </c>
      <c r="J28" s="263"/>
      <c r="K28" s="265" t="s">
        <v>1006</v>
      </c>
      <c r="L28" s="265"/>
      <c r="M28" s="263" t="s">
        <v>1007</v>
      </c>
      <c r="N28" s="263"/>
      <c r="O28" s="261" t="s">
        <v>773</v>
      </c>
      <c r="P28" s="261"/>
      <c r="Q28" s="267" t="s">
        <v>774</v>
      </c>
      <c r="R28" s="267"/>
      <c r="S28" s="261" t="s">
        <v>775</v>
      </c>
      <c r="T28" s="269"/>
      <c r="Z28" s="1"/>
      <c r="AB28" s="37"/>
    </row>
    <row r="29" spans="1:28" x14ac:dyDescent="0.35">
      <c r="B29" s="3"/>
      <c r="C29" s="236"/>
      <c r="D29" s="234"/>
      <c r="E29" s="234"/>
      <c r="F29" s="272"/>
      <c r="G29" s="210" t="s">
        <v>1003</v>
      </c>
      <c r="H29" s="210" t="s">
        <v>1002</v>
      </c>
      <c r="I29" s="264"/>
      <c r="J29" s="264"/>
      <c r="K29" s="266"/>
      <c r="L29" s="266"/>
      <c r="M29" s="264"/>
      <c r="N29" s="264"/>
      <c r="O29" s="262"/>
      <c r="P29" s="262"/>
      <c r="Q29" s="268"/>
      <c r="R29" s="268"/>
      <c r="S29" s="262"/>
      <c r="T29" s="270"/>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7" t="s">
        <v>791</v>
      </c>
      <c r="C34" s="238"/>
      <c r="D34" s="238"/>
      <c r="E34" s="239"/>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45" t="s">
        <v>822</v>
      </c>
      <c r="C56" s="246"/>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Q28:R29"/>
    <mergeCell ref="S28:T29"/>
    <mergeCell ref="B2:D2"/>
    <mergeCell ref="B15:D15"/>
    <mergeCell ref="C28:C29"/>
    <mergeCell ref="D28:E29"/>
    <mergeCell ref="F28:F29"/>
    <mergeCell ref="G28:H28"/>
    <mergeCell ref="F27:T27"/>
    <mergeCell ref="B56:C56"/>
    <mergeCell ref="B34:E34"/>
    <mergeCell ref="O28:P29"/>
    <mergeCell ref="M28:N29"/>
    <mergeCell ref="K28:L29"/>
    <mergeCell ref="I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7" t="s">
        <v>65</v>
      </c>
      <c r="C4" s="238"/>
      <c r="D4" s="238"/>
      <c r="E4" s="239"/>
      <c r="G4" s="230" t="s">
        <v>31</v>
      </c>
      <c r="H4" s="231"/>
      <c r="I4" s="231"/>
      <c r="J4" s="231"/>
      <c r="K4" s="231"/>
      <c r="L4" s="232"/>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73" t="s">
        <v>749</v>
      </c>
      <c r="E7" s="275" t="s">
        <v>750</v>
      </c>
      <c r="G7" s="4" t="s">
        <v>33</v>
      </c>
      <c r="H7" s="5" t="e">
        <f>COUNTIFS(#REF!, "Female",#REF!, "Yes")</f>
        <v>#REF!</v>
      </c>
      <c r="I7" s="15" t="e">
        <f>H7/SUM($H$7:$H$8)</f>
        <v>#REF!</v>
      </c>
      <c r="J7" s="39"/>
      <c r="K7" s="15"/>
      <c r="L7" s="6"/>
      <c r="M7" s="25"/>
    </row>
    <row r="8" spans="2:16" x14ac:dyDescent="0.35">
      <c r="B8" s="3" t="s">
        <v>77</v>
      </c>
      <c r="C8" s="2">
        <v>5076</v>
      </c>
      <c r="D8" s="274"/>
      <c r="E8" s="276"/>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7" t="s">
        <v>66</v>
      </c>
      <c r="C14" s="238"/>
      <c r="D14" s="23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2024-10-01T10:00:01Z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