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drawings/drawing1.xml" ContentType="application/vnd.openxmlformats-officedocument.drawing+xml"/>
  <Override PartName="/xl/drawings/drawing2.xml" ContentType="application/vnd.openxmlformats-officedocument.drawing+xml"/>
  <Override PartName="/xl/queryTables/queryTable2.xml" ContentType="application/vnd.openxmlformats-officedocument.spreadsheetml.queryTable+xml"/>
  <Override PartName="/xl/pivotTables/pivotTable7.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freedomm\OneDrive - foundation.co.za\Documents\Projects\TB Stigma\TB-Stigma\Metadata\"/>
    </mc:Choice>
  </mc:AlternateContent>
  <xr:revisionPtr revIDLastSave="0" documentId="13_ncr:1_{4E8155F7-AC4F-4477-AE49-442A2AC0C24F}" xr6:coauthVersionLast="47" xr6:coauthVersionMax="47" xr10:uidLastSave="{00000000-0000-0000-0000-000000000000}"/>
  <bookViews>
    <workbookView xWindow="-108" yWindow="-108" windowWidth="23256" windowHeight="12456" firstSheet="5" activeTab="10" xr2:uid="{00000000-000D-0000-FFFF-FFFF00000000}"/>
  </bookViews>
  <sheets>
    <sheet name="Sheet1" sheetId="13" state="hidden" r:id="rId1"/>
    <sheet name="Sheet2" sheetId="7" state="hidden" r:id="rId2"/>
    <sheet name="Sheet6" sheetId="12" state="hidden" r:id="rId3"/>
    <sheet name="Extra Demographic Analysis" sheetId="10" state="hidden" r:id="rId4"/>
    <sheet name="Consort Chart" sheetId="23" r:id="rId5"/>
    <sheet name="Consort Chart 1" sheetId="24" r:id="rId6"/>
    <sheet name="Aim 1 - Index Patients" sheetId="2" r:id="rId7"/>
    <sheet name="Aim 1 - Newly Initiated IPs" sheetId="22" r:id="rId8"/>
    <sheet name="Time" sheetId="19" state="hidden" r:id="rId9"/>
    <sheet name="Sheet3" sheetId="20" state="hidden" r:id="rId10"/>
    <sheet name="Aim 1 - Household Contacts" sheetId="15" r:id="rId11"/>
    <sheet name="Aim 2 - Passive Presenters" sheetId="16" state="hidden" r:id="rId12"/>
  </sheets>
  <definedNames>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RecruitmentDurationR_DATA_LABELS_2023_06_05_0733" localSheetId="8">Time!$A$1:$H$119</definedName>
  </definedNames>
  <calcPr calcId="191029"/>
  <pivotCaches>
    <pivotCache cacheId="4" r:id="rId13"/>
    <pivotCache cacheId="5" r:id="rId14"/>
    <pivotCache cacheId="6" r:id="rId15"/>
    <pivotCache cacheId="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4" l="1"/>
  <c r="D11" i="24"/>
  <c r="C34" i="24"/>
  <c r="C55" i="24"/>
  <c r="C44" i="24"/>
  <c r="C33" i="24"/>
  <c r="C21" i="24" l="1"/>
  <c r="C20" i="24"/>
  <c r="G61" i="15"/>
  <c r="G62" i="15"/>
  <c r="J73" i="15"/>
  <c r="G73" i="15"/>
  <c r="D73" i="15"/>
  <c r="J78" i="15"/>
  <c r="D15" i="24"/>
  <c r="C45" i="24"/>
  <c r="I67" i="15"/>
  <c r="J67" i="15" s="1"/>
  <c r="C50" i="24" s="1"/>
  <c r="F67" i="15"/>
  <c r="G67" i="15" s="1"/>
  <c r="C67" i="15"/>
  <c r="D67" i="15" s="1"/>
  <c r="C56" i="24"/>
  <c r="D53" i="15"/>
  <c r="C26" i="24" s="1"/>
  <c r="D52" i="15"/>
  <c r="C17" i="24" s="1"/>
  <c r="D13" i="24"/>
  <c r="D8" i="24"/>
  <c r="C4" i="24"/>
  <c r="M59" i="15"/>
  <c r="C25" i="24" s="1"/>
  <c r="M79" i="15"/>
  <c r="D26" i="24" s="1"/>
  <c r="J76" i="15"/>
  <c r="C58" i="24" s="1"/>
  <c r="J77" i="15"/>
  <c r="C59" i="24" s="1"/>
  <c r="J75" i="15"/>
  <c r="C57" i="24" s="1"/>
  <c r="J74" i="15"/>
  <c r="J71" i="15"/>
  <c r="C53" i="24" s="1"/>
  <c r="J72" i="15"/>
  <c r="C54" i="24" s="1"/>
  <c r="J70" i="15"/>
  <c r="C52" i="24" s="1"/>
  <c r="J69" i="15"/>
  <c r="D51" i="24" s="1"/>
  <c r="G76" i="15"/>
  <c r="C47" i="24" s="1"/>
  <c r="G77" i="15"/>
  <c r="C48" i="24" s="1"/>
  <c r="G75" i="15"/>
  <c r="C46" i="24" s="1"/>
  <c r="G74" i="15"/>
  <c r="G72" i="15"/>
  <c r="C43" i="24" s="1"/>
  <c r="G71" i="15"/>
  <c r="C42" i="24" s="1"/>
  <c r="G70" i="15"/>
  <c r="C41" i="24" s="1"/>
  <c r="G69" i="15"/>
  <c r="D40" i="24" s="1"/>
  <c r="D76" i="15"/>
  <c r="C36" i="24" s="1"/>
  <c r="D77" i="15"/>
  <c r="C37" i="24" s="1"/>
  <c r="D75" i="15"/>
  <c r="C35" i="24" s="1"/>
  <c r="D74" i="15"/>
  <c r="D72" i="15"/>
  <c r="C32" i="24" s="1"/>
  <c r="D71" i="15"/>
  <c r="C31" i="24" s="1"/>
  <c r="D70" i="15"/>
  <c r="C30" i="24" s="1"/>
  <c r="D69" i="15"/>
  <c r="D29" i="24" s="1"/>
  <c r="D68" i="15"/>
  <c r="D28" i="24" s="1"/>
  <c r="G59" i="15"/>
  <c r="C18" i="24" s="1"/>
  <c r="G65" i="15"/>
  <c r="C24" i="24" s="1"/>
  <c r="G64" i="15"/>
  <c r="C23" i="24" s="1"/>
  <c r="G63" i="15"/>
  <c r="C22" i="24" s="1"/>
  <c r="G60" i="15"/>
  <c r="C19" i="24" s="1"/>
  <c r="D33" i="15"/>
  <c r="D32" i="15"/>
  <c r="D10" i="24" s="1"/>
  <c r="D3" i="24"/>
  <c r="D13" i="2"/>
  <c r="C13" i="2"/>
  <c r="C51" i="24" l="1"/>
  <c r="D21" i="24"/>
  <c r="C28" i="24"/>
  <c r="C29" i="24"/>
  <c r="C27" i="24"/>
  <c r="C40" i="24"/>
  <c r="C49" i="24"/>
  <c r="C39" i="24"/>
  <c r="D34" i="24"/>
  <c r="C10" i="24"/>
  <c r="C9" i="24"/>
  <c r="D16" i="15"/>
  <c r="D8" i="15"/>
  <c r="C11" i="24" s="1"/>
  <c r="C13" i="15"/>
  <c r="D15" i="15"/>
  <c r="D24" i="15"/>
  <c r="D23" i="15"/>
  <c r="D22" i="15"/>
  <c r="D21" i="15"/>
  <c r="D20" i="15"/>
  <c r="D19" i="15"/>
  <c r="D6" i="24"/>
  <c r="E3" i="24"/>
  <c r="E34" i="2"/>
  <c r="E33" i="2"/>
  <c r="C8" i="24" s="1"/>
  <c r="E32" i="2"/>
  <c r="C5" i="24" s="1"/>
  <c r="E31" i="2"/>
  <c r="C7" i="24"/>
  <c r="C6" i="24"/>
  <c r="C3" i="24"/>
  <c r="J18" i="23"/>
  <c r="J13" i="23"/>
  <c r="J6" i="23"/>
  <c r="K24" i="23"/>
  <c r="N6" i="23"/>
  <c r="N12" i="23"/>
  <c r="N11" i="23"/>
  <c r="N10" i="23"/>
  <c r="N9" i="23"/>
  <c r="N8" i="23"/>
  <c r="N7" i="23"/>
  <c r="D13" i="15" l="1"/>
  <c r="D9" i="24" s="1"/>
  <c r="J24" i="23"/>
  <c r="D6" i="22"/>
  <c r="D5" i="22"/>
  <c r="D30" i="15"/>
  <c r="D20" i="22"/>
  <c r="D19" i="22"/>
  <c r="F44" i="2"/>
  <c r="D19" i="2"/>
  <c r="D9" i="22"/>
  <c r="D7" i="22"/>
  <c r="D8" i="22"/>
  <c r="D12" i="22"/>
  <c r="D11" i="22"/>
  <c r="D10" i="22"/>
  <c r="D18" i="2"/>
  <c r="D12" i="2"/>
  <c r="D11" i="2"/>
  <c r="D10" i="2"/>
  <c r="D6" i="2"/>
  <c r="D5" i="2"/>
  <c r="D41" i="15" l="1"/>
  <c r="N29" i="23" s="1"/>
  <c r="D40" i="15"/>
  <c r="N28" i="23" s="1"/>
  <c r="D42" i="15"/>
  <c r="N30" i="23" s="1"/>
  <c r="D39" i="15"/>
  <c r="N27" i="23" s="1"/>
  <c r="D38" i="15"/>
  <c r="N26" i="23" s="1"/>
  <c r="D37" i="15"/>
  <c r="N25" i="23" s="1"/>
  <c r="E42" i="2"/>
  <c r="E41" i="2"/>
  <c r="L31" i="22"/>
  <c r="I31" i="22"/>
  <c r="E31" i="22"/>
  <c r="D25" i="22"/>
  <c r="D24" i="22"/>
  <c r="D23" i="22"/>
  <c r="D22" i="22"/>
  <c r="D21" i="22"/>
  <c r="D18" i="22"/>
  <c r="D22" i="2"/>
  <c r="D23" i="2"/>
  <c r="D24" i="2"/>
  <c r="D25" i="2"/>
  <c r="D21" i="2"/>
  <c r="D20" i="2"/>
  <c r="D45" i="15"/>
  <c r="D46" i="15"/>
  <c r="D44" i="15"/>
  <c r="D43" i="15"/>
  <c r="C14" i="24" s="1"/>
  <c r="D36" i="15"/>
  <c r="D35" i="15"/>
  <c r="C12" i="24" s="1"/>
  <c r="D29" i="15"/>
  <c r="D28" i="15"/>
  <c r="D17" i="15"/>
  <c r="D10" i="15"/>
  <c r="D11" i="15"/>
  <c r="D9" i="15"/>
  <c r="D9" i="2"/>
  <c r="D8" i="2"/>
  <c r="D7" i="2"/>
  <c r="C15" i="24" l="1"/>
  <c r="C13" i="24"/>
  <c r="K39" i="23"/>
  <c r="C16" i="24"/>
  <c r="N24" i="23"/>
  <c r="K33" i="23"/>
  <c r="I6" i="15"/>
  <c r="I5" i="15"/>
  <c r="I4" i="15"/>
  <c r="D44" i="2" l="1"/>
  <c r="E44" i="2" s="1"/>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I39" i="16" l="1"/>
  <c r="I8" i="16"/>
  <c r="I16" i="16"/>
  <c r="I24" i="16"/>
  <c r="D33" i="16"/>
  <c r="I35" i="16"/>
  <c r="I41" i="16"/>
  <c r="I36" i="16"/>
  <c r="I17" i="16"/>
  <c r="I18" i="16"/>
  <c r="I21" i="16"/>
  <c r="I29" i="16"/>
  <c r="I32" i="16"/>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3"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3" authorId="0" shapeId="0" xr:uid="{00000000-0006-0000-0A00-000002000000}">
      <text>
        <r>
          <rPr>
            <b/>
            <sz val="9"/>
            <color indexed="81"/>
            <rFont val="Tahoma"/>
            <family val="2"/>
          </rPr>
          <t>Dawie Olivier:</t>
        </r>
        <r>
          <rPr>
            <sz val="9"/>
            <color indexed="81"/>
            <rFont val="Tahoma"/>
            <family val="2"/>
          </rPr>
          <t xml:space="preserve">
How many HHCs</t>
        </r>
      </text>
    </comment>
    <comment ref="J3"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44"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 ref="C52" authorId="0" shapeId="0" xr:uid="{4B885D36-559C-4C68-9344-0608BD850D98}">
      <text>
        <r>
          <rPr>
            <b/>
            <sz val="9"/>
            <color indexed="81"/>
            <rFont val="Tahoma"/>
            <family val="2"/>
          </rPr>
          <t>Dawie Olivier:</t>
        </r>
        <r>
          <rPr>
            <sz val="9"/>
            <color indexed="81"/>
            <rFont val="Tahoma"/>
            <family val="2"/>
          </rPr>
          <t xml:space="preserve">
# of particpants currently within 30 days after referral - regardless of whether we have outcome (presentation at clinic) results for them</t>
        </r>
      </text>
    </comment>
    <comment ref="C53" authorId="0" shapeId="0" xr:uid="{31A34787-B6EC-40AB-ADF1-DB66A2DC5EA9}">
      <text>
        <r>
          <rPr>
            <b/>
            <sz val="9"/>
            <color indexed="81"/>
            <rFont val="Tahoma"/>
            <family val="2"/>
          </rPr>
          <t>Dawie Olivier:</t>
        </r>
        <r>
          <rPr>
            <sz val="9"/>
            <color indexed="81"/>
            <rFont val="Tahoma"/>
            <family val="2"/>
          </rPr>
          <t xml:space="preserve">
# of particpants &gt; 30 days after referral - regardless of whether we have outcome (presentation at clinic) results for them</t>
        </r>
      </text>
    </comment>
    <comment ref="C54" authorId="0" shapeId="0" xr:uid="{083106FF-088D-4D1E-B79E-84709303390C}">
      <text>
        <r>
          <rPr>
            <b/>
            <sz val="9"/>
            <color indexed="81"/>
            <rFont val="Tahoma"/>
            <family val="2"/>
          </rPr>
          <t>Dawie Olivier:</t>
        </r>
        <r>
          <rPr>
            <sz val="9"/>
            <color indexed="81"/>
            <rFont val="Tahoma"/>
            <family val="2"/>
          </rPr>
          <t xml:space="preserve">
Please double check that this total adds up to the total number of HHC members enrolled</t>
        </r>
      </text>
    </comment>
    <comment ref="F59" authorId="0" shapeId="0" xr:uid="{473D1D55-D04C-48DB-8E4F-E1ED667D677E}">
      <text>
        <r>
          <rPr>
            <b/>
            <sz val="9"/>
            <color indexed="81"/>
            <rFont val="Tahoma"/>
            <family val="2"/>
          </rPr>
          <t>Dawie Olivier:</t>
        </r>
        <r>
          <rPr>
            <sz val="9"/>
            <color indexed="81"/>
            <rFont val="Tahoma"/>
            <family val="2"/>
          </rPr>
          <t xml:space="preserve">
# of participants (still within 30 days after referral) for whom we have presentation results extracted from patient files</t>
        </r>
      </text>
    </comment>
    <comment ref="G59" authorId="0" shapeId="0" xr:uid="{6FE3CF0E-86A6-4E8E-9364-1F228C37FA3A}">
      <text>
        <r>
          <rPr>
            <b/>
            <sz val="9"/>
            <color indexed="81"/>
            <rFont val="Tahoma"/>
            <family val="2"/>
          </rPr>
          <t>Dawie Olivier:</t>
        </r>
        <r>
          <rPr>
            <sz val="9"/>
            <color indexed="81"/>
            <rFont val="Tahoma"/>
            <family val="2"/>
          </rPr>
          <t xml:space="preserve">
Denominator is C49</t>
        </r>
      </text>
    </comment>
    <comment ref="L59" authorId="0" shapeId="0" xr:uid="{B5068607-0365-40A3-9737-09DD4EC86A4B}">
      <text>
        <r>
          <rPr>
            <b/>
            <sz val="9"/>
            <color indexed="81"/>
            <rFont val="Tahoma"/>
            <family val="2"/>
          </rPr>
          <t>Dawie Olivier:</t>
        </r>
        <r>
          <rPr>
            <sz val="9"/>
            <color indexed="81"/>
            <rFont val="Tahoma"/>
            <family val="2"/>
          </rPr>
          <t xml:space="preserve">
Cell C49 minus F57</t>
        </r>
      </text>
    </comment>
    <comment ref="M59" authorId="0" shapeId="0" xr:uid="{F124D55C-ED74-4204-AF9E-6B5F4F387E46}">
      <text>
        <r>
          <rPr>
            <b/>
            <sz val="9"/>
            <color indexed="81"/>
            <rFont val="Tahoma"/>
            <family val="2"/>
          </rPr>
          <t>Dawie Olivier:</t>
        </r>
        <r>
          <rPr>
            <sz val="9"/>
            <color indexed="81"/>
            <rFont val="Tahoma"/>
            <family val="2"/>
          </rPr>
          <t xml:space="preserve">
Denominatoir is Cell C49
</t>
        </r>
      </text>
    </comment>
    <comment ref="F60" authorId="0" shapeId="0" xr:uid="{0E101B46-5377-4A1D-96FF-D06D5011CF96}">
      <text>
        <r>
          <rPr>
            <b/>
            <sz val="9"/>
            <color indexed="81"/>
            <rFont val="Tahoma"/>
            <family val="2"/>
          </rPr>
          <t>Dawie Olivier:</t>
        </r>
        <r>
          <rPr>
            <sz val="9"/>
            <color indexed="81"/>
            <rFont val="Tahoma"/>
            <family val="2"/>
          </rPr>
          <t xml:space="preserve">
If data is captured correctly, this number will always be the same as Cell F57</t>
        </r>
      </text>
    </comment>
    <comment ref="G60" authorId="0" shapeId="0" xr:uid="{ED6D0C4A-E42C-496C-98D6-0AA764756F52}">
      <text>
        <r>
          <rPr>
            <b/>
            <sz val="9"/>
            <color indexed="81"/>
            <rFont val="Tahoma"/>
            <family val="2"/>
          </rPr>
          <t>Dawie Olivier:</t>
        </r>
        <r>
          <rPr>
            <sz val="9"/>
            <color indexed="81"/>
            <rFont val="Tahoma"/>
            <family val="2"/>
          </rPr>
          <t xml:space="preserve">
Denominator is C49</t>
        </r>
      </text>
    </comment>
    <comment ref="F62" authorId="0" shapeId="0" xr:uid="{DF97BB4B-A1ED-49FB-9EED-3AE84A3E5954}">
      <text>
        <r>
          <rPr>
            <b/>
            <sz val="9"/>
            <color indexed="81"/>
            <rFont val="Tahoma"/>
            <family val="2"/>
          </rPr>
          <t>Dawie Olivier:</t>
        </r>
        <r>
          <rPr>
            <sz val="9"/>
            <color indexed="81"/>
            <rFont val="Tahoma"/>
            <family val="2"/>
          </rPr>
          <t xml:space="preserve">
# of participants (still within 30 days after referral) for whom we have presentation results extracted from patient files &amp; provided a sputum for testing
Please make sure that this number = SUM of F59, F60 and F61</t>
        </r>
      </text>
    </comment>
    <comment ref="G62" authorId="0" shapeId="0" xr:uid="{C0E20DB4-6A32-4131-AAEB-120ADF76B7E2}">
      <text>
        <r>
          <rPr>
            <b/>
            <sz val="9"/>
            <color indexed="81"/>
            <rFont val="Tahoma"/>
            <family val="2"/>
          </rPr>
          <t>Dawie Olivier:</t>
        </r>
        <r>
          <rPr>
            <sz val="9"/>
            <color indexed="81"/>
            <rFont val="Tahoma"/>
            <family val="2"/>
          </rPr>
          <t xml:space="preserve">
Denominator is C49</t>
        </r>
      </text>
    </comment>
    <comment ref="G63" authorId="0" shapeId="0" xr:uid="{715F06A4-EFC7-4DFD-B6FD-180FC2AAD494}">
      <text>
        <r>
          <rPr>
            <b/>
            <sz val="9"/>
            <color indexed="81"/>
            <rFont val="Tahoma"/>
            <family val="2"/>
          </rPr>
          <t>Dawie Olivier:</t>
        </r>
        <r>
          <rPr>
            <sz val="9"/>
            <color indexed="81"/>
            <rFont val="Tahoma"/>
            <family val="2"/>
          </rPr>
          <t xml:space="preserve">
Denominator is F58</t>
        </r>
      </text>
    </comment>
    <comment ref="G64" authorId="0" shapeId="0" xr:uid="{6C30FD41-3660-4A99-8E22-8A3078E60780}">
      <text>
        <r>
          <rPr>
            <b/>
            <sz val="9"/>
            <color indexed="81"/>
            <rFont val="Tahoma"/>
            <family val="2"/>
          </rPr>
          <t>Dawie Olivier:</t>
        </r>
        <r>
          <rPr>
            <sz val="9"/>
            <color indexed="81"/>
            <rFont val="Tahoma"/>
            <family val="2"/>
          </rPr>
          <t xml:space="preserve">
Denominator is F58</t>
        </r>
      </text>
    </comment>
    <comment ref="G65" authorId="0" shapeId="0" xr:uid="{DAF9AA8C-0D0F-4E7C-8AF9-745731B56D91}">
      <text>
        <r>
          <rPr>
            <b/>
            <sz val="9"/>
            <color indexed="81"/>
            <rFont val="Tahoma"/>
            <family val="2"/>
          </rPr>
          <t>Dawie Olivier:</t>
        </r>
        <r>
          <rPr>
            <sz val="9"/>
            <color indexed="81"/>
            <rFont val="Tahoma"/>
            <family val="2"/>
          </rPr>
          <t xml:space="preserve">
Denominator is F58</t>
        </r>
      </text>
    </comment>
    <comment ref="G67" authorId="0" shapeId="0" xr:uid="{ABEF8FE1-4E2E-4C0A-87F4-F9B7E078A35B}">
      <text>
        <r>
          <rPr>
            <b/>
            <sz val="9"/>
            <color indexed="81"/>
            <rFont val="Tahoma"/>
            <family val="2"/>
          </rPr>
          <t>Dawie Olivier:</t>
        </r>
        <r>
          <rPr>
            <sz val="9"/>
            <color indexed="81"/>
            <rFont val="Tahoma"/>
            <family val="2"/>
          </rPr>
          <t xml:space="preserve">
Denominator is C50</t>
        </r>
      </text>
    </comment>
    <comment ref="J67" authorId="0" shapeId="0" xr:uid="{6DAE2324-4C42-4FEC-80DA-0ECB5D652A65}">
      <text>
        <r>
          <rPr>
            <b/>
            <sz val="9"/>
            <color indexed="81"/>
            <rFont val="Tahoma"/>
            <family val="2"/>
          </rPr>
          <t>Dawie Olivier:</t>
        </r>
        <r>
          <rPr>
            <sz val="9"/>
            <color indexed="81"/>
            <rFont val="Tahoma"/>
            <family val="2"/>
          </rPr>
          <t xml:space="preserve">
Denominator is C50</t>
        </r>
      </text>
    </comment>
    <comment ref="C68" authorId="0" shapeId="0" xr:uid="{709F3318-79FD-4765-9E0B-B178F50D843D}">
      <text>
        <r>
          <rPr>
            <b/>
            <sz val="9"/>
            <color indexed="81"/>
            <rFont val="Tahoma"/>
            <family val="2"/>
          </rPr>
          <t>Dawie Olivier:</t>
        </r>
        <r>
          <rPr>
            <sz val="9"/>
            <color indexed="81"/>
            <rFont val="Tahoma"/>
            <family val="2"/>
          </rPr>
          <t xml:space="preserve">
This should please be mutually exclusive from columns F and I</t>
        </r>
      </text>
    </comment>
    <comment ref="D68" authorId="0" shapeId="0" xr:uid="{5EE83EE4-3D6A-42DE-B9EA-3A4A0F6C23AE}">
      <text>
        <r>
          <rPr>
            <b/>
            <sz val="9"/>
            <color indexed="81"/>
            <rFont val="Tahoma"/>
            <family val="2"/>
          </rPr>
          <t>Dawie Olivier:</t>
        </r>
        <r>
          <rPr>
            <sz val="9"/>
            <color indexed="81"/>
            <rFont val="Tahoma"/>
            <family val="2"/>
          </rPr>
          <t xml:space="preserve">
Denominator is C49</t>
        </r>
      </text>
    </comment>
    <comment ref="I68" authorId="0" shapeId="0" xr:uid="{54449EB8-3A0A-4C1C-BC37-039DCB8A350F}">
      <text>
        <r>
          <rPr>
            <b/>
            <sz val="9"/>
            <color indexed="81"/>
            <rFont val="Tahoma"/>
            <family val="2"/>
          </rPr>
          <t>Dawie Olivier:</t>
        </r>
        <r>
          <rPr>
            <sz val="9"/>
            <color indexed="81"/>
            <rFont val="Tahoma"/>
            <family val="2"/>
          </rPr>
          <t xml:space="preserve">
This should please be mutually exclusive from columns C and F</t>
        </r>
      </text>
    </comment>
    <comment ref="J68" authorId="0" shapeId="0" xr:uid="{70359BC1-8D2F-4468-A022-ED1F7515CE7A}">
      <text>
        <r>
          <rPr>
            <b/>
            <sz val="9"/>
            <color indexed="81"/>
            <rFont val="Tahoma"/>
            <family val="2"/>
          </rPr>
          <t>Dawie Olivier:</t>
        </r>
        <r>
          <rPr>
            <sz val="9"/>
            <color indexed="81"/>
            <rFont val="Tahoma"/>
            <family val="2"/>
          </rPr>
          <t xml:space="preserve">
Denominator is C50</t>
        </r>
      </text>
    </comment>
    <comment ref="C69" authorId="0" shapeId="0" xr:uid="{DC00251E-96D3-46CF-8406-1A3136577E55}">
      <text>
        <r>
          <rPr>
            <b/>
            <sz val="9"/>
            <color indexed="81"/>
            <rFont val="Tahoma"/>
            <family val="2"/>
          </rPr>
          <t>Dawie Olivier:</t>
        </r>
        <r>
          <rPr>
            <sz val="9"/>
            <color indexed="81"/>
            <rFont val="Tahoma"/>
            <family val="2"/>
          </rPr>
          <t xml:space="preserve">
This should please be mutually exclusive from columns F and I</t>
        </r>
      </text>
    </comment>
    <comment ref="D69" authorId="0" shapeId="0" xr:uid="{DDC279B3-61F4-42BC-B1D2-E2F6158FE712}">
      <text>
        <r>
          <rPr>
            <b/>
            <sz val="9"/>
            <color indexed="81"/>
            <rFont val="Tahoma"/>
            <family val="2"/>
          </rPr>
          <t>Dawie Olivier:</t>
        </r>
        <r>
          <rPr>
            <sz val="9"/>
            <color indexed="81"/>
            <rFont val="Tahoma"/>
            <family val="2"/>
          </rPr>
          <t xml:space="preserve">
Denominator is C50</t>
        </r>
      </text>
    </comment>
    <comment ref="F69" authorId="0" shapeId="0" xr:uid="{97FD1578-F394-4A27-BA0F-4AC61F29DBF6}">
      <text>
        <r>
          <rPr>
            <b/>
            <sz val="9"/>
            <color indexed="81"/>
            <rFont val="Tahoma"/>
            <family val="2"/>
          </rPr>
          <t>Dawie Olivier:</t>
        </r>
        <r>
          <rPr>
            <sz val="9"/>
            <color indexed="81"/>
            <rFont val="Tahoma"/>
            <family val="2"/>
          </rPr>
          <t xml:space="preserve">
This should please be mutually exclusive from columns C and I</t>
        </r>
      </text>
    </comment>
    <comment ref="G69" authorId="0" shapeId="0" xr:uid="{15ED4743-53C3-498B-94B4-8C830B66B36A}">
      <text>
        <r>
          <rPr>
            <b/>
            <sz val="9"/>
            <color indexed="81"/>
            <rFont val="Tahoma"/>
            <family val="2"/>
          </rPr>
          <t>Dawie Olivier:</t>
        </r>
        <r>
          <rPr>
            <sz val="9"/>
            <color indexed="81"/>
            <rFont val="Tahoma"/>
            <family val="2"/>
          </rPr>
          <t xml:space="preserve">
Denominator is C50</t>
        </r>
      </text>
    </comment>
    <comment ref="I69" authorId="0" shapeId="0" xr:uid="{5866B69D-86F0-425C-9EE4-6C38EE31B8ED}">
      <text>
        <r>
          <rPr>
            <b/>
            <sz val="9"/>
            <color indexed="81"/>
            <rFont val="Tahoma"/>
            <family val="2"/>
          </rPr>
          <t>Dawie Olivier:</t>
        </r>
        <r>
          <rPr>
            <sz val="9"/>
            <color indexed="81"/>
            <rFont val="Tahoma"/>
            <family val="2"/>
          </rPr>
          <t xml:space="preserve">
This should please be mutually exclusive from columns C and F</t>
        </r>
      </text>
    </comment>
    <comment ref="J69" authorId="0" shapeId="0" xr:uid="{66F0B13B-804B-43D0-BC72-1B076D5D2929}">
      <text>
        <r>
          <rPr>
            <b/>
            <sz val="9"/>
            <color indexed="81"/>
            <rFont val="Tahoma"/>
            <family val="2"/>
          </rPr>
          <t>Dawie Olivier:</t>
        </r>
        <r>
          <rPr>
            <sz val="9"/>
            <color indexed="81"/>
            <rFont val="Tahoma"/>
            <family val="2"/>
          </rPr>
          <t xml:space="preserve">
Denominator is C50</t>
        </r>
      </text>
    </comment>
    <comment ref="M79" authorId="0" shapeId="0" xr:uid="{99DC6776-6D29-4DBF-80B6-711CDFB7D71B}">
      <text>
        <r>
          <rPr>
            <b/>
            <sz val="9"/>
            <color indexed="81"/>
            <rFont val="Tahoma"/>
            <family val="2"/>
          </rPr>
          <t>Dawie Olivier:</t>
        </r>
        <r>
          <rPr>
            <sz val="9"/>
            <color indexed="81"/>
            <rFont val="Tahoma"/>
            <family val="2"/>
          </rPr>
          <t xml:space="preserve">
Denominator is C50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<sst xmlns="http://schemas.openxmlformats.org/spreadsheetml/2006/main" count="106660" uniqueCount="988">
  <si>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</si>
  <si>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</si>
  <si>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</si>
  <si>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</si>
  <si>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</si>
  <si>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</si>
  <si>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</si>
  <si>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</si>
  <si>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</si>
  <si>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</si>
  <si>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</si>
  <si>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</si>
  <si>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</si>
  <si>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</si>
  <si>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</si>
  <si>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</si>
  <si>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</si>
  <si>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</si>
  <si>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</si>
  <si>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</si>
  <si>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</si>
  <si>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</si>
  <si>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</si>
  <si>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</si>
  <si>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</si>
  <si>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</si>
  <si>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</si>
  <si>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</si>
  <si>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</si>
  <si>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</si>
  <si>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</si>
  <si>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</si>
  <si>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</si>
  <si>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</si>
  <si>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</si>
  <si>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</si>
  <si>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</si>
  <si>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</si>
  <si>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</si>
  <si>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</si>
  <si>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</si>
  <si>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</si>
  <si>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</si>
  <si>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</si>
  <si>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</si>
  <si>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</si>
  <si>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</si>
  <si>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</si>
  <si>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</si>
  <si>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</si>
  <si>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</si>
  <si>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</si>
  <si>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</si>
  <si>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</si>
  <si>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</si>
  <si>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</si>
  <si>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</si>
  <si>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</si>
  <si>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</si>
  <si>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</si>
  <si>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</si>
  <si>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</si>
  <si>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</si>
  <si>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</si>
  <si>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</si>
  <si>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</si>
  <si>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</si>
  <si>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</si>
  <si>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</si>
  <si>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</si>
  <si>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</si>
  <si>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</si>
  <si>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</si>
  <si>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</si>
  <si>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</si>
  <si>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</si>
  <si>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</si>
  <si>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</si>
  <si>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</si>
  <si>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</si>
  <si>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</si>
  <si>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</si>
  <si>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</si>
  <si>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</si>
  <si>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</si>
  <si>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</si>
  <si>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</si>
  <si>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</si>
  <si>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</si>
  <si>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</si>
  <si>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</si>
  <si>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</si>
  <si>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</si>
  <si>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</si>
  <si>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</si>
  <si>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</si>
  <si>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</si>
  <si>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</si>
  <si>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</si>
  <si>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</si>
  <si>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</si>
  <si>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</si>
  <si>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</si>
  <si>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</si>
  <si>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</si>
  <si>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</si>
  <si>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</si>
  <si>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</si>
  <si>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</si>
  <si>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</si>
  <si>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</si>
  <si>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</si>
  <si>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</si>
  <si>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</si>
  <si>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</si>
  <si>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</si>
  <si>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</si>
  <si>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</si>
  <si>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</si>
  <si>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</si>
  <si>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</si>
  <si>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</si>
  <si>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</si>
  <si>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</si>
  <si>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</si>
  <si>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</si>
  <si>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</si>
  <si>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</si>
  <si>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</si>
  <si>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</si>
  <si>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</si>
  <si>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</si>
  <si>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</si>
  <si>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</si>
  <si>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</si>
  <si>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</si>
  <si>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</si>
  <si>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</si>
  <si>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</si>
  <si>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</si>
  <si>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</si>
  <si>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</si>
  <si>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</si>
  <si>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</si>
  <si>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</si>
  <si>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</si>
  <si>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</si>
  <si>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</si>
  <si>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</si>
  <si>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</si>
  <si>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</si>
  <si>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</si>
  <si>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</si>
  <si>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</si>
  <si>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</si>
  <si>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</si>
  <si>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</si>
  <si>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</si>
  <si>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</si>
  <si>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</si>
  <si>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</si>
  <si>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</si>
  <si>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</si>
  <si>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</si>
  <si>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</si>
  <si>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</si>
  <si>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</si>
  <si>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</si>
  <si>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</si>
  <si>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</si>
  <si>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</si>
  <si>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</si>
  <si>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</si>
  <si>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</si>
  <si>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</si>
  <si>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</si>
  <si>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</si>
  <si>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</si>
  <si>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</si>
  <si>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</si>
  <si>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</si>
  <si>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</si>
  <si>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</si>
  <si>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</si>
  <si>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</si>
  <si>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</si>
  <si>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</si>
  <si>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</si>
  <si>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</si>
  <si>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</si>
  <si>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</si>
  <si>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</si>
  <si>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</si>
  <si>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</si>
  <si>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</si>
  <si>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</si>
  <si>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</si>
  <si>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</si>
  <si>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</si>
  <si>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</si>
  <si>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</si>
  <si>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</si>
  <si>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</si>
  <si>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</si>
  <si>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</si>
  <si>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</si>
  <si>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</si>
  <si>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</si>
  <si>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</si>
  <si>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</si>
  <si>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</si>
  <si>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</si>
  <si>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</si>
  <si>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</si>
  <si>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</si>
  <si>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</si>
  <si>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</si>
  <si>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</si>
  <si>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</si>
  <si>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</si>
  <si>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</si>
  <si>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</si>
  <si>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</si>
  <si>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</si>
  <si>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</si>
  <si>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</si>
  <si>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</si>
  <si>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</si>
  <si>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</si>
  <si>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</si>
  <si>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</si>
  <si>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</si>
  <si>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</si>
  <si>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</si>
  <si>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</si>
  <si>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</si>
  <si>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</si>
  <si>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</si>
  <si>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</si>
  <si>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</si>
  <si>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</si>
  <si>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</si>
  <si>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</si>
  <si>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</si>
  <si>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</si>
  <si>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</si>
  <si>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</si>
  <si>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</si>
  <si>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</si>
  <si>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</si>
  <si>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</si>
  <si>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</si>
  <si>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</si>
  <si>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</si>
  <si>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</si>
  <si>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</si>
  <si>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</si>
  <si>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</si>
  <si>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</si>
  <si>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</si>
  <si>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</si>
  <si>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</si>
  <si>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</si>
  <si>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</si>
  <si>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</si>
  <si>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</si>
  <si>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</si>
  <si>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</si>
  <si>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</si>
  <si>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</si>
  <si>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</si>
  <si>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</si>
  <si>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</si>
  <si>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</si>
  <si>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</si>
  <si>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</si>
  <si>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</si>
  <si>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</si>
  <si>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</si>
  <si>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</si>
  <si>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</si>
  <si>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</si>
  <si>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</si>
  <si>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</si>
  <si>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</si>
  <si>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</si>
  <si>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</si>
  <si>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</si>
  <si>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</si>
  <si>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</si>
  <si>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</si>
  <si>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</si>
  <si>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</si>
  <si>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</si>
  <si>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</si>
  <si>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</si>
  <si>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</si>
  <si>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</si>
  <si>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</si>
  <si>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</si>
  <si>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</si>
  <si>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</si>
  <si>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</si>
  <si>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</si>
  <si>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</si>
  <si>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</si>
  <si>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</si>
  <si>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</si>
  <si>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</si>
  <si>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</si>
  <si>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</si>
  <si>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</si>
  <si>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</si>
  <si>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</si>
  <si>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</si>
  <si>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</si>
  <si>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</si>
  <si>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</si>
  <si>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</si>
  <si>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</si>
  <si>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</si>
  <si>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</si>
  <si>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</si>
  <si>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</si>
  <si>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</si>
  <si>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</si>
  <si>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</si>
  <si>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</si>
  <si>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</si>
  <si>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</si>
  <si>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</si>
  <si>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</si>
  <si>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</si>
  <si>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</si>
  <si>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</si>
  <si>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</si>
  <si>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</si>
  <si>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</si>
  <si>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</si>
  <si>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</si>
  <si>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</si>
  <si>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</si>
  <si>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</si>
  <si>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</si>
  <si>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</si>
  <si>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</si>
  <si>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</si>
  <si>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</si>
  <si>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</si>
  <si>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</si>
  <si>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</si>
  <si>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</si>
  <si>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</si>
  <si>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</si>
  <si>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</si>
  <si>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</si>
  <si>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</si>
  <si>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</si>
  <si>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</si>
  <si>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</si>
  <si>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</si>
  <si>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</si>
  <si>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</si>
  <si>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</si>
  <si>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</si>
  <si>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</si>
  <si>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</si>
  <si>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</si>
  <si>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</si>
  <si>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</si>
  <si>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</si>
  <si>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</si>
  <si>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</si>
  <si>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</si>
  <si>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</si>
  <si>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</si>
  <si>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</si>
  <si>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</si>
  <si>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</si>
  <si>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</si>
  <si>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</si>
  <si>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</si>
  <si>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</si>
  <si>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</si>
  <si>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</si>
  <si>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</si>
  <si>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</si>
  <si>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</si>
  <si>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</si>
  <si>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</si>
  <si>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</si>
  <si>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</si>
  <si>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</si>
  <si>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</si>
  <si>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</si>
  <si>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</si>
  <si>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</si>
  <si>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</si>
  <si>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</si>
  <si>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</si>
  <si>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</si>
  <si>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</si>
  <si>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</si>
  <si>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</si>
  <si>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</si>
  <si>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</si>
  <si>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</si>
  <si>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</si>
  <si>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</si>
  <si>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</si>
  <si>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</si>
  <si>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</si>
  <si>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</si>
  <si>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</si>
  <si>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</si>
  <si>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</si>
  <si>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</si>
  <si>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</si>
  <si>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</si>
  <si>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</si>
  <si>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</si>
  <si>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</si>
  <si>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</si>
  <si>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</si>
  <si>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</si>
  <si>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</si>
  <si>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</si>
  <si>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</si>
  <si>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</si>
  <si>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</si>
  <si>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</si>
  <si>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</si>
  <si>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</si>
  <si>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</si>
  <si>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</si>
  <si>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</si>
  <si>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</si>
  <si>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</si>
  <si>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</si>
  <si>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</si>
  <si>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</si>
  <si>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</si>
  <si>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</si>
  <si>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</si>
  <si>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</si>
  <si>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</si>
  <si>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</si>
  <si>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</si>
  <si>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</si>
  <si>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</si>
  <si>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</si>
  <si>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</si>
  <si>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</si>
  <si>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</si>
  <si>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</si>
  <si>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</si>
  <si>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</si>
  <si>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</si>
  <si>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</si>
  <si>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</si>
  <si>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</si>
  <si>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</si>
  <si>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</si>
  <si>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</si>
  <si>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</si>
  <si>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</si>
  <si>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</si>
  <si>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</si>
  <si>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</si>
  <si>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</si>
  <si>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</si>
  <si>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</si>
  <si>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</si>
  <si>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</si>
  <si>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</si>
  <si>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</si>
  <si>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</si>
  <si>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</si>
  <si>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</si>
  <si>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</si>
  <si>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</si>
  <si>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</si>
  <si>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</si>
  <si>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</si>
  <si>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</si>
  <si>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</si>
  <si>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</si>
  <si>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</si>
  <si>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</si>
  <si>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</si>
  <si>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</si>
  <si>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</si>
  <si>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</si>
  <si>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</si>
  <si>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</si>
  <si>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</si>
  <si>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</si>
  <si>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</si>
  <si>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</si>
  <si>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</si>
  <si>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</si>
  <si>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</si>
  <si>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</si>
  <si>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</si>
  <si>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</si>
  <si>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</si>
  <si>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</si>
  <si>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</si>
  <si>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</si>
  <si>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</si>
  <si>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</si>
  <si>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</si>
  <si>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</si>
  <si>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</si>
  <si>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</si>
  <si>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</si>
  <si>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</si>
  <si>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</si>
  <si>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</si>
  <si>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</si>
  <si>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</si>
  <si>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</si>
  <si>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</si>
  <si>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</si>
  <si>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</si>
  <si>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</si>
  <si>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</si>
  <si>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</si>
  <si>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</si>
  <si>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</si>
  <si>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</si>
  <si>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</si>
  <si>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</si>
  <si>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</si>
  <si>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</si>
  <si>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</si>
  <si>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</si>
  <si>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</si>
  <si>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</si>
  <si>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</si>
  <si>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</si>
  <si>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</si>
  <si>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</si>
  <si>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</si>
  <si>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</si>
  <si>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</si>
  <si>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</si>
  <si>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</si>
  <si>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</si>
  <si>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</si>
  <si>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</si>
  <si>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</si>
  <si>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</si>
  <si>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</si>
  <si>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</si>
  <si>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</si>
  <si>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</si>
  <si>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</si>
  <si>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</si>
  <si>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</si>
  <si>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</si>
  <si>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</si>
  <si>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</si>
  <si>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</si>
  <si>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</si>
  <si>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</si>
  <si>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</si>
  <si>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</si>
  <si>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</si>
  <si>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</si>
  <si>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</si>
  <si>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</si>
  <si>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</si>
  <si>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</si>
  <si>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</si>
  <si>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</si>
  <si>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</si>
  <si>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</si>
  <si>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</si>
  <si>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</si>
  <si>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</si>
  <si>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</si>
  <si>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</si>
  <si>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</si>
  <si>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</si>
  <si>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</si>
  <si>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</si>
  <si>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</si>
  <si>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</si>
  <si>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</si>
  <si>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</si>
  <si>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</si>
  <si>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</si>
  <si>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</si>
  <si>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</si>
  <si>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</si>
  <si>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</si>
  <si>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</si>
  <si>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</si>
  <si>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</si>
  <si>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</si>
  <si>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</si>
  <si>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</si>
  <si>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</si>
  <si>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</si>
  <si>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</si>
  <si>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</si>
  <si>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</si>
  <si>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</si>
  <si>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</si>
  <si>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</si>
  <si>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</si>
  <si>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</si>
  <si>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</si>
  <si>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</si>
  <si>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</si>
  <si>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</si>
  <si>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</si>
  <si>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</si>
  <si>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</si>
  <si>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</si>
  <si>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</si>
  <si>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</si>
  <si>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</si>
  <si>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</si>
  <si>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</si>
  <si>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</si>
  <si>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</si>
  <si>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</si>
  <si>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</si>
  <si>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</si>
  <si>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</si>
  <si>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</si>
  <si>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</si>
  <si>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</si>
  <si>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</si>
  <si>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</si>
  <si>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</si>
  <si>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</si>
  <si>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</si>
  <si>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</si>
  <si>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</si>
  <si>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</si>
  <si>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</si>
  <si>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</si>
  <si>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</si>
  <si>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</si>
  <si>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</si>
  <si>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</si>
  <si>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</si>
  <si>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</si>
  <si>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</si>
  <si>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</si>
  <si>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</si>
  <si>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</si>
  <si>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</si>
  <si>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</si>
  <si>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</si>
  <si>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</si>
  <si>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</si>
  <si>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</si>
  <si>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</si>
  <si>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</si>
  <si>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</si>
  <si>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</si>
  <si>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</si>
  <si>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</si>
  <si>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</si>
  <si>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</si>
  <si>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</si>
  <si>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</si>
  <si>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</si>
  <si>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</si>
  <si>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</si>
  <si>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</si>
  <si>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</si>
  <si>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</si>
  <si>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</si>
  <si>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</si>
  <si>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</si>
  <si>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</si>
  <si>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</si>
  <si>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</si>
  <si>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</si>
  <si>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</si>
  <si>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</si>
  <si>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</si>
  <si>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</si>
  <si>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</si>
  <si>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</si>
  <si>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</si>
  <si>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</si>
  <si>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</si>
  <si>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</si>
  <si>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</si>
  <si>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</si>
  <si>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</si>
  <si>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</si>
  <si>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</si>
  <si>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</si>
  <si>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</si>
  <si>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</si>
  <si>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</si>
  <si>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</si>
  <si>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</si>
  <si>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</si>
  <si>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</si>
  <si>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</si>
  <si>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</si>
  <si>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</si>
  <si>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</si>
  <si>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</si>
  <si>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</si>
  <si>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</si>
  <si>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</si>
  <si>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</si>
  <si>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</si>
  <si>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</si>
  <si>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</si>
  <si>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</si>
  <si>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</si>
  <si>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</si>
  <si>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</si>
  <si>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</si>
  <si>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</si>
  <si>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</si>
  <si>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</si>
  <si>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</si>
  <si>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</si>
  <si>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</si>
  <si>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</si>
  <si>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</si>
  <si>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</si>
  <si>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</si>
  <si>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</si>
  <si>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</si>
  <si>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</si>
  <si>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</si>
  <si>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</si>
  <si>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</si>
  <si>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</si>
  <si>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</si>
  <si>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</si>
  <si>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</si>
  <si>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</si>
  <si>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</si>
  <si>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</si>
  <si>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</si>
  <si>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</si>
  <si>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</si>
  <si>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</si>
  <si>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</si>
  <si>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</si>
  <si>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</si>
  <si>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</si>
  <si>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</si>
  <si>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</si>
  <si>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</si>
  <si>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</si>
  <si>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</si>
  <si>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</si>
  <si>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</si>
  <si>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Name of the facility</t>
  </si>
  <si>
    <t>Ginsberg Clinic</t>
  </si>
  <si>
    <t>Alphendale Clinic</t>
  </si>
  <si>
    <t>Pefferville Clinic</t>
  </si>
  <si>
    <t>Gompo C Jabavu Clinic</t>
  </si>
  <si>
    <t>Zwelitsha Zone 5 Clinic</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</si>
  <si>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</si>
  <si>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</si>
  <si>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</si>
  <si>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</si>
  <si>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</si>
  <si>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</si>
  <si>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</si>
  <si>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</si>
  <si>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</si>
  <si>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</si>
  <si>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</si>
  <si>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</si>
  <si>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</si>
  <si>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</si>
  <si>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</si>
  <si>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</si>
  <si>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</si>
  <si>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</si>
  <si>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</si>
  <si>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</si>
  <si>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</si>
  <si>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</si>
  <si>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</si>
  <si>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</si>
  <si>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</si>
  <si>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</si>
  <si>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</si>
  <si>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</si>
  <si>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</si>
  <si>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</si>
  <si>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</si>
  <si>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</si>
  <si>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</si>
  <si>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</si>
  <si>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</si>
  <si>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</si>
  <si>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</si>
  <si>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</si>
  <si>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</si>
  <si>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</si>
  <si>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</si>
  <si>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</si>
  <si>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</si>
  <si>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</si>
  <si>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</si>
  <si>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</si>
  <si>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</si>
  <si>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</si>
  <si>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</si>
  <si>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</si>
  <si>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</si>
  <si>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</si>
  <si>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</si>
  <si>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</si>
  <si>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</si>
  <si>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</si>
  <si>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</si>
  <si>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</si>
  <si>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</si>
  <si>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</si>
  <si>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HHCI: Screening &amp; Enrolment</t>
  </si>
  <si>
    <t>1.2833333333333334</t>
  </si>
  <si>
    <t>1.6666666666666667</t>
  </si>
  <si>
    <t>2.066666666666667</t>
  </si>
  <si>
    <t>2.0166666666666666</t>
  </si>
  <si>
    <t>1.95</t>
  </si>
  <si>
    <t>1.3833333333333333</t>
  </si>
  <si>
    <t>1.1666666666666667</t>
  </si>
  <si>
    <t>0.9166666666666666</t>
  </si>
  <si>
    <t>1.9166666666666667</t>
  </si>
  <si>
    <t>0.95</t>
  </si>
  <si>
    <t>2.183333333333333</t>
  </si>
  <si>
    <t>1.2</t>
  </si>
  <si>
    <t>Within 30 days after referral</t>
  </si>
  <si>
    <t xml:space="preserve">     Presented at clinic</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</si>
  <si>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</si>
  <si>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</si>
  <si>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</si>
  <si>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</si>
  <si>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</si>
  <si>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</si>
  <si>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</si>
  <si>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</si>
  <si>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</si>
  <si>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</si>
  <si>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</si>
  <si>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</si>
  <si>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</si>
  <si>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</si>
  <si>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</si>
  <si>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</si>
  <si>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1st HHCI</t>
  </si>
  <si>
    <t>2nd HHCI</t>
  </si>
  <si>
    <t>3rd HHCI</t>
  </si>
  <si>
    <t>HHCs Screened</t>
  </si>
  <si>
    <t>HHCs Listed</t>
  </si>
  <si>
    <t>Count of Event Name</t>
  </si>
  <si>
    <t>Column Labels</t>
  </si>
  <si>
    <t>μ Days to HHCI</t>
  </si>
  <si>
    <t xml:space="preserve">     Provided sputum</t>
  </si>
  <si>
    <t>HHC Visit</t>
  </si>
  <si>
    <t>Caregiver permission</t>
  </si>
  <si>
    <t>Enrolment</t>
  </si>
  <si>
    <t xml:space="preserve">   </t>
  </si>
  <si>
    <t>Baseline Completed</t>
  </si>
  <si>
    <t>HHCs Screened for study eligibility</t>
  </si>
  <si>
    <t>NA</t>
  </si>
  <si>
    <t xml:space="preserve">     No outcome recorded yet</t>
  </si>
  <si>
    <t xml:space="preserve">          Within 30 days</t>
  </si>
  <si>
    <t xml:space="preserve">          After 30 days</t>
  </si>
  <si>
    <t xml:space="preserve">     Did not present</t>
  </si>
  <si>
    <t xml:space="preserve">          Do  not remember</t>
  </si>
  <si>
    <t>Household Contacts</t>
  </si>
  <si>
    <t xml:space="preserve">Households </t>
  </si>
  <si>
    <t xml:space="preserve">     Not eligible</t>
  </si>
  <si>
    <t xml:space="preserve">     Eligible</t>
  </si>
  <si>
    <t xml:space="preserve">             Visited clinic before HHCI</t>
  </si>
  <si>
    <t xml:space="preserve">            TB asymptomatic</t>
  </si>
  <si>
    <t xml:space="preserve">            &lt;18 Years Old</t>
  </si>
  <si>
    <t xml:space="preserve">           Agreed to participate</t>
  </si>
  <si>
    <t xml:space="preserve">          Refused to participate</t>
  </si>
  <si>
    <t xml:space="preserve">          Cannot Comprehend</t>
  </si>
  <si>
    <t>&lt;18 years old</t>
  </si>
  <si>
    <t xml:space="preserve">             On Treatment</t>
  </si>
  <si>
    <t xml:space="preserve">            Not interested</t>
  </si>
  <si>
    <t xml:space="preserve">            Not fluent in Xhosa or English</t>
  </si>
  <si>
    <t xml:space="preserve">     Not-eligible</t>
  </si>
  <si>
    <t xml:space="preserve">             &lt;18 years old</t>
  </si>
  <si>
    <t xml:space="preserve">             Lives outside study communities</t>
  </si>
  <si>
    <t xml:space="preserve">             Not Pulmonary TB Positive</t>
  </si>
  <si>
    <t xml:space="preserve">     Agreed to participate</t>
  </si>
  <si>
    <t xml:space="preserve">     Refused to participate</t>
  </si>
  <si>
    <t xml:space="preserve">             Not interested</t>
  </si>
  <si>
    <t xml:space="preserve">             Enrolled in another study</t>
  </si>
  <si>
    <t xml:space="preserve">             Do not have time</t>
  </si>
  <si>
    <t xml:space="preserve">             Tired</t>
  </si>
  <si>
    <t xml:space="preserve">             Other</t>
  </si>
  <si>
    <t xml:space="preserve">     Caregiver not present</t>
  </si>
  <si>
    <t xml:space="preserve">     Caregiver present</t>
  </si>
  <si>
    <t xml:space="preserve">             Caregiver provided permission for HHCI</t>
  </si>
  <si>
    <t xml:space="preserve">             Caregiver did not provide permission for HHCI</t>
  </si>
  <si>
    <t xml:space="preserve">             No household contacts</t>
  </si>
  <si>
    <t xml:space="preserve">             Not fluent in Xhosa or English</t>
  </si>
  <si>
    <t xml:space="preserve">             Enrolled on other Cohort / HHC</t>
  </si>
  <si>
    <t xml:space="preserve">              Lives outside study communities</t>
  </si>
  <si>
    <t xml:space="preserve">     Cannot Comprehend</t>
  </si>
  <si>
    <t xml:space="preserve">     Age not available</t>
  </si>
  <si>
    <r>
      <rPr>
        <b/>
        <sz val="11"/>
        <color theme="1"/>
        <rFont val="Calibri"/>
        <family val="2"/>
        <scheme val="minor"/>
      </rPr>
      <t>Proportion</t>
    </r>
    <r>
      <rPr>
        <sz val="11"/>
        <color theme="1"/>
        <rFont val="Calibri"/>
        <family val="2"/>
        <scheme val="minor"/>
      </rPr>
      <t xml:space="preserve"> </t>
    </r>
  </si>
  <si>
    <t>TB Index Patients Screened</t>
  </si>
  <si>
    <t>TB Index Patients Eligible</t>
  </si>
  <si>
    <t>TB Index Patients Consented/Enrolled</t>
  </si>
  <si>
    <t>Households and Contacts listed</t>
  </si>
  <si>
    <t>HH Listed</t>
  </si>
  <si>
    <t>HHC Listed</t>
  </si>
  <si>
    <t>Eligible in Study</t>
  </si>
  <si>
    <t>Households</t>
  </si>
  <si>
    <t>Contacts</t>
  </si>
  <si>
    <t>Enrolled in Study</t>
  </si>
  <si>
    <t>Caregiver Present</t>
  </si>
  <si>
    <t>New Initiated</t>
  </si>
  <si>
    <t>Experienced</t>
  </si>
  <si>
    <t>Caregiver Permission Granted</t>
  </si>
  <si>
    <t>Households Listed</t>
  </si>
  <si>
    <t>Contacts Present</t>
  </si>
  <si>
    <t>Households (EniS)</t>
  </si>
  <si>
    <t>Households (EliS)</t>
  </si>
  <si>
    <t>Contacts (EliS)</t>
  </si>
  <si>
    <t>Contacts (EniS)</t>
  </si>
  <si>
    <t>HH Not Investigated</t>
  </si>
  <si>
    <t xml:space="preserve">          Households visited once</t>
  </si>
  <si>
    <t xml:space="preserve">          Households visited twice</t>
  </si>
  <si>
    <t xml:space="preserve">          Households visited thrice</t>
  </si>
  <si>
    <t xml:space="preserve">          HH Not Found</t>
  </si>
  <si>
    <t xml:space="preserve">          Refused Investigation</t>
  </si>
  <si>
    <t xml:space="preserve">          No One @ Home</t>
  </si>
  <si>
    <t xml:space="preserve">          Incorrect Address</t>
  </si>
  <si>
    <t xml:space="preserve">          Other</t>
  </si>
  <si>
    <t>HH Investigated</t>
  </si>
  <si>
    <t>Household Listed</t>
  </si>
  <si>
    <t>Households visited</t>
  </si>
  <si>
    <t>Pending Visits</t>
  </si>
  <si>
    <t xml:space="preserve">     Households with enrolled HHCs</t>
  </si>
  <si>
    <t>HHCs listed by IPs or Caregivers</t>
  </si>
  <si>
    <t xml:space="preserve">     Households with eligible HHCs</t>
  </si>
  <si>
    <t xml:space="preserve">          Negative</t>
  </si>
  <si>
    <t xml:space="preserve">          Positive</t>
  </si>
  <si>
    <t>Not-eligible exl. Under age</t>
  </si>
  <si>
    <t xml:space="preserve">     HHCs Listed at the Clinic</t>
  </si>
  <si>
    <t xml:space="preserve">     HHCs Listed at the HH</t>
  </si>
  <si>
    <t>Clinic Presentation</t>
  </si>
  <si>
    <t xml:space="preserve"> Within 30 days after referral</t>
  </si>
  <si>
    <t xml:space="preserve"> More than 30 days after referral</t>
  </si>
  <si>
    <t xml:space="preserve"> Total</t>
  </si>
  <si>
    <t>Self-reported only</t>
  </si>
  <si>
    <t>Clinic data extraction only</t>
  </si>
  <si>
    <t xml:space="preserve"> Self-report &amp; Clinic data extraction</t>
  </si>
  <si>
    <t xml:space="preserve">No outcome </t>
  </si>
  <si>
    <t xml:space="preserve">          Not available yet</t>
  </si>
  <si>
    <t xml:space="preserve">          Missing / unknown</t>
  </si>
  <si>
    <t>TB Index Patients Under 18</t>
  </si>
  <si>
    <t>Referrals still within 30 Days</t>
  </si>
  <si>
    <t xml:space="preserve">    Presented</t>
  </si>
  <si>
    <t xml:space="preserve">    Provided sputum</t>
  </si>
  <si>
    <t xml:space="preserve">        Negative</t>
  </si>
  <si>
    <t xml:space="preserve">        Positive</t>
  </si>
  <si>
    <t xml:space="preserve">        Missing</t>
  </si>
  <si>
    <t xml:space="preserve">    No outcome</t>
  </si>
  <si>
    <t xml:space="preserve">    Did not present</t>
  </si>
  <si>
    <t xml:space="preserve">        Presented (&lt;30 Days)</t>
  </si>
  <si>
    <t xml:space="preserve">        Presented (&gt;30 Days)</t>
  </si>
  <si>
    <t xml:space="preserve">        Do not remember</t>
  </si>
  <si>
    <t xml:space="preserve">        Missing\Unknown</t>
  </si>
  <si>
    <t>Referrals over 30 Days (Self Report &amp; Extraction)</t>
  </si>
  <si>
    <t>Self Reported</t>
  </si>
  <si>
    <t xml:space="preserve">Referrals over 30 Days </t>
  </si>
  <si>
    <t>Extraction</t>
  </si>
  <si>
    <t>Self Report &amp; Extraction</t>
  </si>
  <si>
    <t xml:space="preserve">     Discordant</t>
  </si>
  <si>
    <t xml:space="preserve">    Did not provide sputum</t>
  </si>
  <si>
    <t xml:space="preserve">     Did not provide sputum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</si>
</sst>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3"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sz val="10"/>
      <color theme="1"/>
      <name val="Calibri"/>
      <family val="2"/>
      <scheme val="minor"/>
    </font>
    <font>
      <b/>
      <i/>
      <sz val="11"/>
      <color theme="1"/>
      <name val="Calibri"/>
      <family val="2"/>
      <scheme val="minor"/>
    </font>
    <font>
      <sz val="10"/>
      <name val="Calibri"/>
      <family val="2"/>
      <scheme val="minor"/>
    </font>
    <font>
      <sz val="11"/>
      <color theme="0"/>
      <name val="Calibri"/>
      <family val="2"/>
      <scheme val="minor"/>
    </font>
    <font>
      <sz val="10"/>
      <color theme="0"/>
      <name val="Calibri"/>
      <family val="2"/>
      <scheme val="minor"/>
    </font>
  </fonts>
  <fills count="1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AEAAAA"/>
        <bgColor rgb="FF000000"/>
      </patternFill>
    </fill>
    <fill>
      <patternFill patternType="solid">
        <fgColor rgb="FFFFFFFF"/>
        <bgColor rgb="FF000000"/>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0000"/>
        <bgColor indexed="64"/>
      </patternFill>
    </fill>
    <fill>
      <patternFill patternType="solid">
        <fgColor theme="2" tint="-0.249977111117893"/>
        <bgColor rgb="FF000000"/>
      </patternFill>
    </fill>
    <fill>
      <patternFill patternType="solid">
        <fgColor theme="0"/>
        <bgColor rgb="FF000000"/>
      </patternFill>
    </fill>
    <fill>
      <patternFill patternType="solid">
        <fgColor theme="0" tint="-4.9989318521683403E-2"/>
        <bgColor rgb="FF000000"/>
      </patternFill>
    </fill>
    <fill>
      <patternFill patternType="solid">
        <fgColor theme="0" tint="-0.14999847407452621"/>
        <bgColor rgb="FF000000"/>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ck">
        <color indexed="64"/>
      </right>
      <top/>
      <bottom/>
      <diagonal/>
    </border>
    <border>
      <left style="thick">
        <color indexed="64"/>
      </left>
      <right style="thick">
        <color indexed="64"/>
      </right>
      <top/>
      <bottom/>
      <diagonal/>
    </border>
  </borders>
  <cellStyleXfs count="2">
    <xf numFmtId="0" fontId="0" fillId="0" borderId="0"/>
    <xf numFmtId="9" fontId="17" fillId="0" borderId="0" applyFont="0" applyFill="0" applyBorder="0" applyAlignment="0" applyProtection="0"/>
  </cellStyleXfs>
  <cellXfs count="249">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1" fillId="3" borderId="7" xfId="0" applyFont="1" applyFill="1" applyBorder="1"/>
    <xf numFmtId="0" fontId="0" fillId="8" borderId="0" xfId="0" applyFill="1" applyAlignment="1">
      <alignment horizontal="center"/>
    </xf>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7" xfId="0"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164" fontId="9" fillId="3" borderId="5"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164" fontId="2" fillId="3" borderId="5" xfId="0" quotePrefix="1" applyNumberFormat="1" applyFont="1" applyFill="1" applyBorder="1" applyAlignment="1">
      <alignment horizontal="center"/>
    </xf>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164" fontId="0" fillId="3" borderId="10" xfId="0" applyNumberFormat="1" applyFill="1" applyBorder="1" applyAlignment="1">
      <alignment horizontal="center"/>
    </xf>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2" fillId="3" borderId="11" xfId="0" applyFont="1" applyFill="1" applyBorder="1" applyAlignment="1">
      <alignment horizont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14" fillId="10" borderId="9" xfId="0" applyFont="1" applyFill="1" applyBorder="1" applyAlignment="1">
      <alignment horizontal="center"/>
    </xf>
    <xf numFmtId="0" fontId="14" fillId="10" borderId="10" xfId="0" applyFont="1" applyFill="1" applyBorder="1" applyAlignment="1">
      <alignment horizontal="center"/>
    </xf>
    <xf numFmtId="0" fontId="14" fillId="10" borderId="4" xfId="0" applyFont="1" applyFill="1" applyBorder="1" applyAlignment="1">
      <alignment horizontal="center"/>
    </xf>
    <xf numFmtId="0" fontId="15" fillId="10" borderId="4" xfId="0" applyFont="1" applyFill="1" applyBorder="1"/>
    <xf numFmtId="0" fontId="15" fillId="10" borderId="0" xfId="0" applyFont="1" applyFill="1" applyAlignment="1">
      <alignment horizontal="center"/>
    </xf>
    <xf numFmtId="0" fontId="16" fillId="10" borderId="4" xfId="0" applyFont="1" applyFill="1" applyBorder="1"/>
    <xf numFmtId="0" fontId="16" fillId="10" borderId="0" xfId="0" applyFont="1" applyFill="1" applyAlignment="1">
      <alignment horizontal="center"/>
    </xf>
    <xf numFmtId="0" fontId="16" fillId="10" borderId="6" xfId="0" applyFont="1" applyFill="1" applyBorder="1"/>
    <xf numFmtId="0" fontId="15" fillId="10" borderId="10" xfId="0" applyFont="1" applyFill="1" applyBorder="1" applyAlignment="1">
      <alignment horizontal="center"/>
    </xf>
    <xf numFmtId="0" fontId="15" fillId="10" borderId="10" xfId="0" applyFont="1" applyFill="1" applyBorder="1"/>
    <xf numFmtId="0" fontId="15" fillId="10" borderId="11" xfId="0" applyFont="1" applyFill="1" applyBorder="1" applyAlignment="1">
      <alignment horizontal="center"/>
    </xf>
    <xf numFmtId="0" fontId="15" fillId="10" borderId="5" xfId="0" applyFont="1" applyFill="1" applyBorder="1" applyAlignment="1">
      <alignment horizontal="center"/>
    </xf>
    <xf numFmtId="0" fontId="14" fillId="10" borderId="0" xfId="0" applyFont="1" applyFill="1" applyAlignment="1">
      <alignment horizontal="center"/>
    </xf>
    <xf numFmtId="0" fontId="15" fillId="10" borderId="7" xfId="0" applyFont="1" applyFill="1" applyBorder="1" applyAlignment="1">
      <alignment horizontal="center"/>
    </xf>
    <xf numFmtId="0" fontId="15" fillId="10" borderId="0" xfId="0" applyFont="1" applyFill="1"/>
    <xf numFmtId="2" fontId="0" fillId="3" borderId="5" xfId="0" applyNumberFormat="1" applyFill="1" applyBorder="1" applyAlignment="1">
      <alignment horizontal="center"/>
    </xf>
    <xf numFmtId="2" fontId="0" fillId="3" borderId="8" xfId="0" applyNumberFormat="1" applyFill="1" applyBorder="1" applyAlignment="1">
      <alignment horizontal="center"/>
    </xf>
    <xf numFmtId="9" fontId="0" fillId="3" borderId="5" xfId="1" applyFont="1" applyFill="1" applyBorder="1" applyAlignment="1">
      <alignment horizontal="center"/>
    </xf>
    <xf numFmtId="9" fontId="0" fillId="3" borderId="8" xfId="1" applyFont="1" applyFill="1" applyBorder="1" applyAlignment="1">
      <alignment horizontal="center"/>
    </xf>
    <xf numFmtId="164" fontId="2" fillId="3" borderId="0" xfId="0" applyNumberFormat="1" applyFont="1" applyFill="1" applyAlignment="1">
      <alignment horizontal="center" vertical="center"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164" fontId="0" fillId="3" borderId="11" xfId="0" applyNumberFormat="1" applyFill="1" applyBorder="1" applyAlignment="1">
      <alignment horizontal="center"/>
    </xf>
    <xf numFmtId="0" fontId="4" fillId="3" borderId="4" xfId="0" applyFont="1" applyFill="1" applyBorder="1"/>
    <xf numFmtId="0" fontId="4" fillId="3" borderId="4" xfId="0" applyFont="1" applyFill="1" applyBorder="1" applyAlignment="1">
      <alignment horizontal="left"/>
    </xf>
    <xf numFmtId="9" fontId="15" fillId="10" borderId="0" xfId="1" applyFont="1" applyFill="1" applyBorder="1" applyAlignment="1">
      <alignment horizontal="center"/>
    </xf>
    <xf numFmtId="9" fontId="15" fillId="10" borderId="7" xfId="1" applyFont="1" applyFill="1" applyBorder="1" applyAlignment="1">
      <alignment horizontal="center"/>
    </xf>
    <xf numFmtId="0" fontId="0" fillId="3" borderId="6" xfId="0" applyFill="1" applyBorder="1" applyAlignment="1">
      <alignment horizontal="center"/>
    </xf>
    <xf numFmtId="1" fontId="0" fillId="8" borderId="7" xfId="0" quotePrefix="1" applyNumberFormat="1" applyFill="1" applyBorder="1" applyAlignment="1">
      <alignment horizontal="center"/>
    </xf>
    <xf numFmtId="1" fontId="0" fillId="3" borderId="7" xfId="0" quotePrefix="1" applyNumberFormat="1" applyFill="1" applyBorder="1" applyAlignment="1">
      <alignment horizontal="center"/>
    </xf>
    <xf numFmtId="1" fontId="0" fillId="3" borderId="8" xfId="0" quotePrefix="1" applyNumberFormat="1" applyFill="1" applyBorder="1" applyAlignment="1">
      <alignment horizontal="center"/>
    </xf>
    <xf numFmtId="0" fontId="2" fillId="2" borderId="1" xfId="0" applyFont="1" applyFill="1" applyBorder="1"/>
    <xf numFmtId="0" fontId="2" fillId="2" borderId="2" xfId="0" applyFont="1" applyFill="1" applyBorder="1"/>
    <xf numFmtId="0" fontId="0" fillId="8" borderId="0" xfId="0" quotePrefix="1" applyFill="1" applyAlignment="1">
      <alignment horizontal="center"/>
    </xf>
    <xf numFmtId="0" fontId="2" fillId="3" borderId="4" xfId="0" applyFont="1" applyFill="1" applyBorder="1" applyAlignment="1">
      <alignment vertical="center"/>
    </xf>
    <xf numFmtId="0" fontId="0" fillId="3" borderId="5" xfId="0" applyFill="1" applyBorder="1" applyAlignment="1">
      <alignment horizontal="center"/>
    </xf>
    <xf numFmtId="0" fontId="9" fillId="3" borderId="7" xfId="0" applyFont="1" applyFill="1" applyBorder="1" applyAlignment="1">
      <alignment horizontal="center"/>
    </xf>
    <xf numFmtId="0" fontId="0" fillId="3" borderId="13" xfId="0" applyFill="1" applyBorder="1" applyAlignment="1">
      <alignment horizontal="center"/>
    </xf>
    <xf numFmtId="0" fontId="2" fillId="3" borderId="13" xfId="0" applyFont="1" applyFill="1" applyBorder="1" applyAlignment="1">
      <alignment horizontal="center"/>
    </xf>
    <xf numFmtId="0" fontId="0" fillId="3" borderId="4" xfId="0" applyFill="1" applyBorder="1" applyAlignment="1">
      <alignment horizontal="center"/>
    </xf>
    <xf numFmtId="164" fontId="0" fillId="3" borderId="13" xfId="0" applyNumberFormat="1" applyFill="1" applyBorder="1" applyAlignment="1">
      <alignment horizontal="center"/>
    </xf>
    <xf numFmtId="164" fontId="0" fillId="3" borderId="14" xfId="0" applyNumberFormat="1" applyFill="1" applyBorder="1" applyAlignment="1">
      <alignment horizontal="center"/>
    </xf>
    <xf numFmtId="0" fontId="0" fillId="3" borderId="15" xfId="0" applyFill="1" applyBorder="1" applyAlignment="1">
      <alignment horizontal="center"/>
    </xf>
    <xf numFmtId="0" fontId="0" fillId="3" borderId="16" xfId="0" applyFill="1" applyBorder="1" applyAlignment="1">
      <alignment horizontal="center"/>
    </xf>
    <xf numFmtId="164" fontId="0" fillId="3" borderId="16" xfId="0" applyNumberFormat="1" applyFill="1" applyBorder="1" applyAlignment="1">
      <alignment horizontal="center"/>
    </xf>
    <xf numFmtId="0" fontId="0" fillId="8" borderId="15" xfId="0" applyFill="1" applyBorder="1" applyAlignment="1">
      <alignment horizontal="center"/>
    </xf>
    <xf numFmtId="0" fontId="18" fillId="0" borderId="0" xfId="0" applyFont="1"/>
    <xf numFmtId="0" fontId="3" fillId="0" borderId="0" xfId="0" applyFont="1"/>
    <xf numFmtId="0" fontId="2" fillId="3" borderId="4" xfId="0" applyFont="1" applyFill="1" applyBorder="1" applyAlignment="1">
      <alignment horizontal="left"/>
    </xf>
    <xf numFmtId="9" fontId="2" fillId="3" borderId="0" xfId="0" applyNumberFormat="1" applyFont="1" applyFill="1" applyAlignment="1">
      <alignment horizontal="center"/>
    </xf>
    <xf numFmtId="0" fontId="0" fillId="6" borderId="6" xfId="0" applyFill="1" applyBorder="1" applyAlignment="1">
      <alignment horizontal="center"/>
    </xf>
    <xf numFmtId="0" fontId="0" fillId="6" borderId="14" xfId="0" applyFill="1" applyBorder="1" applyAlignment="1">
      <alignment horizontal="center"/>
    </xf>
    <xf numFmtId="0" fontId="19" fillId="3" borderId="0" xfId="0" applyFont="1" applyFill="1" applyAlignment="1">
      <alignment horizontal="center"/>
    </xf>
    <xf numFmtId="164" fontId="19" fillId="3" borderId="5" xfId="0" applyNumberFormat="1" applyFont="1" applyFill="1" applyBorder="1" applyAlignment="1">
      <alignment horizontal="center"/>
    </xf>
    <xf numFmtId="0" fontId="2" fillId="13" borderId="4" xfId="0" applyFont="1" applyFill="1" applyBorder="1"/>
    <xf numFmtId="0" fontId="19" fillId="13" borderId="0" xfId="0" applyFont="1" applyFill="1" applyAlignment="1">
      <alignment horizontal="center"/>
    </xf>
    <xf numFmtId="164" fontId="19" fillId="13" borderId="5" xfId="0" applyNumberFormat="1" applyFont="1" applyFill="1" applyBorder="1" applyAlignment="1">
      <alignment horizontal="center"/>
    </xf>
    <xf numFmtId="0" fontId="0" fillId="13" borderId="4" xfId="0" applyFill="1" applyBorder="1"/>
    <xf numFmtId="0" fontId="9" fillId="13" borderId="0" xfId="0" applyFont="1" applyFill="1" applyAlignment="1">
      <alignment horizontal="center"/>
    </xf>
    <xf numFmtId="164" fontId="9" fillId="13" borderId="5" xfId="0" applyNumberFormat="1" applyFont="1" applyFill="1" applyBorder="1" applyAlignment="1">
      <alignment horizontal="center"/>
    </xf>
    <xf numFmtId="0" fontId="20" fillId="0" borderId="0" xfId="0" applyFont="1"/>
    <xf numFmtId="0" fontId="21" fillId="3" borderId="0" xfId="0" applyFont="1" applyFill="1"/>
    <xf numFmtId="0" fontId="21" fillId="3" borderId="0" xfId="0" applyFont="1" applyFill="1" applyAlignment="1">
      <alignment horizontal="center"/>
    </xf>
    <xf numFmtId="164" fontId="21" fillId="3" borderId="0" xfId="0" applyNumberFormat="1" applyFont="1" applyFill="1" applyAlignment="1">
      <alignment horizontal="center"/>
    </xf>
    <xf numFmtId="0" fontId="15" fillId="10" borderId="4" xfId="0" applyFont="1" applyFill="1" applyBorder="1" applyAlignment="1">
      <alignment horizontal="left"/>
    </xf>
    <xf numFmtId="0" fontId="14" fillId="15" borderId="0" xfId="0" applyFont="1" applyFill="1" applyAlignment="1">
      <alignment horizontal="center"/>
    </xf>
    <xf numFmtId="0" fontId="14" fillId="16" borderId="0" xfId="0" applyFont="1" applyFill="1" applyAlignment="1">
      <alignment horizontal="center"/>
    </xf>
    <xf numFmtId="0" fontId="14" fillId="17" borderId="0" xfId="0" applyFont="1" applyFill="1" applyAlignment="1">
      <alignment horizontal="center"/>
    </xf>
    <xf numFmtId="0" fontId="15" fillId="15" borderId="0" xfId="0" applyFont="1" applyFill="1" applyAlignment="1">
      <alignment horizontal="center"/>
    </xf>
    <xf numFmtId="0" fontId="14" fillId="17" borderId="5" xfId="0" applyFont="1" applyFill="1" applyBorder="1" applyAlignment="1">
      <alignment horizontal="center"/>
    </xf>
    <xf numFmtId="0" fontId="15" fillId="16" borderId="0" xfId="0" applyFont="1" applyFill="1" applyAlignment="1">
      <alignment horizontal="center"/>
    </xf>
    <xf numFmtId="0" fontId="15" fillId="17" borderId="0" xfId="0" applyFont="1" applyFill="1" applyAlignment="1">
      <alignment horizontal="center"/>
    </xf>
    <xf numFmtId="9" fontId="15" fillId="17" borderId="0" xfId="1" applyFont="1" applyFill="1" applyBorder="1" applyAlignment="1">
      <alignment horizontal="center"/>
    </xf>
    <xf numFmtId="9" fontId="15" fillId="17" borderId="5" xfId="1" applyFont="1" applyFill="1" applyBorder="1" applyAlignment="1">
      <alignment horizontal="center"/>
    </xf>
    <xf numFmtId="0" fontId="16" fillId="16" borderId="0" xfId="0" applyFont="1" applyFill="1" applyAlignment="1">
      <alignment horizontal="center"/>
    </xf>
    <xf numFmtId="0" fontId="16" fillId="17" borderId="0" xfId="0" applyFont="1" applyFill="1" applyAlignment="1">
      <alignment horizontal="center"/>
    </xf>
    <xf numFmtId="0" fontId="16" fillId="17" borderId="5" xfId="0" applyFont="1" applyFill="1" applyBorder="1" applyAlignment="1">
      <alignment horizontal="center"/>
    </xf>
    <xf numFmtId="0" fontId="15" fillId="17" borderId="5" xfId="0" applyFont="1" applyFill="1" applyBorder="1" applyAlignment="1">
      <alignment horizontal="center"/>
    </xf>
    <xf numFmtId="164" fontId="15" fillId="17" borderId="0" xfId="0" applyNumberFormat="1" applyFont="1" applyFill="1" applyAlignment="1">
      <alignment horizontal="center"/>
    </xf>
    <xf numFmtId="1" fontId="15" fillId="16" borderId="0" xfId="1" applyNumberFormat="1" applyFont="1" applyFill="1" applyBorder="1" applyAlignment="1">
      <alignment horizontal="center"/>
    </xf>
    <xf numFmtId="0" fontId="15" fillId="16" borderId="0" xfId="0" quotePrefix="1" applyFont="1" applyFill="1" applyAlignment="1">
      <alignment horizontal="center"/>
    </xf>
    <xf numFmtId="0" fontId="16" fillId="16" borderId="7" xfId="0" applyFont="1" applyFill="1" applyBorder="1" applyAlignment="1">
      <alignment horizontal="center"/>
    </xf>
    <xf numFmtId="9" fontId="15" fillId="17" borderId="7" xfId="1" applyFont="1" applyFill="1" applyBorder="1" applyAlignment="1">
      <alignment horizontal="center"/>
    </xf>
    <xf numFmtId="0" fontId="15" fillId="16" borderId="7" xfId="0" applyFont="1" applyFill="1" applyBorder="1" applyAlignment="1">
      <alignment horizontal="center"/>
    </xf>
    <xf numFmtId="1" fontId="15" fillId="16" borderId="7" xfId="1" applyNumberFormat="1" applyFont="1" applyFill="1" applyBorder="1" applyAlignment="1">
      <alignment horizontal="center"/>
    </xf>
    <xf numFmtId="9" fontId="15" fillId="17" borderId="8" xfId="1" applyFont="1" applyFill="1" applyBorder="1" applyAlignment="1">
      <alignment horizontal="center"/>
    </xf>
    <xf numFmtId="1" fontId="15" fillId="16" borderId="0" xfId="0" applyNumberFormat="1" applyFont="1" applyFill="1" applyAlignment="1">
      <alignment horizontal="center"/>
    </xf>
    <xf numFmtId="9" fontId="15" fillId="10" borderId="0" xfId="1" applyFont="1" applyFill="1" applyAlignment="1">
      <alignment horizontal="center"/>
    </xf>
    <xf numFmtId="0" fontId="21" fillId="0" borderId="0" xfId="0" applyFont="1"/>
    <xf numFmtId="0" fontId="21" fillId="3" borderId="0" xfId="0" applyFont="1" applyFill="1" applyAlignment="1">
      <alignment horizontal="left"/>
    </xf>
    <xf numFmtId="0" fontId="22" fillId="3" borderId="0" xfId="0" applyFont="1" applyFill="1" applyAlignment="1">
      <alignment horizontal="center"/>
    </xf>
    <xf numFmtId="0" fontId="22" fillId="0" borderId="0" xfId="0" applyFont="1" applyAlignment="1">
      <alignment horizontal="center"/>
    </xf>
    <xf numFmtId="0" fontId="22" fillId="3" borderId="0" xfId="0" applyFont="1" applyFill="1"/>
    <xf numFmtId="0" fontId="22" fillId="0" borderId="0" xfId="0" applyFont="1"/>
    <xf numFmtId="0" fontId="6" fillId="4" borderId="0" xfId="0" applyFont="1" applyFill="1" applyAlignment="1">
      <alignment horizontal="center"/>
    </xf>
    <xf numFmtId="0" fontId="0" fillId="0" borderId="0" xfId="0" applyAlignment="1">
      <alignment horizontal="center"/>
    </xf>
    <xf numFmtId="0" fontId="0" fillId="12" borderId="0" xfId="0" applyFill="1" applyAlignment="1">
      <alignment horizontal="center"/>
    </xf>
    <xf numFmtId="0" fontId="0" fillId="11" borderId="0" xfId="0" applyFill="1" applyAlignment="1">
      <alignment horizontal="center"/>
    </xf>
    <xf numFmtId="0" fontId="0" fillId="3" borderId="1" xfId="0" applyFill="1" applyBorder="1" applyAlignment="1">
      <alignment horizontal="center"/>
    </xf>
    <xf numFmtId="0" fontId="0" fillId="3" borderId="3" xfId="0"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3" borderId="0" xfId="0" applyFont="1" applyFill="1" applyAlignment="1">
      <alignment horizontal="center" vertical="center"/>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4" xfId="0" applyFont="1" applyFill="1" applyBorder="1" applyAlignment="1">
      <alignment horizontal="center" vertical="center"/>
    </xf>
    <xf numFmtId="0" fontId="0" fillId="3" borderId="4" xfId="0" applyFill="1" applyBorder="1"/>
    <xf numFmtId="0" fontId="0" fillId="3" borderId="0" xfId="0" applyFill="1"/>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164" fontId="2" fillId="3" borderId="10"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5" xfId="0" applyNumberFormat="1"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4" fillId="9" borderId="1" xfId="0" applyFont="1" applyFill="1" applyBorder="1" applyAlignment="1">
      <alignment horizontal="center"/>
    </xf>
    <xf numFmtId="0" fontId="14" fillId="9" borderId="2" xfId="0" applyFont="1" applyFill="1" applyBorder="1" applyAlignment="1">
      <alignment horizontal="center"/>
    </xf>
    <xf numFmtId="0" fontId="14" fillId="9" borderId="3" xfId="0" applyFont="1" applyFill="1" applyBorder="1" applyAlignment="1">
      <alignment horizontal="center"/>
    </xf>
    <xf numFmtId="0" fontId="14" fillId="14" borderId="0" xfId="0" applyFont="1" applyFill="1" applyAlignment="1">
      <alignment horizontal="center"/>
    </xf>
    <xf numFmtId="0" fontId="14" fillId="14" borderId="5" xfId="0" applyFont="1" applyFill="1" applyBorder="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cellXfs>
  <cellStyles count="2">
    <cellStyle name="Normal" xfId="0" builtinId="0"/>
    <cellStyle name="Percent" xfId="1" builtinId="5"/>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drawings/drawing1.xml><?xml version="1.0" encoding="utf-8"?>
<xdr:wsDr xmlns:xdr="http://schemas.openxmlformats.org/drawingml/2006/spreadsheetDrawing" xmlns:a="http://schemas.openxmlformats.org/drawingml/2006/main">
  <xdr:twoCellAnchor>
    <xdr:from>
      <xdr:col>8</xdr:col>
      <xdr:colOff>605790</xdr:colOff>
      <xdr:row>11</xdr:row>
      <xdr:rowOff>0</xdr:rowOff>
    </xdr:from>
    <xdr:to>
      <xdr:col>8</xdr:col>
      <xdr:colOff>605790</xdr:colOff>
      <xdr:row>13</xdr:row>
      <xdr:rowOff>0</xdr:rowOff>
    </xdr:to>
    <xdr:cxnSp macro="">
      <xdr:nvCxnSpPr>
        <xdr:cNvPr id="94" name="Straight Connector 93">
          <a:extLst>
            <a:ext uri="{FF2B5EF4-FFF2-40B4-BE49-F238E27FC236}">
              <a16:creationId xmlns:a16="http://schemas.microsoft.com/office/drawing/2014/main" id="{F152D187-3E38-52C1-890A-F3890AF0B122}"/>
            </a:ext>
          </a:extLst>
        </xdr:cNvPr>
        <xdr:cNvCxnSpPr/>
      </xdr:nvCxnSpPr>
      <xdr:spPr>
        <a:xfrm>
          <a:off x="6351270" y="164592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12</xdr:row>
      <xdr:rowOff>179070</xdr:rowOff>
    </xdr:from>
    <xdr:to>
      <xdr:col>11</xdr:col>
      <xdr:colOff>11430</xdr:colOff>
      <xdr:row>12</xdr:row>
      <xdr:rowOff>179070</xdr:rowOff>
    </xdr:to>
    <xdr:cxnSp macro="">
      <xdr:nvCxnSpPr>
        <xdr:cNvPr id="99" name="Straight Connector 98">
          <a:extLst>
            <a:ext uri="{FF2B5EF4-FFF2-40B4-BE49-F238E27FC236}">
              <a16:creationId xmlns:a16="http://schemas.microsoft.com/office/drawing/2014/main" id="{FF8914BC-99E1-1592-40AE-C35362F7FE40}"/>
            </a:ext>
          </a:extLst>
        </xdr:cNvPr>
        <xdr:cNvCxnSpPr/>
      </xdr:nvCxnSpPr>
      <xdr:spPr>
        <a:xfrm>
          <a:off x="6347460" y="2007870"/>
          <a:ext cx="244221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4</xdr:row>
      <xdr:rowOff>0</xdr:rowOff>
    </xdr:from>
    <xdr:to>
      <xdr:col>9</xdr:col>
      <xdr:colOff>0</xdr:colOff>
      <xdr:row>6</xdr:row>
      <xdr:rowOff>0</xdr:rowOff>
    </xdr:to>
    <xdr:cxnSp macro="">
      <xdr:nvCxnSpPr>
        <xdr:cNvPr id="103" name="Straight Connector 102">
          <a:extLst>
            <a:ext uri="{FF2B5EF4-FFF2-40B4-BE49-F238E27FC236}">
              <a16:creationId xmlns:a16="http://schemas.microsoft.com/office/drawing/2014/main" id="{F0E72B6E-A1EE-74AA-F788-54FA5BA0D52F}"/>
            </a:ext>
          </a:extLst>
        </xdr:cNvPr>
        <xdr:cNvCxnSpPr/>
      </xdr:nvCxnSpPr>
      <xdr:spPr>
        <a:xfrm>
          <a:off x="6355080" y="73152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5</xdr:row>
      <xdr:rowOff>179070</xdr:rowOff>
    </xdr:from>
    <xdr:to>
      <xdr:col>11</xdr:col>
      <xdr:colOff>0</xdr:colOff>
      <xdr:row>5</xdr:row>
      <xdr:rowOff>179070</xdr:rowOff>
    </xdr:to>
    <xdr:cxnSp macro="">
      <xdr:nvCxnSpPr>
        <xdr:cNvPr id="105" name="Straight Connector 104">
          <a:extLst>
            <a:ext uri="{FF2B5EF4-FFF2-40B4-BE49-F238E27FC236}">
              <a16:creationId xmlns:a16="http://schemas.microsoft.com/office/drawing/2014/main" id="{C2F28043-7E5B-B79C-ED97-DA654F3A3168}"/>
            </a:ext>
          </a:extLst>
        </xdr:cNvPr>
        <xdr:cNvCxnSpPr/>
      </xdr:nvCxnSpPr>
      <xdr:spPr>
        <a:xfrm>
          <a:off x="6355080" y="1093470"/>
          <a:ext cx="24231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3810</xdr:rowOff>
    </xdr:from>
    <xdr:to>
      <xdr:col>9</xdr:col>
      <xdr:colOff>0</xdr:colOff>
      <xdr:row>18</xdr:row>
      <xdr:rowOff>3810</xdr:rowOff>
    </xdr:to>
    <xdr:cxnSp macro="">
      <xdr:nvCxnSpPr>
        <xdr:cNvPr id="127" name="Straight Connector 126">
          <a:extLst>
            <a:ext uri="{FF2B5EF4-FFF2-40B4-BE49-F238E27FC236}">
              <a16:creationId xmlns:a16="http://schemas.microsoft.com/office/drawing/2014/main" id="{54D58D6C-E6E6-E16C-361C-1967BB9E4553}"/>
            </a:ext>
          </a:extLst>
        </xdr:cNvPr>
        <xdr:cNvCxnSpPr/>
      </xdr:nvCxnSpPr>
      <xdr:spPr>
        <a:xfrm>
          <a:off x="6355080" y="256413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18</xdr:row>
      <xdr:rowOff>3810</xdr:rowOff>
    </xdr:from>
    <xdr:to>
      <xdr:col>11</xdr:col>
      <xdr:colOff>3810</xdr:colOff>
      <xdr:row>18</xdr:row>
      <xdr:rowOff>3810</xdr:rowOff>
    </xdr:to>
    <xdr:cxnSp macro="">
      <xdr:nvCxnSpPr>
        <xdr:cNvPr id="3074" name="Straight Connector 3073">
          <a:extLst>
            <a:ext uri="{FF2B5EF4-FFF2-40B4-BE49-F238E27FC236}">
              <a16:creationId xmlns:a16="http://schemas.microsoft.com/office/drawing/2014/main" id="{90AF4127-B447-3B3C-1E52-BC08AC323CC1}"/>
            </a:ext>
          </a:extLst>
        </xdr:cNvPr>
        <xdr:cNvCxnSpPr/>
      </xdr:nvCxnSpPr>
      <xdr:spPr>
        <a:xfrm>
          <a:off x="6347460" y="2929890"/>
          <a:ext cx="243459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16</xdr:row>
      <xdr:rowOff>0</xdr:rowOff>
    </xdr:from>
    <xdr:to>
      <xdr:col>11</xdr:col>
      <xdr:colOff>0</xdr:colOff>
      <xdr:row>18</xdr:row>
      <xdr:rowOff>11430</xdr:rowOff>
    </xdr:to>
    <xdr:cxnSp macro="">
      <xdr:nvCxnSpPr>
        <xdr:cNvPr id="3076" name="Straight Connector 3075">
          <a:extLst>
            <a:ext uri="{FF2B5EF4-FFF2-40B4-BE49-F238E27FC236}">
              <a16:creationId xmlns:a16="http://schemas.microsoft.com/office/drawing/2014/main" id="{46DB30DC-C55B-81FB-21BC-088EF3AC9F63}"/>
            </a:ext>
          </a:extLst>
        </xdr:cNvPr>
        <xdr:cNvCxnSpPr/>
      </xdr:nvCxnSpPr>
      <xdr:spPr>
        <a:xfrm>
          <a:off x="8778240" y="2560320"/>
          <a:ext cx="0" cy="3771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16</xdr:row>
      <xdr:rowOff>3810</xdr:rowOff>
    </xdr:from>
    <xdr:to>
      <xdr:col>11</xdr:col>
      <xdr:colOff>0</xdr:colOff>
      <xdr:row>16</xdr:row>
      <xdr:rowOff>3810</xdr:rowOff>
    </xdr:to>
    <xdr:cxnSp macro="">
      <xdr:nvCxnSpPr>
        <xdr:cNvPr id="3078" name="Straight Connector 3077">
          <a:extLst>
            <a:ext uri="{FF2B5EF4-FFF2-40B4-BE49-F238E27FC236}">
              <a16:creationId xmlns:a16="http://schemas.microsoft.com/office/drawing/2014/main" id="{21A9BBB6-4101-D653-F543-138262FBE66E}"/>
            </a:ext>
          </a:extLst>
        </xdr:cNvPr>
        <xdr:cNvCxnSpPr/>
      </xdr:nvCxnSpPr>
      <xdr:spPr>
        <a:xfrm>
          <a:off x="6355080" y="2564130"/>
          <a:ext cx="24231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601980</xdr:colOff>
      <xdr:row>21</xdr:row>
      <xdr:rowOff>0</xdr:rowOff>
    </xdr:from>
    <xdr:to>
      <xdr:col>10</xdr:col>
      <xdr:colOff>1592580</xdr:colOff>
      <xdr:row>21</xdr:row>
      <xdr:rowOff>0</xdr:rowOff>
    </xdr:to>
    <xdr:cxnSp macro="">
      <xdr:nvCxnSpPr>
        <xdr:cNvPr id="3080" name="Straight Connector 3079">
          <a:extLst>
            <a:ext uri="{FF2B5EF4-FFF2-40B4-BE49-F238E27FC236}">
              <a16:creationId xmlns:a16="http://schemas.microsoft.com/office/drawing/2014/main" id="{4C742730-36A2-8C65-9235-C5AC6AC61A9A}"/>
            </a:ext>
          </a:extLst>
        </xdr:cNvPr>
        <xdr:cNvCxnSpPr/>
      </xdr:nvCxnSpPr>
      <xdr:spPr>
        <a:xfrm>
          <a:off x="6347460" y="384048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xdr:row>
      <xdr:rowOff>181707</xdr:rowOff>
    </xdr:from>
    <xdr:to>
      <xdr:col>13</xdr:col>
      <xdr:colOff>0</xdr:colOff>
      <xdr:row>12</xdr:row>
      <xdr:rowOff>0</xdr:rowOff>
    </xdr:to>
    <xdr:cxnSp macro="">
      <xdr:nvCxnSpPr>
        <xdr:cNvPr id="3100" name="Straight Connector 3099">
          <a:extLst>
            <a:ext uri="{FF2B5EF4-FFF2-40B4-BE49-F238E27FC236}">
              <a16:creationId xmlns:a16="http://schemas.microsoft.com/office/drawing/2014/main" id="{2EC90715-7F8F-72A0-C2F8-F232E4164749}"/>
            </a:ext>
          </a:extLst>
        </xdr:cNvPr>
        <xdr:cNvCxnSpPr/>
      </xdr:nvCxnSpPr>
      <xdr:spPr>
        <a:xfrm>
          <a:off x="9993923" y="908538"/>
          <a:ext cx="0" cy="12719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12</xdr:row>
      <xdr:rowOff>0</xdr:rowOff>
    </xdr:from>
    <xdr:to>
      <xdr:col>14</xdr:col>
      <xdr:colOff>0</xdr:colOff>
      <xdr:row>12</xdr:row>
      <xdr:rowOff>0</xdr:rowOff>
    </xdr:to>
    <xdr:cxnSp macro="">
      <xdr:nvCxnSpPr>
        <xdr:cNvPr id="3102" name="Straight Connector 3101">
          <a:extLst>
            <a:ext uri="{FF2B5EF4-FFF2-40B4-BE49-F238E27FC236}">
              <a16:creationId xmlns:a16="http://schemas.microsoft.com/office/drawing/2014/main" id="{A59D5F01-82CA-4499-970B-EA1578B28BDB}"/>
            </a:ext>
          </a:extLst>
        </xdr:cNvPr>
        <xdr:cNvCxnSpPr/>
      </xdr:nvCxnSpPr>
      <xdr:spPr>
        <a:xfrm>
          <a:off x="9997440" y="219456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4</xdr:row>
      <xdr:rowOff>181707</xdr:rowOff>
    </xdr:from>
    <xdr:to>
      <xdr:col>14</xdr:col>
      <xdr:colOff>0</xdr:colOff>
      <xdr:row>4</xdr:row>
      <xdr:rowOff>181707</xdr:rowOff>
    </xdr:to>
    <xdr:cxnSp macro="">
      <xdr:nvCxnSpPr>
        <xdr:cNvPr id="3104" name="Straight Connector 3103">
          <a:extLst>
            <a:ext uri="{FF2B5EF4-FFF2-40B4-BE49-F238E27FC236}">
              <a16:creationId xmlns:a16="http://schemas.microsoft.com/office/drawing/2014/main" id="{7AA58621-77A7-DD21-0FA1-551244848476}"/>
            </a:ext>
          </a:extLst>
        </xdr:cNvPr>
        <xdr:cNvCxnSpPr/>
      </xdr:nvCxnSpPr>
      <xdr:spPr>
        <a:xfrm>
          <a:off x="9997440" y="913227"/>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4</xdr:row>
      <xdr:rowOff>181707</xdr:rowOff>
    </xdr:from>
    <xdr:to>
      <xdr:col>14</xdr:col>
      <xdr:colOff>0</xdr:colOff>
      <xdr:row>12</xdr:row>
      <xdr:rowOff>0</xdr:rowOff>
    </xdr:to>
    <xdr:cxnSp macro="">
      <xdr:nvCxnSpPr>
        <xdr:cNvPr id="3106" name="Straight Connector 3105">
          <a:extLst>
            <a:ext uri="{FF2B5EF4-FFF2-40B4-BE49-F238E27FC236}">
              <a16:creationId xmlns:a16="http://schemas.microsoft.com/office/drawing/2014/main" id="{F9D79D06-95F0-342A-9B49-6A0FBDE0135A}"/>
            </a:ext>
          </a:extLst>
        </xdr:cNvPr>
        <xdr:cNvCxnSpPr/>
      </xdr:nvCxnSpPr>
      <xdr:spPr>
        <a:xfrm>
          <a:off x="12573000" y="913227"/>
          <a:ext cx="0" cy="128133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21</xdr:row>
      <xdr:rowOff>0</xdr:rowOff>
    </xdr:from>
    <xdr:to>
      <xdr:col>9</xdr:col>
      <xdr:colOff>3810</xdr:colOff>
      <xdr:row>24</xdr:row>
      <xdr:rowOff>0</xdr:rowOff>
    </xdr:to>
    <xdr:cxnSp macro="">
      <xdr:nvCxnSpPr>
        <xdr:cNvPr id="3110" name="Straight Connector 3109">
          <a:extLst>
            <a:ext uri="{FF2B5EF4-FFF2-40B4-BE49-F238E27FC236}">
              <a16:creationId xmlns:a16="http://schemas.microsoft.com/office/drawing/2014/main" id="{F6D7F267-F84E-2F18-AD91-4753D9DB54C2}"/>
            </a:ext>
          </a:extLst>
        </xdr:cNvPr>
        <xdr:cNvCxnSpPr/>
      </xdr:nvCxnSpPr>
      <xdr:spPr>
        <a:xfrm>
          <a:off x="6358890" y="38404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24</xdr:row>
      <xdr:rowOff>0</xdr:rowOff>
    </xdr:from>
    <xdr:to>
      <xdr:col>11</xdr:col>
      <xdr:colOff>0</xdr:colOff>
      <xdr:row>24</xdr:row>
      <xdr:rowOff>0</xdr:rowOff>
    </xdr:to>
    <xdr:cxnSp macro="">
      <xdr:nvCxnSpPr>
        <xdr:cNvPr id="3113" name="Straight Connector 3112">
          <a:extLst>
            <a:ext uri="{FF2B5EF4-FFF2-40B4-BE49-F238E27FC236}">
              <a16:creationId xmlns:a16="http://schemas.microsoft.com/office/drawing/2014/main" id="{3705C93E-D3B2-F470-8755-341F4CF5F3FC}"/>
            </a:ext>
          </a:extLst>
        </xdr:cNvPr>
        <xdr:cNvCxnSpPr/>
      </xdr:nvCxnSpPr>
      <xdr:spPr>
        <a:xfrm>
          <a:off x="6355080" y="438912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21</xdr:row>
      <xdr:rowOff>0</xdr:rowOff>
    </xdr:from>
    <xdr:to>
      <xdr:col>11</xdr:col>
      <xdr:colOff>0</xdr:colOff>
      <xdr:row>24</xdr:row>
      <xdr:rowOff>0</xdr:rowOff>
    </xdr:to>
    <xdr:cxnSp macro="">
      <xdr:nvCxnSpPr>
        <xdr:cNvPr id="3117" name="Straight Connector 3116">
          <a:extLst>
            <a:ext uri="{FF2B5EF4-FFF2-40B4-BE49-F238E27FC236}">
              <a16:creationId xmlns:a16="http://schemas.microsoft.com/office/drawing/2014/main" id="{1DF73485-8A5D-41DB-C686-BE804FB44D38}"/>
            </a:ext>
          </a:extLst>
        </xdr:cNvPr>
        <xdr:cNvCxnSpPr/>
      </xdr:nvCxnSpPr>
      <xdr:spPr>
        <a:xfrm>
          <a:off x="9875520" y="38404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22</xdr:row>
      <xdr:rowOff>0</xdr:rowOff>
    </xdr:from>
    <xdr:to>
      <xdr:col>11</xdr:col>
      <xdr:colOff>0</xdr:colOff>
      <xdr:row>22</xdr:row>
      <xdr:rowOff>0</xdr:rowOff>
    </xdr:to>
    <xdr:cxnSp macro="">
      <xdr:nvCxnSpPr>
        <xdr:cNvPr id="3119" name="Straight Connector 3118">
          <a:extLst>
            <a:ext uri="{FF2B5EF4-FFF2-40B4-BE49-F238E27FC236}">
              <a16:creationId xmlns:a16="http://schemas.microsoft.com/office/drawing/2014/main" id="{11C75DE2-D1FF-5B91-434A-656C3717415E}"/>
            </a:ext>
          </a:extLst>
        </xdr:cNvPr>
        <xdr:cNvCxnSpPr/>
      </xdr:nvCxnSpPr>
      <xdr:spPr>
        <a:xfrm>
          <a:off x="6358890" y="40233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23</xdr:row>
      <xdr:rowOff>0</xdr:rowOff>
    </xdr:from>
    <xdr:to>
      <xdr:col>11</xdr:col>
      <xdr:colOff>0</xdr:colOff>
      <xdr:row>23</xdr:row>
      <xdr:rowOff>0</xdr:rowOff>
    </xdr:to>
    <xdr:cxnSp macro="">
      <xdr:nvCxnSpPr>
        <xdr:cNvPr id="3121" name="Straight Connector 3120">
          <a:extLst>
            <a:ext uri="{FF2B5EF4-FFF2-40B4-BE49-F238E27FC236}">
              <a16:creationId xmlns:a16="http://schemas.microsoft.com/office/drawing/2014/main" id="{2DF32934-0694-72B1-C816-E8BE3ADE233E}"/>
            </a:ext>
          </a:extLst>
        </xdr:cNvPr>
        <xdr:cNvCxnSpPr/>
      </xdr:nvCxnSpPr>
      <xdr:spPr>
        <a:xfrm>
          <a:off x="6355080" y="42062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22</xdr:row>
      <xdr:rowOff>0</xdr:rowOff>
    </xdr:from>
    <xdr:to>
      <xdr:col>10</xdr:col>
      <xdr:colOff>0</xdr:colOff>
      <xdr:row>24</xdr:row>
      <xdr:rowOff>0</xdr:rowOff>
    </xdr:to>
    <xdr:cxnSp macro="">
      <xdr:nvCxnSpPr>
        <xdr:cNvPr id="3123" name="Straight Connector 3122">
          <a:extLst>
            <a:ext uri="{FF2B5EF4-FFF2-40B4-BE49-F238E27FC236}">
              <a16:creationId xmlns:a16="http://schemas.microsoft.com/office/drawing/2014/main" id="{6BF2E135-7DBA-9868-A9A3-5E86C5EAB61B}"/>
            </a:ext>
          </a:extLst>
        </xdr:cNvPr>
        <xdr:cNvCxnSpPr/>
      </xdr:nvCxnSpPr>
      <xdr:spPr>
        <a:xfrm>
          <a:off x="8275320" y="402336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24</xdr:row>
      <xdr:rowOff>0</xdr:rowOff>
    </xdr:from>
    <xdr:to>
      <xdr:col>10</xdr:col>
      <xdr:colOff>0</xdr:colOff>
      <xdr:row>25</xdr:row>
      <xdr:rowOff>0</xdr:rowOff>
    </xdr:to>
    <xdr:cxnSp macro="">
      <xdr:nvCxnSpPr>
        <xdr:cNvPr id="3139" name="Straight Connector 3138">
          <a:extLst>
            <a:ext uri="{FF2B5EF4-FFF2-40B4-BE49-F238E27FC236}">
              <a16:creationId xmlns:a16="http://schemas.microsoft.com/office/drawing/2014/main" id="{41B5F64C-5E96-8C55-F0EB-B272FCD75B49}"/>
            </a:ext>
          </a:extLst>
        </xdr:cNvPr>
        <xdr:cNvCxnSpPr/>
      </xdr:nvCxnSpPr>
      <xdr:spPr>
        <a:xfrm>
          <a:off x="8275320" y="512064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605790</xdr:colOff>
      <xdr:row>30</xdr:row>
      <xdr:rowOff>0</xdr:rowOff>
    </xdr:from>
    <xdr:to>
      <xdr:col>11</xdr:col>
      <xdr:colOff>0</xdr:colOff>
      <xdr:row>30</xdr:row>
      <xdr:rowOff>0</xdr:rowOff>
    </xdr:to>
    <xdr:cxnSp macro="">
      <xdr:nvCxnSpPr>
        <xdr:cNvPr id="3141" name="Straight Connector 3140">
          <a:extLst>
            <a:ext uri="{FF2B5EF4-FFF2-40B4-BE49-F238E27FC236}">
              <a16:creationId xmlns:a16="http://schemas.microsoft.com/office/drawing/2014/main" id="{FFE212C2-034C-D86A-BC81-3C55D85224E7}"/>
            </a:ext>
          </a:extLst>
        </xdr:cNvPr>
        <xdr:cNvCxnSpPr/>
      </xdr:nvCxnSpPr>
      <xdr:spPr>
        <a:xfrm>
          <a:off x="6351270" y="6400800"/>
          <a:ext cx="35242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31</xdr:row>
      <xdr:rowOff>0</xdr:rowOff>
    </xdr:from>
    <xdr:to>
      <xdr:col>11</xdr:col>
      <xdr:colOff>0</xdr:colOff>
      <xdr:row>31</xdr:row>
      <xdr:rowOff>0</xdr:rowOff>
    </xdr:to>
    <xdr:cxnSp macro="">
      <xdr:nvCxnSpPr>
        <xdr:cNvPr id="3143" name="Straight Connector 3142">
          <a:extLst>
            <a:ext uri="{FF2B5EF4-FFF2-40B4-BE49-F238E27FC236}">
              <a16:creationId xmlns:a16="http://schemas.microsoft.com/office/drawing/2014/main" id="{8DF5DE1F-7ACB-2C2E-40BC-CFAD1C6BB7A0}"/>
            </a:ext>
          </a:extLst>
        </xdr:cNvPr>
        <xdr:cNvCxnSpPr/>
      </xdr:nvCxnSpPr>
      <xdr:spPr>
        <a:xfrm>
          <a:off x="6355080" y="658368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32</xdr:row>
      <xdr:rowOff>0</xdr:rowOff>
    </xdr:from>
    <xdr:to>
      <xdr:col>11</xdr:col>
      <xdr:colOff>0</xdr:colOff>
      <xdr:row>32</xdr:row>
      <xdr:rowOff>0</xdr:rowOff>
    </xdr:to>
    <xdr:cxnSp macro="">
      <xdr:nvCxnSpPr>
        <xdr:cNvPr id="3145" name="Straight Connector 3144">
          <a:extLst>
            <a:ext uri="{FF2B5EF4-FFF2-40B4-BE49-F238E27FC236}">
              <a16:creationId xmlns:a16="http://schemas.microsoft.com/office/drawing/2014/main" id="{10795F3C-3A10-425A-1C8A-4D550CBFBB5F}"/>
            </a:ext>
          </a:extLst>
        </xdr:cNvPr>
        <xdr:cNvCxnSpPr/>
      </xdr:nvCxnSpPr>
      <xdr:spPr>
        <a:xfrm>
          <a:off x="6358890" y="67665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33</xdr:row>
      <xdr:rowOff>0</xdr:rowOff>
    </xdr:from>
    <xdr:to>
      <xdr:col>11</xdr:col>
      <xdr:colOff>0</xdr:colOff>
      <xdr:row>33</xdr:row>
      <xdr:rowOff>0</xdr:rowOff>
    </xdr:to>
    <xdr:cxnSp macro="">
      <xdr:nvCxnSpPr>
        <xdr:cNvPr id="3147" name="Straight Connector 3146">
          <a:extLst>
            <a:ext uri="{FF2B5EF4-FFF2-40B4-BE49-F238E27FC236}">
              <a16:creationId xmlns:a16="http://schemas.microsoft.com/office/drawing/2014/main" id="{8EADE39E-BCFB-C799-A976-813DE8E02162}"/>
            </a:ext>
          </a:extLst>
        </xdr:cNvPr>
        <xdr:cNvCxnSpPr/>
      </xdr:nvCxnSpPr>
      <xdr:spPr>
        <a:xfrm>
          <a:off x="6355080" y="69494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31</xdr:row>
      <xdr:rowOff>0</xdr:rowOff>
    </xdr:from>
    <xdr:to>
      <xdr:col>10</xdr:col>
      <xdr:colOff>0</xdr:colOff>
      <xdr:row>33</xdr:row>
      <xdr:rowOff>0</xdr:rowOff>
    </xdr:to>
    <xdr:cxnSp macro="">
      <xdr:nvCxnSpPr>
        <xdr:cNvPr id="3149" name="Straight Connector 3148">
          <a:extLst>
            <a:ext uri="{FF2B5EF4-FFF2-40B4-BE49-F238E27FC236}">
              <a16:creationId xmlns:a16="http://schemas.microsoft.com/office/drawing/2014/main" id="{1B6E4958-76BC-86C2-6B38-1100E138BE08}"/>
            </a:ext>
          </a:extLst>
        </xdr:cNvPr>
        <xdr:cNvCxnSpPr/>
      </xdr:nvCxnSpPr>
      <xdr:spPr>
        <a:xfrm>
          <a:off x="8275320" y="658368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3810</xdr:colOff>
      <xdr:row>30</xdr:row>
      <xdr:rowOff>0</xdr:rowOff>
    </xdr:from>
    <xdr:to>
      <xdr:col>11</xdr:col>
      <xdr:colOff>3810</xdr:colOff>
      <xdr:row>33</xdr:row>
      <xdr:rowOff>0</xdr:rowOff>
    </xdr:to>
    <xdr:cxnSp macro="">
      <xdr:nvCxnSpPr>
        <xdr:cNvPr id="3151" name="Straight Connector 3150">
          <a:extLst>
            <a:ext uri="{FF2B5EF4-FFF2-40B4-BE49-F238E27FC236}">
              <a16:creationId xmlns:a16="http://schemas.microsoft.com/office/drawing/2014/main" id="{ADB4E56A-E644-C61E-030B-DAFE4B78F657}"/>
            </a:ext>
          </a:extLst>
        </xdr:cNvPr>
        <xdr:cNvCxnSpPr/>
      </xdr:nvCxnSpPr>
      <xdr:spPr>
        <a:xfrm>
          <a:off x="9879330" y="640080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30</xdr:row>
      <xdr:rowOff>0</xdr:rowOff>
    </xdr:from>
    <xdr:to>
      <xdr:col>9</xdr:col>
      <xdr:colOff>0</xdr:colOff>
      <xdr:row>33</xdr:row>
      <xdr:rowOff>0</xdr:rowOff>
    </xdr:to>
    <xdr:cxnSp macro="">
      <xdr:nvCxnSpPr>
        <xdr:cNvPr id="3155" name="Straight Connector 3154">
          <a:extLst>
            <a:ext uri="{FF2B5EF4-FFF2-40B4-BE49-F238E27FC236}">
              <a16:creationId xmlns:a16="http://schemas.microsoft.com/office/drawing/2014/main" id="{3258A8E1-E92E-E300-50BC-324295AF96F7}"/>
            </a:ext>
          </a:extLst>
        </xdr:cNvPr>
        <xdr:cNvCxnSpPr/>
      </xdr:nvCxnSpPr>
      <xdr:spPr>
        <a:xfrm>
          <a:off x="6355080" y="640080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38</xdr:row>
      <xdr:rowOff>0</xdr:rowOff>
    </xdr:from>
    <xdr:to>
      <xdr:col>11</xdr:col>
      <xdr:colOff>0</xdr:colOff>
      <xdr:row>38</xdr:row>
      <xdr:rowOff>0</xdr:rowOff>
    </xdr:to>
    <xdr:cxnSp macro="">
      <xdr:nvCxnSpPr>
        <xdr:cNvPr id="3161" name="Straight Connector 3160">
          <a:extLst>
            <a:ext uri="{FF2B5EF4-FFF2-40B4-BE49-F238E27FC236}">
              <a16:creationId xmlns:a16="http://schemas.microsoft.com/office/drawing/2014/main" id="{17F53B36-FE74-E3A2-894E-3E5118D301F3}"/>
            </a:ext>
          </a:extLst>
        </xdr:cNvPr>
        <xdr:cNvCxnSpPr/>
      </xdr:nvCxnSpPr>
      <xdr:spPr>
        <a:xfrm>
          <a:off x="6355080" y="786384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36</xdr:row>
      <xdr:rowOff>0</xdr:rowOff>
    </xdr:from>
    <xdr:to>
      <xdr:col>11</xdr:col>
      <xdr:colOff>0</xdr:colOff>
      <xdr:row>36</xdr:row>
      <xdr:rowOff>0</xdr:rowOff>
    </xdr:to>
    <xdr:cxnSp macro="">
      <xdr:nvCxnSpPr>
        <xdr:cNvPr id="3163" name="Straight Connector 3162">
          <a:extLst>
            <a:ext uri="{FF2B5EF4-FFF2-40B4-BE49-F238E27FC236}">
              <a16:creationId xmlns:a16="http://schemas.microsoft.com/office/drawing/2014/main" id="{05A0D3BE-81B9-DE59-20A7-77C7400C231B}"/>
            </a:ext>
          </a:extLst>
        </xdr:cNvPr>
        <xdr:cNvCxnSpPr/>
      </xdr:nvCxnSpPr>
      <xdr:spPr>
        <a:xfrm>
          <a:off x="6358890" y="749808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37</xdr:row>
      <xdr:rowOff>0</xdr:rowOff>
    </xdr:from>
    <xdr:to>
      <xdr:col>11</xdr:col>
      <xdr:colOff>0</xdr:colOff>
      <xdr:row>37</xdr:row>
      <xdr:rowOff>0</xdr:rowOff>
    </xdr:to>
    <xdr:cxnSp macro="">
      <xdr:nvCxnSpPr>
        <xdr:cNvPr id="3165" name="Straight Connector 3164">
          <a:extLst>
            <a:ext uri="{FF2B5EF4-FFF2-40B4-BE49-F238E27FC236}">
              <a16:creationId xmlns:a16="http://schemas.microsoft.com/office/drawing/2014/main" id="{423637A8-8AFB-8AAF-656E-03FBE907199F}"/>
            </a:ext>
          </a:extLst>
        </xdr:cNvPr>
        <xdr:cNvCxnSpPr/>
      </xdr:nvCxnSpPr>
      <xdr:spPr>
        <a:xfrm>
          <a:off x="6358890" y="7680960"/>
          <a:ext cx="351663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39</xdr:row>
      <xdr:rowOff>0</xdr:rowOff>
    </xdr:from>
    <xdr:to>
      <xdr:col>11</xdr:col>
      <xdr:colOff>0</xdr:colOff>
      <xdr:row>39</xdr:row>
      <xdr:rowOff>0</xdr:rowOff>
    </xdr:to>
    <xdr:cxnSp macro="">
      <xdr:nvCxnSpPr>
        <xdr:cNvPr id="3167" name="Straight Connector 3166">
          <a:extLst>
            <a:ext uri="{FF2B5EF4-FFF2-40B4-BE49-F238E27FC236}">
              <a16:creationId xmlns:a16="http://schemas.microsoft.com/office/drawing/2014/main" id="{F661BCB5-20CD-5886-D631-2CF833FB9938}"/>
            </a:ext>
          </a:extLst>
        </xdr:cNvPr>
        <xdr:cNvCxnSpPr/>
      </xdr:nvCxnSpPr>
      <xdr:spPr>
        <a:xfrm>
          <a:off x="6355080" y="8046720"/>
          <a:ext cx="35204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37</xdr:row>
      <xdr:rowOff>0</xdr:rowOff>
    </xdr:from>
    <xdr:to>
      <xdr:col>10</xdr:col>
      <xdr:colOff>0</xdr:colOff>
      <xdr:row>39</xdr:row>
      <xdr:rowOff>0</xdr:rowOff>
    </xdr:to>
    <xdr:cxnSp macro="">
      <xdr:nvCxnSpPr>
        <xdr:cNvPr id="3169" name="Straight Connector 3168">
          <a:extLst>
            <a:ext uri="{FF2B5EF4-FFF2-40B4-BE49-F238E27FC236}">
              <a16:creationId xmlns:a16="http://schemas.microsoft.com/office/drawing/2014/main" id="{B727FF4A-A4D6-E958-AB19-1EAC1CE3669C}"/>
            </a:ext>
          </a:extLst>
        </xdr:cNvPr>
        <xdr:cNvCxnSpPr/>
      </xdr:nvCxnSpPr>
      <xdr:spPr>
        <a:xfrm>
          <a:off x="8275320" y="7680960"/>
          <a:ext cx="0" cy="3657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3810</xdr:colOff>
      <xdr:row>36</xdr:row>
      <xdr:rowOff>0</xdr:rowOff>
    </xdr:from>
    <xdr:to>
      <xdr:col>9</xdr:col>
      <xdr:colOff>3810</xdr:colOff>
      <xdr:row>39</xdr:row>
      <xdr:rowOff>0</xdr:rowOff>
    </xdr:to>
    <xdr:cxnSp macro="">
      <xdr:nvCxnSpPr>
        <xdr:cNvPr id="3171" name="Straight Connector 3170">
          <a:extLst>
            <a:ext uri="{FF2B5EF4-FFF2-40B4-BE49-F238E27FC236}">
              <a16:creationId xmlns:a16="http://schemas.microsoft.com/office/drawing/2014/main" id="{DA65F5D8-0E72-E972-2066-C50F89879154}"/>
            </a:ext>
          </a:extLst>
        </xdr:cNvPr>
        <xdr:cNvCxnSpPr/>
      </xdr:nvCxnSpPr>
      <xdr:spPr>
        <a:xfrm>
          <a:off x="6358890" y="74980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36</xdr:row>
      <xdr:rowOff>0</xdr:rowOff>
    </xdr:from>
    <xdr:to>
      <xdr:col>11</xdr:col>
      <xdr:colOff>0</xdr:colOff>
      <xdr:row>39</xdr:row>
      <xdr:rowOff>0</xdr:rowOff>
    </xdr:to>
    <xdr:cxnSp macro="">
      <xdr:nvCxnSpPr>
        <xdr:cNvPr id="3173" name="Straight Connector 3172">
          <a:extLst>
            <a:ext uri="{FF2B5EF4-FFF2-40B4-BE49-F238E27FC236}">
              <a16:creationId xmlns:a16="http://schemas.microsoft.com/office/drawing/2014/main" id="{00FC4F6D-17A7-1899-ABB1-A44BDCCF7EB6}"/>
            </a:ext>
          </a:extLst>
        </xdr:cNvPr>
        <xdr:cNvCxnSpPr/>
      </xdr:nvCxnSpPr>
      <xdr:spPr>
        <a:xfrm>
          <a:off x="9875520" y="7498080"/>
          <a:ext cx="0" cy="5486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6</xdr:row>
      <xdr:rowOff>0</xdr:rowOff>
    </xdr:from>
    <xdr:to>
      <xdr:col>10</xdr:col>
      <xdr:colOff>0</xdr:colOff>
      <xdr:row>10</xdr:row>
      <xdr:rowOff>179070</xdr:rowOff>
    </xdr:to>
    <xdr:cxnSp macro="">
      <xdr:nvCxnSpPr>
        <xdr:cNvPr id="3175" name="Straight Arrow Connector 3174">
          <a:extLst>
            <a:ext uri="{FF2B5EF4-FFF2-40B4-BE49-F238E27FC236}">
              <a16:creationId xmlns:a16="http://schemas.microsoft.com/office/drawing/2014/main" id="{D7AC5BD2-05C2-C5EA-4ADE-4EC3380CB78D}"/>
            </a:ext>
          </a:extLst>
        </xdr:cNvPr>
        <xdr:cNvCxnSpPr/>
      </xdr:nvCxnSpPr>
      <xdr:spPr>
        <a:xfrm>
          <a:off x="8275320" y="1097280"/>
          <a:ext cx="0" cy="9105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13</xdr:row>
      <xdr:rowOff>0</xdr:rowOff>
    </xdr:from>
    <xdr:to>
      <xdr:col>10</xdr:col>
      <xdr:colOff>0</xdr:colOff>
      <xdr:row>16</xdr:row>
      <xdr:rowOff>0</xdr:rowOff>
    </xdr:to>
    <xdr:cxnSp macro="">
      <xdr:nvCxnSpPr>
        <xdr:cNvPr id="3177" name="Straight Arrow Connector 3176">
          <a:extLst>
            <a:ext uri="{FF2B5EF4-FFF2-40B4-BE49-F238E27FC236}">
              <a16:creationId xmlns:a16="http://schemas.microsoft.com/office/drawing/2014/main" id="{2BEFECC8-000C-9B2B-5A6F-B420873C3DB1}"/>
            </a:ext>
          </a:extLst>
        </xdr:cNvPr>
        <xdr:cNvCxnSpPr/>
      </xdr:nvCxnSpPr>
      <xdr:spPr>
        <a:xfrm>
          <a:off x="8275320" y="23774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18</xdr:row>
      <xdr:rowOff>0</xdr:rowOff>
    </xdr:from>
    <xdr:to>
      <xdr:col>10</xdr:col>
      <xdr:colOff>0</xdr:colOff>
      <xdr:row>21</xdr:row>
      <xdr:rowOff>0</xdr:rowOff>
    </xdr:to>
    <xdr:cxnSp macro="">
      <xdr:nvCxnSpPr>
        <xdr:cNvPr id="3179" name="Straight Arrow Connector 3178">
          <a:extLst>
            <a:ext uri="{FF2B5EF4-FFF2-40B4-BE49-F238E27FC236}">
              <a16:creationId xmlns:a16="http://schemas.microsoft.com/office/drawing/2014/main" id="{61D2B63A-84F2-59CB-8D07-AF245EFA6FCC}"/>
            </a:ext>
          </a:extLst>
        </xdr:cNvPr>
        <xdr:cNvCxnSpPr/>
      </xdr:nvCxnSpPr>
      <xdr:spPr>
        <a:xfrm>
          <a:off x="8275320" y="32918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25</xdr:row>
      <xdr:rowOff>0</xdr:rowOff>
    </xdr:from>
    <xdr:to>
      <xdr:col>10</xdr:col>
      <xdr:colOff>0</xdr:colOff>
      <xdr:row>30</xdr:row>
      <xdr:rowOff>0</xdr:rowOff>
    </xdr:to>
    <xdr:cxnSp macro="">
      <xdr:nvCxnSpPr>
        <xdr:cNvPr id="3183" name="Straight Arrow Connector 3182">
          <a:extLst>
            <a:ext uri="{FF2B5EF4-FFF2-40B4-BE49-F238E27FC236}">
              <a16:creationId xmlns:a16="http://schemas.microsoft.com/office/drawing/2014/main" id="{DC4976C9-FBB8-87D3-0A4C-9230F01BF9AF}"/>
            </a:ext>
          </a:extLst>
        </xdr:cNvPr>
        <xdr:cNvCxnSpPr/>
      </xdr:nvCxnSpPr>
      <xdr:spPr>
        <a:xfrm>
          <a:off x="8275320" y="5486400"/>
          <a:ext cx="0" cy="9144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33</xdr:row>
      <xdr:rowOff>0</xdr:rowOff>
    </xdr:from>
    <xdr:to>
      <xdr:col>10</xdr:col>
      <xdr:colOff>0</xdr:colOff>
      <xdr:row>36</xdr:row>
      <xdr:rowOff>0</xdr:rowOff>
    </xdr:to>
    <xdr:cxnSp macro="">
      <xdr:nvCxnSpPr>
        <xdr:cNvPr id="3185" name="Straight Arrow Connector 3184">
          <a:extLst>
            <a:ext uri="{FF2B5EF4-FFF2-40B4-BE49-F238E27FC236}">
              <a16:creationId xmlns:a16="http://schemas.microsoft.com/office/drawing/2014/main" id="{36BDF135-01B7-B97B-6CB8-F8D8B8FC258E}"/>
            </a:ext>
          </a:extLst>
        </xdr:cNvPr>
        <xdr:cNvCxnSpPr/>
      </xdr:nvCxnSpPr>
      <xdr:spPr>
        <a:xfrm>
          <a:off x="8275320" y="6949440"/>
          <a:ext cx="0" cy="5486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9</xdr:row>
      <xdr:rowOff>0</xdr:rowOff>
    </xdr:from>
    <xdr:to>
      <xdr:col>13</xdr:col>
      <xdr:colOff>0</xdr:colOff>
      <xdr:row>9</xdr:row>
      <xdr:rowOff>0</xdr:rowOff>
    </xdr:to>
    <xdr:cxnSp macro="">
      <xdr:nvCxnSpPr>
        <xdr:cNvPr id="3187" name="Straight Arrow Connector 3186">
          <a:extLst>
            <a:ext uri="{FF2B5EF4-FFF2-40B4-BE49-F238E27FC236}">
              <a16:creationId xmlns:a16="http://schemas.microsoft.com/office/drawing/2014/main" id="{F3E5EDF4-672B-EBF4-4144-2E2602945CFF}"/>
            </a:ext>
          </a:extLst>
        </xdr:cNvPr>
        <xdr:cNvCxnSpPr/>
      </xdr:nvCxnSpPr>
      <xdr:spPr>
        <a:xfrm>
          <a:off x="8275320" y="1645920"/>
          <a:ext cx="2819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30</xdr:row>
      <xdr:rowOff>0</xdr:rowOff>
    </xdr:from>
    <xdr:to>
      <xdr:col>14</xdr:col>
      <xdr:colOff>0</xdr:colOff>
      <xdr:row>30</xdr:row>
      <xdr:rowOff>0</xdr:rowOff>
    </xdr:to>
    <xdr:cxnSp macro="">
      <xdr:nvCxnSpPr>
        <xdr:cNvPr id="3193" name="Straight Connector 3192">
          <a:extLst>
            <a:ext uri="{FF2B5EF4-FFF2-40B4-BE49-F238E27FC236}">
              <a16:creationId xmlns:a16="http://schemas.microsoft.com/office/drawing/2014/main" id="{ADF485A6-EE38-D7C5-6CB2-13C93F5C7F71}"/>
            </a:ext>
          </a:extLst>
        </xdr:cNvPr>
        <xdr:cNvCxnSpPr/>
      </xdr:nvCxnSpPr>
      <xdr:spPr>
        <a:xfrm>
          <a:off x="11094720" y="640080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24</xdr:row>
      <xdr:rowOff>0</xdr:rowOff>
    </xdr:from>
    <xdr:to>
      <xdr:col>13</xdr:col>
      <xdr:colOff>0</xdr:colOff>
      <xdr:row>30</xdr:row>
      <xdr:rowOff>0</xdr:rowOff>
    </xdr:to>
    <xdr:cxnSp macro="">
      <xdr:nvCxnSpPr>
        <xdr:cNvPr id="3195" name="Straight Connector 3194">
          <a:extLst>
            <a:ext uri="{FF2B5EF4-FFF2-40B4-BE49-F238E27FC236}">
              <a16:creationId xmlns:a16="http://schemas.microsoft.com/office/drawing/2014/main" id="{85CAA7D8-D4F4-A1C7-9A3E-A9103F3A596D}"/>
            </a:ext>
          </a:extLst>
        </xdr:cNvPr>
        <xdr:cNvCxnSpPr/>
      </xdr:nvCxnSpPr>
      <xdr:spPr>
        <a:xfrm>
          <a:off x="11094720" y="5120640"/>
          <a:ext cx="0" cy="1280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24</xdr:row>
      <xdr:rowOff>0</xdr:rowOff>
    </xdr:from>
    <xdr:to>
      <xdr:col>14</xdr:col>
      <xdr:colOff>0</xdr:colOff>
      <xdr:row>30</xdr:row>
      <xdr:rowOff>0</xdr:rowOff>
    </xdr:to>
    <xdr:cxnSp macro="">
      <xdr:nvCxnSpPr>
        <xdr:cNvPr id="3197" name="Straight Connector 3196">
          <a:extLst>
            <a:ext uri="{FF2B5EF4-FFF2-40B4-BE49-F238E27FC236}">
              <a16:creationId xmlns:a16="http://schemas.microsoft.com/office/drawing/2014/main" id="{2CC066E7-71D9-7D97-B133-0195FA8825C8}"/>
            </a:ext>
          </a:extLst>
        </xdr:cNvPr>
        <xdr:cNvCxnSpPr/>
      </xdr:nvCxnSpPr>
      <xdr:spPr>
        <a:xfrm>
          <a:off x="13670280" y="5120640"/>
          <a:ext cx="0" cy="1280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27</xdr:row>
      <xdr:rowOff>0</xdr:rowOff>
    </xdr:from>
    <xdr:to>
      <xdr:col>13</xdr:col>
      <xdr:colOff>0</xdr:colOff>
      <xdr:row>27</xdr:row>
      <xdr:rowOff>0</xdr:rowOff>
    </xdr:to>
    <xdr:cxnSp macro="">
      <xdr:nvCxnSpPr>
        <xdr:cNvPr id="3199" name="Straight Arrow Connector 3198">
          <a:extLst>
            <a:ext uri="{FF2B5EF4-FFF2-40B4-BE49-F238E27FC236}">
              <a16:creationId xmlns:a16="http://schemas.microsoft.com/office/drawing/2014/main" id="{D87F8C03-1909-5119-F707-5B3775BA4C32}"/>
            </a:ext>
          </a:extLst>
        </xdr:cNvPr>
        <xdr:cNvCxnSpPr/>
      </xdr:nvCxnSpPr>
      <xdr:spPr>
        <a:xfrm>
          <a:off x="8275320" y="5852160"/>
          <a:ext cx="2819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23</xdr:row>
      <xdr:rowOff>0</xdr:rowOff>
    </xdr:from>
    <xdr:to>
      <xdr:col>13</xdr:col>
      <xdr:colOff>0</xdr:colOff>
      <xdr:row>23</xdr:row>
      <xdr:rowOff>0</xdr:rowOff>
    </xdr:to>
    <xdr:cxnSp macro="">
      <xdr:nvCxnSpPr>
        <xdr:cNvPr id="3201" name="Straight Connector 3200">
          <a:extLst>
            <a:ext uri="{FF2B5EF4-FFF2-40B4-BE49-F238E27FC236}">
              <a16:creationId xmlns:a16="http://schemas.microsoft.com/office/drawing/2014/main" id="{35C54013-4184-BC70-BA7F-0896FB953F8A}"/>
            </a:ext>
          </a:extLst>
        </xdr:cNvPr>
        <xdr:cNvCxnSpPr/>
      </xdr:nvCxnSpPr>
      <xdr:spPr>
        <a:xfrm>
          <a:off x="11094720" y="4206240"/>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23</xdr:row>
      <xdr:rowOff>0</xdr:rowOff>
    </xdr:from>
    <xdr:to>
      <xdr:col>14</xdr:col>
      <xdr:colOff>0</xdr:colOff>
      <xdr:row>23</xdr:row>
      <xdr:rowOff>0</xdr:rowOff>
    </xdr:to>
    <xdr:cxnSp macro="">
      <xdr:nvCxnSpPr>
        <xdr:cNvPr id="3203" name="Straight Connector 3202">
          <a:extLst>
            <a:ext uri="{FF2B5EF4-FFF2-40B4-BE49-F238E27FC236}">
              <a16:creationId xmlns:a16="http://schemas.microsoft.com/office/drawing/2014/main" id="{61F1CF01-DEBE-3F40-E197-59D72BAB9628}"/>
            </a:ext>
          </a:extLst>
        </xdr:cNvPr>
        <xdr:cNvCxnSpPr/>
      </xdr:nvCxnSpPr>
      <xdr:spPr>
        <a:xfrm>
          <a:off x="11094720" y="4206240"/>
          <a:ext cx="257556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23</xdr:row>
      <xdr:rowOff>0</xdr:rowOff>
    </xdr:from>
    <xdr:to>
      <xdr:col>13</xdr:col>
      <xdr:colOff>0</xdr:colOff>
      <xdr:row>24</xdr:row>
      <xdr:rowOff>0</xdr:rowOff>
    </xdr:to>
    <xdr:cxnSp macro="">
      <xdr:nvCxnSpPr>
        <xdr:cNvPr id="3205" name="Straight Connector 3204">
          <a:extLst>
            <a:ext uri="{FF2B5EF4-FFF2-40B4-BE49-F238E27FC236}">
              <a16:creationId xmlns:a16="http://schemas.microsoft.com/office/drawing/2014/main" id="{A2386C14-AD5F-18E9-3015-EBE86B352AAA}"/>
            </a:ext>
          </a:extLst>
        </xdr:cNvPr>
        <xdr:cNvCxnSpPr/>
      </xdr:nvCxnSpPr>
      <xdr:spPr>
        <a:xfrm>
          <a:off x="11094720" y="4206240"/>
          <a:ext cx="0"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23</xdr:row>
      <xdr:rowOff>0</xdr:rowOff>
    </xdr:from>
    <xdr:to>
      <xdr:col>14</xdr:col>
      <xdr:colOff>0</xdr:colOff>
      <xdr:row>24</xdr:row>
      <xdr:rowOff>0</xdr:rowOff>
    </xdr:to>
    <xdr:cxnSp macro="">
      <xdr:nvCxnSpPr>
        <xdr:cNvPr id="3207" name="Straight Connector 3206">
          <a:extLst>
            <a:ext uri="{FF2B5EF4-FFF2-40B4-BE49-F238E27FC236}">
              <a16:creationId xmlns:a16="http://schemas.microsoft.com/office/drawing/2014/main" id="{12044FFF-E158-40BA-0E7D-BF208982979B}"/>
            </a:ext>
          </a:extLst>
        </xdr:cNvPr>
        <xdr:cNvCxnSpPr/>
      </xdr:nvCxnSpPr>
      <xdr:spPr>
        <a:xfrm>
          <a:off x="13670280" y="4206240"/>
          <a:ext cx="0" cy="1828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0</xdr:colOff>
      <xdr:row>4</xdr:row>
      <xdr:rowOff>0</xdr:rowOff>
    </xdr:from>
    <xdr:to>
      <xdr:col>10</xdr:col>
      <xdr:colOff>1592580</xdr:colOff>
      <xdr:row>4</xdr:row>
      <xdr:rowOff>0</xdr:rowOff>
    </xdr:to>
    <xdr:cxnSp macro="">
      <xdr:nvCxnSpPr>
        <xdr:cNvPr id="3213" name="Straight Connector 3212">
          <a:extLst>
            <a:ext uri="{FF2B5EF4-FFF2-40B4-BE49-F238E27FC236}">
              <a16:creationId xmlns:a16="http://schemas.microsoft.com/office/drawing/2014/main" id="{B32FD30D-E689-411E-5717-DCC6B93B65C1}"/>
            </a:ext>
          </a:extLst>
        </xdr:cNvPr>
        <xdr:cNvCxnSpPr/>
      </xdr:nvCxnSpPr>
      <xdr:spPr>
        <a:xfrm>
          <a:off x="6356350" y="736600"/>
          <a:ext cx="351345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4</xdr:row>
      <xdr:rowOff>0</xdr:rowOff>
    </xdr:from>
    <xdr:to>
      <xdr:col>11</xdr:col>
      <xdr:colOff>0</xdr:colOff>
      <xdr:row>5</xdr:row>
      <xdr:rowOff>179070</xdr:rowOff>
    </xdr:to>
    <xdr:cxnSp macro="">
      <xdr:nvCxnSpPr>
        <xdr:cNvPr id="3215" name="Straight Connector 3214">
          <a:extLst>
            <a:ext uri="{FF2B5EF4-FFF2-40B4-BE49-F238E27FC236}">
              <a16:creationId xmlns:a16="http://schemas.microsoft.com/office/drawing/2014/main" id="{A6021DAD-6E71-5930-A875-8B79E8657548}"/>
            </a:ext>
          </a:extLst>
        </xdr:cNvPr>
        <xdr:cNvCxnSpPr/>
      </xdr:nvCxnSpPr>
      <xdr:spPr>
        <a:xfrm>
          <a:off x="9877425" y="736600"/>
          <a:ext cx="0" cy="3632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605790</xdr:colOff>
      <xdr:row>11</xdr:row>
      <xdr:rowOff>0</xdr:rowOff>
    </xdr:from>
    <xdr:to>
      <xdr:col>10</xdr:col>
      <xdr:colOff>1592580</xdr:colOff>
      <xdr:row>11</xdr:row>
      <xdr:rowOff>0</xdr:rowOff>
    </xdr:to>
    <xdr:cxnSp macro="">
      <xdr:nvCxnSpPr>
        <xdr:cNvPr id="3219" name="Straight Connector 3218">
          <a:extLst>
            <a:ext uri="{FF2B5EF4-FFF2-40B4-BE49-F238E27FC236}">
              <a16:creationId xmlns:a16="http://schemas.microsoft.com/office/drawing/2014/main" id="{C080A005-C3A2-25F9-C423-D2DF105E0EC8}"/>
            </a:ext>
          </a:extLst>
        </xdr:cNvPr>
        <xdr:cNvCxnSpPr/>
      </xdr:nvCxnSpPr>
      <xdr:spPr>
        <a:xfrm>
          <a:off x="6352540" y="2025650"/>
          <a:ext cx="351726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10</xdr:row>
      <xdr:rowOff>179070</xdr:rowOff>
    </xdr:from>
    <xdr:to>
      <xdr:col>11</xdr:col>
      <xdr:colOff>0</xdr:colOff>
      <xdr:row>12</xdr:row>
      <xdr:rowOff>179070</xdr:rowOff>
    </xdr:to>
    <xdr:cxnSp macro="">
      <xdr:nvCxnSpPr>
        <xdr:cNvPr id="3221" name="Straight Connector 3220">
          <a:extLst>
            <a:ext uri="{FF2B5EF4-FFF2-40B4-BE49-F238E27FC236}">
              <a16:creationId xmlns:a16="http://schemas.microsoft.com/office/drawing/2014/main" id="{B795AD82-F872-C59B-F774-D4A8150B6265}"/>
            </a:ext>
          </a:extLst>
        </xdr:cNvPr>
        <xdr:cNvCxnSpPr/>
      </xdr:nvCxnSpPr>
      <xdr:spPr>
        <a:xfrm>
          <a:off x="9877425" y="2020570"/>
          <a:ext cx="0" cy="3683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39</xdr:row>
      <xdr:rowOff>0</xdr:rowOff>
    </xdr:from>
    <xdr:to>
      <xdr:col>6</xdr:col>
      <xdr:colOff>0</xdr:colOff>
      <xdr:row>39</xdr:row>
      <xdr:rowOff>0</xdr:rowOff>
    </xdr:to>
    <xdr:cxnSp macro="">
      <xdr:nvCxnSpPr>
        <xdr:cNvPr id="36" name="Straight Connector 35">
          <a:extLst>
            <a:ext uri="{FF2B5EF4-FFF2-40B4-BE49-F238E27FC236}">
              <a16:creationId xmlns:a16="http://schemas.microsoft.com/office/drawing/2014/main" id="{60C39AC4-A01C-470C-B7B9-0CBE92CC63FC}"/>
            </a:ext>
          </a:extLst>
        </xdr:cNvPr>
        <xdr:cNvCxnSpPr/>
      </xdr:nvCxnSpPr>
      <xdr:spPr>
        <a:xfrm>
          <a:off x="5229225" y="4162425"/>
          <a:ext cx="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2072640</xdr:colOff>
      <xdr:row>14</xdr:row>
      <xdr:rowOff>64770</xdr:rowOff>
    </xdr:from>
    <xdr:ext cx="184731" cy="264560"/>
    <xdr:sp macro="" textlink="">
      <xdr:nvSpPr>
        <xdr:cNvPr id="42" name="TextBox 41">
          <a:extLst>
            <a:ext uri="{FF2B5EF4-FFF2-40B4-BE49-F238E27FC236}">
              <a16:creationId xmlns:a16="http://schemas.microsoft.com/office/drawing/2014/main" id="{00FC1B3F-8544-4A86-B6E4-76837D695873}"/>
            </a:ext>
          </a:extLst>
        </xdr:cNvPr>
        <xdr:cNvSpPr txBox="1"/>
      </xdr:nvSpPr>
      <xdr:spPr>
        <a:xfrm>
          <a:off x="7305675" y="2415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10</xdr:col>
      <xdr:colOff>438150</xdr:colOff>
      <xdr:row>52</xdr:row>
      <xdr:rowOff>121407</xdr:rowOff>
    </xdr:from>
    <xdr:to>
      <xdr:col>13</xdr:col>
      <xdr:colOff>244680</xdr:colOff>
      <xdr:row>52</xdr:row>
      <xdr:rowOff>123825</xdr:rowOff>
    </xdr:to>
    <xdr:cxnSp macro="">
      <xdr:nvCxnSpPr>
        <xdr:cNvPr id="117" name="Straight Arrow Connector 116">
          <a:extLst>
            <a:ext uri="{FF2B5EF4-FFF2-40B4-BE49-F238E27FC236}">
              <a16:creationId xmlns:a16="http://schemas.microsoft.com/office/drawing/2014/main" id="{07A3C358-FDA0-47B4-8DED-F9A91EA8D567}"/>
            </a:ext>
          </a:extLst>
        </xdr:cNvPr>
        <xdr:cNvCxnSpPr>
          <a:stCxn id="137" idx="1"/>
        </xdr:cNvCxnSpPr>
      </xdr:nvCxnSpPr>
      <xdr:spPr>
        <a:xfrm flipH="1">
          <a:off x="9667875" y="9532107"/>
          <a:ext cx="1635330" cy="2418"/>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250248</xdr:colOff>
      <xdr:row>0</xdr:row>
      <xdr:rowOff>131532</xdr:rowOff>
    </xdr:from>
    <xdr:to>
      <xdr:col>19</xdr:col>
      <xdr:colOff>352678</xdr:colOff>
      <xdr:row>22</xdr:row>
      <xdr:rowOff>103392</xdr:rowOff>
    </xdr:to>
    <xdr:grpSp>
      <xdr:nvGrpSpPr>
        <xdr:cNvPr id="14" name="Group 13">
          <a:extLst>
            <a:ext uri="{FF2B5EF4-FFF2-40B4-BE49-F238E27FC236}">
              <a16:creationId xmlns:a16="http://schemas.microsoft.com/office/drawing/2014/main" id="{69EC0420-EC52-5A48-129E-DB1DDB6BFA61}"/>
            </a:ext>
          </a:extLst>
        </xdr:cNvPr>
        <xdr:cNvGrpSpPr/>
      </xdr:nvGrpSpPr>
      <xdr:grpSpPr>
        <a:xfrm>
          <a:off x="4441248" y="131532"/>
          <a:ext cx="10625650" cy="3995220"/>
          <a:chOff x="9248775" y="1200173"/>
          <a:chExt cx="10704075" cy="3096337"/>
        </a:xfrm>
      </xdr:grpSpPr>
      <xdr:grpSp>
        <xdr:nvGrpSpPr>
          <xdr:cNvPr id="39" name="Group 38">
            <a:extLst>
              <a:ext uri="{FF2B5EF4-FFF2-40B4-BE49-F238E27FC236}">
                <a16:creationId xmlns:a16="http://schemas.microsoft.com/office/drawing/2014/main" id="{703B58D2-BCD8-4336-BDEF-E707FEBED758}"/>
              </a:ext>
            </a:extLst>
          </xdr:cNvPr>
          <xdr:cNvGrpSpPr/>
        </xdr:nvGrpSpPr>
        <xdr:grpSpPr>
          <a:xfrm>
            <a:off x="13220439" y="1200173"/>
            <a:ext cx="2523807" cy="449123"/>
            <a:chOff x="8524875" y="558655"/>
            <a:chExt cx="2284038" cy="441470"/>
          </a:xfrm>
        </xdr:grpSpPr>
        <xdr:sp macro="" textlink="">
          <xdr:nvSpPr>
            <xdr:cNvPr id="40" name="Rectangle 39">
              <a:extLst>
                <a:ext uri="{FF2B5EF4-FFF2-40B4-BE49-F238E27FC236}">
                  <a16:creationId xmlns:a16="http://schemas.microsoft.com/office/drawing/2014/main" id="{0FD77C6A-25CD-7CB0-FC5C-04626C42F638}"/>
                </a:ext>
              </a:extLst>
            </xdr:cNvPr>
            <xdr:cNvSpPr/>
          </xdr:nvSpPr>
          <xdr:spPr>
            <a:xfrm>
              <a:off x="8525487" y="558655"/>
              <a:ext cx="2283180" cy="221707"/>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 Index Patients Screened</a:t>
              </a:r>
            </a:p>
          </xdr:txBody>
        </xdr:sp>
        <xdr:sp macro="" textlink="$C$2">
          <xdr:nvSpPr>
            <xdr:cNvPr id="41" name="Rectangle 40">
              <a:extLst>
                <a:ext uri="{FF2B5EF4-FFF2-40B4-BE49-F238E27FC236}">
                  <a16:creationId xmlns:a16="http://schemas.microsoft.com/office/drawing/2014/main" id="{F60C7627-84BB-8980-42FF-B0688F2C60F1}"/>
                </a:ext>
              </a:extLst>
            </xdr:cNvPr>
            <xdr:cNvSpPr/>
          </xdr:nvSpPr>
          <xdr:spPr>
            <a:xfrm>
              <a:off x="8524875" y="782076"/>
              <a:ext cx="2284038" cy="21804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99B1049-4BF6-4C68-BCDD-4D14A998711A}" type="TxLink">
                <a:rPr lang="en-US" sz="1100" b="0" i="0" u="none" strike="noStrike">
                  <a:solidFill>
                    <a:srgbClr val="000000"/>
                  </a:solidFill>
                  <a:latin typeface="Calibri"/>
                  <a:ea typeface="Calibri"/>
                  <a:cs typeface="Calibri"/>
                </a:rPr>
                <a:pPr algn="ctr"/>
                <a:t>2</a:t>
              </a:fld>
              <a:endParaRPr lang="en-US" sz="1100">
                <a:solidFill>
                  <a:sysClr val="windowText" lastClr="000000"/>
                </a:solidFill>
              </a:endParaRPr>
            </a:p>
          </xdr:txBody>
        </xdr:sp>
      </xdr:grpSp>
      <xdr:grpSp>
        <xdr:nvGrpSpPr>
          <xdr:cNvPr id="43" name="Group 42">
            <a:extLst>
              <a:ext uri="{FF2B5EF4-FFF2-40B4-BE49-F238E27FC236}">
                <a16:creationId xmlns:a16="http://schemas.microsoft.com/office/drawing/2014/main" id="{7A1758C8-2A71-49C5-B3E2-11E16638F120}"/>
              </a:ext>
            </a:extLst>
          </xdr:cNvPr>
          <xdr:cNvGrpSpPr/>
        </xdr:nvGrpSpPr>
        <xdr:grpSpPr>
          <a:xfrm>
            <a:off x="11841480" y="2486025"/>
            <a:ext cx="2516190" cy="432239"/>
            <a:chOff x="8524141" y="560070"/>
            <a:chExt cx="2520809" cy="443765"/>
          </a:xfrm>
        </xdr:grpSpPr>
        <xdr:sp macro="" textlink="">
          <xdr:nvSpPr>
            <xdr:cNvPr id="44" name="Rectangle 43">
              <a:extLst>
                <a:ext uri="{FF2B5EF4-FFF2-40B4-BE49-F238E27FC236}">
                  <a16:creationId xmlns:a16="http://schemas.microsoft.com/office/drawing/2014/main" id="{044E2D6A-0C4C-53AF-1956-4C6D72E3384B}"/>
                </a:ext>
              </a:extLst>
            </xdr:cNvPr>
            <xdr:cNvSpPr/>
          </xdr:nvSpPr>
          <xdr:spPr>
            <a:xfrm>
              <a:off x="8524141" y="560070"/>
              <a:ext cx="2520809" cy="221760"/>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 Index Patients Eligible</a:t>
              </a:r>
            </a:p>
          </xdr:txBody>
        </xdr:sp>
        <xdr:sp macro="" textlink="$C$3">
          <xdr:nvSpPr>
            <xdr:cNvPr id="45" name="Rectangle 44">
              <a:extLst>
                <a:ext uri="{FF2B5EF4-FFF2-40B4-BE49-F238E27FC236}">
                  <a16:creationId xmlns:a16="http://schemas.microsoft.com/office/drawing/2014/main" id="{1B40B012-BFC2-8D77-9C7C-5ED1F9266E60}"/>
                </a:ext>
              </a:extLst>
            </xdr:cNvPr>
            <xdr:cNvSpPr/>
          </xdr:nvSpPr>
          <xdr:spPr>
            <a:xfrm>
              <a:off x="8524874" y="782075"/>
              <a:ext cx="2517004" cy="2217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fld id="{5D4E2D5B-0D2B-45A3-BF6C-AD33D19BDFDB}" type="TxLink">
                <a:rPr lang="en-US" sz="1100" b="0" i="0" u="none" strike="noStrike">
                  <a:solidFill>
                    <a:srgbClr val="000000"/>
                  </a:solidFill>
                  <a:latin typeface="Calibri"/>
                  <a:ea typeface="Calibri"/>
                  <a:cs typeface="Calibri"/>
                </a:rPr>
                <a:pPr algn="ctr"/>
                <a:t>1(50%)</a:t>
              </a:fld>
              <a:endParaRPr lang="en-US" sz="1100">
                <a:solidFill>
                  <a:sysClr val="windowText" lastClr="000000"/>
                </a:solidFill>
              </a:endParaRPr>
            </a:p>
          </xdr:txBody>
        </xdr:sp>
      </xdr:grpSp>
      <xdr:grpSp>
        <xdr:nvGrpSpPr>
          <xdr:cNvPr id="46" name="Group 45">
            <a:extLst>
              <a:ext uri="{FF2B5EF4-FFF2-40B4-BE49-F238E27FC236}">
                <a16:creationId xmlns:a16="http://schemas.microsoft.com/office/drawing/2014/main" id="{B90468CF-B0E8-440C-88A6-FA9A78CA3870}"/>
              </a:ext>
            </a:extLst>
          </xdr:cNvPr>
          <xdr:cNvGrpSpPr/>
        </xdr:nvGrpSpPr>
        <xdr:grpSpPr>
          <a:xfrm>
            <a:off x="14716125" y="2486025"/>
            <a:ext cx="2531430" cy="421005"/>
            <a:chOff x="8524141" y="560070"/>
            <a:chExt cx="2286734" cy="440055"/>
          </a:xfrm>
        </xdr:grpSpPr>
        <xdr:sp macro="" textlink="">
          <xdr:nvSpPr>
            <xdr:cNvPr id="47" name="Rectangle 46">
              <a:extLst>
                <a:ext uri="{FF2B5EF4-FFF2-40B4-BE49-F238E27FC236}">
                  <a16:creationId xmlns:a16="http://schemas.microsoft.com/office/drawing/2014/main" id="{937E7183-951A-B3DD-DC26-A9629AA79827}"/>
                </a:ext>
              </a:extLst>
            </xdr:cNvPr>
            <xdr:cNvSpPr/>
          </xdr:nvSpPr>
          <xdr:spPr>
            <a:xfrm>
              <a:off x="8524141" y="560070"/>
              <a:ext cx="2286734" cy="223797"/>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a:t>
              </a:r>
              <a:r>
                <a:rPr lang="en-US" sz="1100" baseline="0">
                  <a:solidFill>
                    <a:sysClr val="windowText" lastClr="000000"/>
                  </a:solidFill>
                </a:rPr>
                <a:t> Index Patient Under 18</a:t>
              </a:r>
              <a:endParaRPr lang="en-US" sz="1100">
                <a:solidFill>
                  <a:sysClr val="windowText" lastClr="000000"/>
                </a:solidFill>
              </a:endParaRPr>
            </a:p>
          </xdr:txBody>
        </xdr:sp>
        <xdr:sp macro="" textlink="$C$4">
          <xdr:nvSpPr>
            <xdr:cNvPr id="48" name="Rectangle 47">
              <a:extLst>
                <a:ext uri="{FF2B5EF4-FFF2-40B4-BE49-F238E27FC236}">
                  <a16:creationId xmlns:a16="http://schemas.microsoft.com/office/drawing/2014/main" id="{EC89B616-3F37-1D97-6EA2-6B725F532C4E}"/>
                </a:ext>
              </a:extLst>
            </xdr:cNvPr>
            <xdr:cNvSpPr/>
          </xdr:nvSpPr>
          <xdr:spPr>
            <a:xfrm>
              <a:off x="8524875" y="782076"/>
              <a:ext cx="2286000" cy="21804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AD17F64-37F6-4664-A27E-27B3C93A81FE}" type="TxLink">
                <a:rPr lang="en-US" sz="1100" b="0" i="0" u="none" strike="noStrike">
                  <a:solidFill>
                    <a:srgbClr val="000000"/>
                  </a:solidFill>
                  <a:latin typeface="Calibri"/>
                  <a:ea typeface="Calibri"/>
                  <a:cs typeface="Calibri"/>
                </a:rPr>
                <a:pPr algn="ctr"/>
                <a:t>1(100%)</a:t>
              </a:fld>
              <a:endParaRPr lang="en-US" sz="1100">
                <a:solidFill>
                  <a:sysClr val="windowText" lastClr="000000"/>
                </a:solidFill>
              </a:endParaRPr>
            </a:p>
          </xdr:txBody>
        </xdr:sp>
      </xdr:grpSp>
      <xdr:grpSp>
        <xdr:nvGrpSpPr>
          <xdr:cNvPr id="49" name="Group 48">
            <a:extLst>
              <a:ext uri="{FF2B5EF4-FFF2-40B4-BE49-F238E27FC236}">
                <a16:creationId xmlns:a16="http://schemas.microsoft.com/office/drawing/2014/main" id="{8511CCC3-F068-487E-9EC0-3675FAA6FAC3}"/>
              </a:ext>
            </a:extLst>
          </xdr:cNvPr>
          <xdr:cNvGrpSpPr/>
        </xdr:nvGrpSpPr>
        <xdr:grpSpPr>
          <a:xfrm>
            <a:off x="14716125" y="3619500"/>
            <a:ext cx="2527620" cy="417195"/>
            <a:chOff x="8524141" y="560070"/>
            <a:chExt cx="2286734" cy="440055"/>
          </a:xfrm>
        </xdr:grpSpPr>
        <xdr:sp macro="" textlink="">
          <xdr:nvSpPr>
            <xdr:cNvPr id="50" name="Rectangle 49">
              <a:extLst>
                <a:ext uri="{FF2B5EF4-FFF2-40B4-BE49-F238E27FC236}">
                  <a16:creationId xmlns:a16="http://schemas.microsoft.com/office/drawing/2014/main" id="{C52392B4-5AF5-CDDD-122E-030F249BAE70}"/>
                </a:ext>
              </a:extLst>
            </xdr:cNvPr>
            <xdr:cNvSpPr/>
          </xdr:nvSpPr>
          <xdr:spPr>
            <a:xfrm>
              <a:off x="8524141" y="560070"/>
              <a:ext cx="2286734" cy="223797"/>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Caregiver</a:t>
              </a:r>
              <a:r>
                <a:rPr lang="en-US" sz="1100" baseline="0">
                  <a:solidFill>
                    <a:sysClr val="windowText" lastClr="000000"/>
                  </a:solidFill>
                </a:rPr>
                <a:t> Permission Granted</a:t>
              </a:r>
              <a:endParaRPr lang="en-US" sz="1100">
                <a:solidFill>
                  <a:sysClr val="windowText" lastClr="000000"/>
                </a:solidFill>
              </a:endParaRPr>
            </a:p>
          </xdr:txBody>
        </xdr:sp>
        <xdr:sp macro="" textlink="$C$8">
          <xdr:nvSpPr>
            <xdr:cNvPr id="51" name="Rectangle 50">
              <a:extLst>
                <a:ext uri="{FF2B5EF4-FFF2-40B4-BE49-F238E27FC236}">
                  <a16:creationId xmlns:a16="http://schemas.microsoft.com/office/drawing/2014/main" id="{28547FFF-D01D-E474-8AE6-7B89511DAF89}"/>
                </a:ext>
              </a:extLst>
            </xdr:cNvPr>
            <xdr:cNvSpPr/>
          </xdr:nvSpPr>
          <xdr:spPr>
            <a:xfrm>
              <a:off x="8524875" y="782076"/>
              <a:ext cx="2286000" cy="21804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351DEEC-34DC-4FAD-8925-A95CEF5E20FE}"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grpSp>
        <xdr:nvGrpSpPr>
          <xdr:cNvPr id="52" name="Group 51">
            <a:extLst>
              <a:ext uri="{FF2B5EF4-FFF2-40B4-BE49-F238E27FC236}">
                <a16:creationId xmlns:a16="http://schemas.microsoft.com/office/drawing/2014/main" id="{071D8AC0-9A58-4223-A997-8F20CEB0A341}"/>
              </a:ext>
            </a:extLst>
          </xdr:cNvPr>
          <xdr:cNvGrpSpPr/>
        </xdr:nvGrpSpPr>
        <xdr:grpSpPr>
          <a:xfrm>
            <a:off x="11837670" y="3640455"/>
            <a:ext cx="2515395" cy="656055"/>
            <a:chOff x="11574780" y="3636645"/>
            <a:chExt cx="2515395" cy="656055"/>
          </a:xfrm>
        </xdr:grpSpPr>
        <xdr:sp macro="" textlink="">
          <xdr:nvSpPr>
            <xdr:cNvPr id="53" name="Rectangle 52">
              <a:extLst>
                <a:ext uri="{FF2B5EF4-FFF2-40B4-BE49-F238E27FC236}">
                  <a16:creationId xmlns:a16="http://schemas.microsoft.com/office/drawing/2014/main" id="{8DA222F8-E5DF-51D4-712F-CE97D8C84902}"/>
                </a:ext>
              </a:extLst>
            </xdr:cNvPr>
            <xdr:cNvSpPr/>
          </xdr:nvSpPr>
          <xdr:spPr>
            <a:xfrm>
              <a:off x="11574780" y="3636645"/>
              <a:ext cx="2512380" cy="223620"/>
            </a:xfrm>
            <a:prstGeom prst="rect">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US" sz="1100">
                  <a:solidFill>
                    <a:sysClr val="windowText" lastClr="000000"/>
                  </a:solidFill>
                </a:rPr>
                <a:t>TB Index Patients Consented/Enrolled</a:t>
              </a:r>
            </a:p>
          </xdr:txBody>
        </xdr:sp>
        <xdr:sp macro="" textlink="#REF!">
          <xdr:nvSpPr>
            <xdr:cNvPr id="54" name="Rectangle 53">
              <a:extLst>
                <a:ext uri="{FF2B5EF4-FFF2-40B4-BE49-F238E27FC236}">
                  <a16:creationId xmlns:a16="http://schemas.microsoft.com/office/drawing/2014/main" id="{134ADB3C-115E-47DF-29FE-28B30F912AC1}"/>
                </a:ext>
              </a:extLst>
            </xdr:cNvPr>
            <xdr:cNvSpPr/>
          </xdr:nvSpPr>
          <xdr:spPr>
            <a:xfrm>
              <a:off x="11579384" y="3856695"/>
              <a:ext cx="125238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New</a:t>
              </a:r>
              <a:r>
                <a:rPr lang="en-US" sz="1100" baseline="0">
                  <a:solidFill>
                    <a:sysClr val="windowText" lastClr="000000"/>
                  </a:solidFill>
                </a:rPr>
                <a:t> Initiated</a:t>
              </a:r>
              <a:endParaRPr lang="en-US" sz="1100">
                <a:solidFill>
                  <a:sysClr val="windowText" lastClr="000000"/>
                </a:solidFill>
              </a:endParaRPr>
            </a:p>
          </xdr:txBody>
        </xdr:sp>
        <xdr:sp macro="" textlink="#REF!">
          <xdr:nvSpPr>
            <xdr:cNvPr id="55" name="Rectangle 54">
              <a:extLst>
                <a:ext uri="{FF2B5EF4-FFF2-40B4-BE49-F238E27FC236}">
                  <a16:creationId xmlns:a16="http://schemas.microsoft.com/office/drawing/2014/main" id="{82B44E87-8D73-EF35-6656-5B4252FCA0D1}"/>
                </a:ext>
              </a:extLst>
            </xdr:cNvPr>
            <xdr:cNvSpPr/>
          </xdr:nvSpPr>
          <xdr:spPr>
            <a:xfrm>
              <a:off x="12830175" y="3853816"/>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Experienced</a:t>
              </a:r>
            </a:p>
          </xdr:txBody>
        </xdr:sp>
        <xdr:sp macro="" textlink="$C$6">
          <xdr:nvSpPr>
            <xdr:cNvPr id="56" name="Rectangle 55">
              <a:extLst>
                <a:ext uri="{FF2B5EF4-FFF2-40B4-BE49-F238E27FC236}">
                  <a16:creationId xmlns:a16="http://schemas.microsoft.com/office/drawing/2014/main" id="{2C9B137C-6105-4064-5A47-9F8E2EA3F092}"/>
                </a:ext>
              </a:extLst>
            </xdr:cNvPr>
            <xdr:cNvSpPr/>
          </xdr:nvSpPr>
          <xdr:spPr>
            <a:xfrm>
              <a:off x="11574780" y="4076700"/>
              <a:ext cx="125238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DB80C2F-FB8B-4EEC-BF2A-CE6C5C7F1D0B}"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7">
          <xdr:nvSpPr>
            <xdr:cNvPr id="57" name="Rectangle 56">
              <a:extLst>
                <a:ext uri="{FF2B5EF4-FFF2-40B4-BE49-F238E27FC236}">
                  <a16:creationId xmlns:a16="http://schemas.microsoft.com/office/drawing/2014/main" id="{A2659BFD-FB7C-D8AC-977B-EBDF04D52023}"/>
                </a:ext>
              </a:extLst>
            </xdr:cNvPr>
            <xdr:cNvSpPr/>
          </xdr:nvSpPr>
          <xdr:spPr>
            <a:xfrm>
              <a:off x="12833191" y="4076700"/>
              <a:ext cx="125238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04F0121-E4BD-4B1A-A0D2-DAE3659E719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xnSp macro="">
        <xdr:nvCxnSpPr>
          <xdr:cNvPr id="58" name="Straight Arrow Connector 57">
            <a:extLst>
              <a:ext uri="{FF2B5EF4-FFF2-40B4-BE49-F238E27FC236}">
                <a16:creationId xmlns:a16="http://schemas.microsoft.com/office/drawing/2014/main" id="{0328B4F4-A19A-481C-B8F2-3DA34902DFF8}"/>
              </a:ext>
            </a:extLst>
          </xdr:cNvPr>
          <xdr:cNvCxnSpPr>
            <a:cxnSpLocks/>
            <a:stCxn id="41" idx="2"/>
            <a:endCxn id="44" idx="0"/>
          </xdr:cNvCxnSpPr>
        </xdr:nvCxnSpPr>
        <xdr:spPr>
          <a:xfrm rot="5400000">
            <a:off x="13372596" y="1376276"/>
            <a:ext cx="836728" cy="1382768"/>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59" name="Straight Arrow Connector 58">
            <a:extLst>
              <a:ext uri="{FF2B5EF4-FFF2-40B4-BE49-F238E27FC236}">
                <a16:creationId xmlns:a16="http://schemas.microsoft.com/office/drawing/2014/main" id="{81919544-21F9-4822-99D8-72427EA83FC7}"/>
              </a:ext>
            </a:extLst>
          </xdr:cNvPr>
          <xdr:cNvCxnSpPr>
            <a:stCxn id="41" idx="2"/>
            <a:endCxn id="47" idx="0"/>
          </xdr:cNvCxnSpPr>
        </xdr:nvCxnSpPr>
        <xdr:spPr>
          <a:xfrm rot="16200000" flipH="1">
            <a:off x="14813727" y="1317911"/>
            <a:ext cx="836728" cy="1499497"/>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60" name="Straight Arrow Connector 59">
            <a:extLst>
              <a:ext uri="{FF2B5EF4-FFF2-40B4-BE49-F238E27FC236}">
                <a16:creationId xmlns:a16="http://schemas.microsoft.com/office/drawing/2014/main" id="{9A433D81-3C06-4786-9DA2-48DF8C61D441}"/>
              </a:ext>
            </a:extLst>
          </xdr:cNvPr>
          <xdr:cNvCxnSpPr>
            <a:stCxn id="45" idx="2"/>
            <a:endCxn id="53" idx="0"/>
          </xdr:cNvCxnSpPr>
        </xdr:nvCxnSpPr>
        <xdr:spPr>
          <a:xfrm flipH="1">
            <a:off x="13093860" y="2918264"/>
            <a:ext cx="4548" cy="722191"/>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61" name="Straight Arrow Connector 60">
            <a:extLst>
              <a:ext uri="{FF2B5EF4-FFF2-40B4-BE49-F238E27FC236}">
                <a16:creationId xmlns:a16="http://schemas.microsoft.com/office/drawing/2014/main" id="{8F879DC4-4C23-4AE6-880F-4EEFED85FE12}"/>
              </a:ext>
            </a:extLst>
          </xdr:cNvPr>
          <xdr:cNvCxnSpPr>
            <a:stCxn id="48" idx="2"/>
            <a:endCxn id="50" idx="0"/>
          </xdr:cNvCxnSpPr>
        </xdr:nvCxnSpPr>
        <xdr:spPr>
          <a:xfrm flipH="1">
            <a:off x="15980888" y="2905125"/>
            <a:ext cx="405" cy="71437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sp macro="" textlink="$D$3">
        <xdr:nvSpPr>
          <xdr:cNvPr id="86" name="TextBox 85">
            <a:extLst>
              <a:ext uri="{FF2B5EF4-FFF2-40B4-BE49-F238E27FC236}">
                <a16:creationId xmlns:a16="http://schemas.microsoft.com/office/drawing/2014/main" id="{38048DAA-2659-4B37-9929-E8893CA31E87}"/>
              </a:ext>
            </a:extLst>
          </xdr:cNvPr>
          <xdr:cNvSpPr txBox="1"/>
        </xdr:nvSpPr>
        <xdr:spPr>
          <a:xfrm>
            <a:off x="9271664" y="1800474"/>
            <a:ext cx="2425937" cy="95949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7227FF97-8F68-4FD7-A3AF-EE09F7BF3EF8}" type="TxLink">
              <a:rPr lang="en-US" sz="900" b="0" i="0" u="none" strike="noStrike">
                <a:solidFill>
                  <a:srgbClr val="000000"/>
                </a:solidFill>
                <a:latin typeface="Calibri"/>
                <a:ea typeface="Calibri"/>
                <a:cs typeface="Calibri"/>
              </a:rPr>
              <a:pPr/>
              <a:t>Not Eligible (excl. &lt;18) = 0(-)
     Lives outside study communities = 1(100%)
     Not Pulmonary TB Positive = 1(100%)
     Not fluent in Xhosa or English = 1(100%)
     No household contacts = 1(100%)
     Enrolled on other Cohort / HHC = 1(100%)
</a:t>
            </a:fld>
            <a:endParaRPr lang="en-US" sz="900"/>
          </a:p>
        </xdr:txBody>
      </xdr:sp>
      <xdr:sp macro="" textlink="$D$8">
        <xdr:nvSpPr>
          <xdr:cNvPr id="87" name="TextBox 86">
            <a:extLst>
              <a:ext uri="{FF2B5EF4-FFF2-40B4-BE49-F238E27FC236}">
                <a16:creationId xmlns:a16="http://schemas.microsoft.com/office/drawing/2014/main" id="{398EAFBB-FB7F-4B93-ADC1-8E580C9B5738}"/>
              </a:ext>
            </a:extLst>
          </xdr:cNvPr>
          <xdr:cNvSpPr txBox="1"/>
        </xdr:nvSpPr>
        <xdr:spPr>
          <a:xfrm>
            <a:off x="17449454" y="2943675"/>
            <a:ext cx="2503396" cy="64657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8A0A4C63-B47A-42A6-A4EF-EEFE752E110D}" type="TxLink">
              <a:rPr lang="en-US" sz="1000" b="0" i="0" u="none" strike="noStrike">
                <a:solidFill>
                  <a:srgbClr val="000000"/>
                </a:solidFill>
                <a:latin typeface="Calibri"/>
                <a:ea typeface="Calibri"/>
                <a:cs typeface="Calibri"/>
              </a:rPr>
              <a:pPr/>
              <a:t>Excluded:
Caregiver Not Present = 0(-)
Caregiver Permission Not Granted = 0(-)
</a:t>
            </a:fld>
            <a:endParaRPr lang="en-US" sz="900"/>
          </a:p>
        </xdr:txBody>
      </xdr:sp>
      <xdr:cxnSp macro="">
        <xdr:nvCxnSpPr>
          <xdr:cNvPr id="88" name="Straight Arrow Connector 87">
            <a:extLst>
              <a:ext uri="{FF2B5EF4-FFF2-40B4-BE49-F238E27FC236}">
                <a16:creationId xmlns:a16="http://schemas.microsoft.com/office/drawing/2014/main" id="{216F3609-A4AE-49BB-A78C-7930737FF461}"/>
              </a:ext>
            </a:extLst>
          </xdr:cNvPr>
          <xdr:cNvCxnSpPr>
            <a:endCxn id="86" idx="3"/>
          </xdr:cNvCxnSpPr>
        </xdr:nvCxnSpPr>
        <xdr:spPr>
          <a:xfrm flipH="1" flipV="1">
            <a:off x="11697601" y="2280220"/>
            <a:ext cx="1438479" cy="4176"/>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89" name="Straight Arrow Connector 88">
            <a:extLst>
              <a:ext uri="{FF2B5EF4-FFF2-40B4-BE49-F238E27FC236}">
                <a16:creationId xmlns:a16="http://schemas.microsoft.com/office/drawing/2014/main" id="{AF0A88E8-3717-4B1D-B1E2-4C66837A018C}"/>
              </a:ext>
            </a:extLst>
          </xdr:cNvPr>
          <xdr:cNvCxnSpPr>
            <a:stCxn id="87" idx="1"/>
          </xdr:cNvCxnSpPr>
        </xdr:nvCxnSpPr>
        <xdr:spPr>
          <a:xfrm flipH="1">
            <a:off x="16012421" y="3266963"/>
            <a:ext cx="1437033" cy="4785"/>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D$6">
        <xdr:nvSpPr>
          <xdr:cNvPr id="90" name="TextBox 89">
            <a:extLst>
              <a:ext uri="{FF2B5EF4-FFF2-40B4-BE49-F238E27FC236}">
                <a16:creationId xmlns:a16="http://schemas.microsoft.com/office/drawing/2014/main" id="{CD07F11B-8120-48F7-88E7-D1B9A1CCD252}"/>
              </a:ext>
            </a:extLst>
          </xdr:cNvPr>
          <xdr:cNvSpPr txBox="1"/>
        </xdr:nvSpPr>
        <xdr:spPr>
          <a:xfrm>
            <a:off x="9248775" y="2943225"/>
            <a:ext cx="2343150" cy="6953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9A486C68-5BD5-4979-A0B5-D0D6BCD82FFC}" type="TxLink">
              <a:rPr lang="en-US" sz="900" b="0" i="0" u="none" strike="noStrike">
                <a:solidFill>
                  <a:srgbClr val="000000"/>
                </a:solidFill>
                <a:latin typeface="Calibri"/>
                <a:ea typeface="Calibri"/>
                <a:cs typeface="Calibri"/>
              </a:rPr>
              <a:pPr/>
              <a:t>Not Enrolled = (0%)
     Cannot Comprehend = 1(100%)
     Refused to participate = 1(100%)</a:t>
            </a:fld>
            <a:endParaRPr lang="en-US" sz="900"/>
          </a:p>
        </xdr:txBody>
      </xdr:sp>
      <xdr:cxnSp macro="">
        <xdr:nvCxnSpPr>
          <xdr:cNvPr id="91" name="Straight Arrow Connector 90">
            <a:extLst>
              <a:ext uri="{FF2B5EF4-FFF2-40B4-BE49-F238E27FC236}">
                <a16:creationId xmlns:a16="http://schemas.microsoft.com/office/drawing/2014/main" id="{826A3D1F-1206-438D-ADF3-12C9C90DA10B}"/>
              </a:ext>
            </a:extLst>
          </xdr:cNvPr>
          <xdr:cNvCxnSpPr/>
        </xdr:nvCxnSpPr>
        <xdr:spPr>
          <a:xfrm flipH="1" flipV="1">
            <a:off x="11572875" y="3272790"/>
            <a:ext cx="1531620" cy="1143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8</xdr:col>
      <xdr:colOff>378123</xdr:colOff>
      <xdr:row>46</xdr:row>
      <xdr:rowOff>110620</xdr:rowOff>
    </xdr:from>
    <xdr:to>
      <xdr:col>12</xdr:col>
      <xdr:colOff>462805</xdr:colOff>
      <xdr:row>50</xdr:row>
      <xdr:rowOff>134870</xdr:rowOff>
    </xdr:to>
    <xdr:grpSp>
      <xdr:nvGrpSpPr>
        <xdr:cNvPr id="71" name="Group 70">
          <a:extLst>
            <a:ext uri="{FF2B5EF4-FFF2-40B4-BE49-F238E27FC236}">
              <a16:creationId xmlns:a16="http://schemas.microsoft.com/office/drawing/2014/main" id="{AFC8D539-F99D-14DD-3641-BC7F505BC8D1}"/>
            </a:ext>
          </a:extLst>
        </xdr:cNvPr>
        <xdr:cNvGrpSpPr/>
      </xdr:nvGrpSpPr>
      <xdr:grpSpPr>
        <a:xfrm>
          <a:off x="8386743" y="8523100"/>
          <a:ext cx="2523082" cy="755770"/>
          <a:chOff x="12960509" y="5121675"/>
          <a:chExt cx="2520000" cy="660735"/>
        </a:xfrm>
      </xdr:grpSpPr>
      <xdr:sp macro="" textlink="">
        <xdr:nvSpPr>
          <xdr:cNvPr id="73" name="Rectangle 72">
            <a:extLst>
              <a:ext uri="{FF2B5EF4-FFF2-40B4-BE49-F238E27FC236}">
                <a16:creationId xmlns:a16="http://schemas.microsoft.com/office/drawing/2014/main" id="{3D3AB6E2-4FB3-FC01-C477-20349DCA205C}"/>
              </a:ext>
            </a:extLst>
          </xdr:cNvPr>
          <xdr:cNvSpPr>
            <a:spLocks noChangeAspect="1"/>
          </xdr:cNvSpPr>
        </xdr:nvSpPr>
        <xdr:spPr>
          <a:xfrm>
            <a:off x="12961193" y="5121675"/>
            <a:ext cx="2517418" cy="2171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Eligible in Study</a:t>
            </a:r>
          </a:p>
        </xdr:txBody>
      </xdr:sp>
      <xdr:sp macro="" textlink="#REF!">
        <xdr:nvSpPr>
          <xdr:cNvPr id="74" name="Rectangle 73">
            <a:extLst>
              <a:ext uri="{FF2B5EF4-FFF2-40B4-BE49-F238E27FC236}">
                <a16:creationId xmlns:a16="http://schemas.microsoft.com/office/drawing/2014/main" id="{5EDC6192-1EF1-91A7-72D1-9C958D714139}"/>
              </a:ext>
            </a:extLst>
          </xdr:cNvPr>
          <xdr:cNvSpPr/>
        </xdr:nvSpPr>
        <xdr:spPr>
          <a:xfrm>
            <a:off x="12960510" y="5340689"/>
            <a:ext cx="1260000"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a:t>
            </a:r>
          </a:p>
        </xdr:txBody>
      </xdr:sp>
      <xdr:sp macro="" textlink="#REF!">
        <xdr:nvSpPr>
          <xdr:cNvPr id="75" name="Rectangle 74">
            <a:extLst>
              <a:ext uri="{FF2B5EF4-FFF2-40B4-BE49-F238E27FC236}">
                <a16:creationId xmlns:a16="http://schemas.microsoft.com/office/drawing/2014/main" id="{49CDD79D-2303-0435-1682-D1AE0405B290}"/>
              </a:ext>
            </a:extLst>
          </xdr:cNvPr>
          <xdr:cNvSpPr>
            <a:spLocks/>
          </xdr:cNvSpPr>
        </xdr:nvSpPr>
        <xdr:spPr>
          <a:xfrm>
            <a:off x="14220509" y="5340689"/>
            <a:ext cx="1260000"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Contacts</a:t>
            </a:r>
          </a:p>
        </xdr:txBody>
      </xdr:sp>
      <xdr:sp macro="" textlink="$C$13">
        <xdr:nvSpPr>
          <xdr:cNvPr id="76" name="Rectangle 75">
            <a:extLst>
              <a:ext uri="{FF2B5EF4-FFF2-40B4-BE49-F238E27FC236}">
                <a16:creationId xmlns:a16="http://schemas.microsoft.com/office/drawing/2014/main" id="{E7F4D927-3A2B-CF14-B8E0-30DD5811A017}"/>
              </a:ext>
            </a:extLst>
          </xdr:cNvPr>
          <xdr:cNvSpPr/>
        </xdr:nvSpPr>
        <xdr:spPr>
          <a:xfrm>
            <a:off x="12960509" y="5558790"/>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22A3D86-925C-41DC-8D8B-A45DEA0C882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4">
        <xdr:nvSpPr>
          <xdr:cNvPr id="77" name="Rectangle 76">
            <a:extLst>
              <a:ext uri="{FF2B5EF4-FFF2-40B4-BE49-F238E27FC236}">
                <a16:creationId xmlns:a16="http://schemas.microsoft.com/office/drawing/2014/main" id="{7F276573-E112-395F-5D8C-87E2591BC607}"/>
              </a:ext>
            </a:extLst>
          </xdr:cNvPr>
          <xdr:cNvSpPr/>
        </xdr:nvSpPr>
        <xdr:spPr>
          <a:xfrm>
            <a:off x="14220509" y="5558790"/>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D841311-F4F3-4D6D-A26E-4C5E85BCDDF3}"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10</xdr:col>
      <xdr:colOff>419857</xdr:colOff>
      <xdr:row>39</xdr:row>
      <xdr:rowOff>97169</xdr:rowOff>
    </xdr:from>
    <xdr:to>
      <xdr:col>10</xdr:col>
      <xdr:colOff>419865</xdr:colOff>
      <xdr:row>46</xdr:row>
      <xdr:rowOff>110620</xdr:rowOff>
    </xdr:to>
    <xdr:cxnSp macro="">
      <xdr:nvCxnSpPr>
        <xdr:cNvPr id="72" name="Straight Arrow Connector 71">
          <a:extLst>
            <a:ext uri="{FF2B5EF4-FFF2-40B4-BE49-F238E27FC236}">
              <a16:creationId xmlns:a16="http://schemas.microsoft.com/office/drawing/2014/main" id="{F4FB2B4A-0CC3-0E96-6FD3-15B05088D2DD}"/>
            </a:ext>
          </a:extLst>
        </xdr:cNvPr>
        <xdr:cNvCxnSpPr>
          <a:stCxn id="97" idx="2"/>
          <a:endCxn id="73" idx="0"/>
        </xdr:cNvCxnSpPr>
      </xdr:nvCxnSpPr>
      <xdr:spPr>
        <a:xfrm flipH="1">
          <a:off x="9649582" y="7155194"/>
          <a:ext cx="8" cy="1280276"/>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378205</xdr:colOff>
      <xdr:row>55</xdr:row>
      <xdr:rowOff>732</xdr:rowOff>
    </xdr:from>
    <xdr:to>
      <xdr:col>12</xdr:col>
      <xdr:colOff>462724</xdr:colOff>
      <xdr:row>58</xdr:row>
      <xdr:rowOff>171279</xdr:rowOff>
    </xdr:to>
    <xdr:grpSp>
      <xdr:nvGrpSpPr>
        <xdr:cNvPr id="79" name="Group 78">
          <a:extLst>
            <a:ext uri="{FF2B5EF4-FFF2-40B4-BE49-F238E27FC236}">
              <a16:creationId xmlns:a16="http://schemas.microsoft.com/office/drawing/2014/main" id="{CE9588D4-C267-2C3E-3CA2-00EE8140D14B}"/>
            </a:ext>
          </a:extLst>
        </xdr:cNvPr>
        <xdr:cNvGrpSpPr/>
      </xdr:nvGrpSpPr>
      <xdr:grpSpPr>
        <a:xfrm>
          <a:off x="8386825" y="10059132"/>
          <a:ext cx="2522919" cy="719187"/>
          <a:chOff x="12950959" y="5122880"/>
          <a:chExt cx="2529550" cy="659530"/>
        </a:xfrm>
      </xdr:grpSpPr>
      <xdr:sp macro="" textlink="">
        <xdr:nvSpPr>
          <xdr:cNvPr id="81" name="Rectangle 80">
            <a:extLst>
              <a:ext uri="{FF2B5EF4-FFF2-40B4-BE49-F238E27FC236}">
                <a16:creationId xmlns:a16="http://schemas.microsoft.com/office/drawing/2014/main" id="{D493B0EF-2E7B-7EAB-6F76-F216810597AC}"/>
              </a:ext>
            </a:extLst>
          </xdr:cNvPr>
          <xdr:cNvSpPr>
            <a:spLocks noChangeAspect="1"/>
          </xdr:cNvSpPr>
        </xdr:nvSpPr>
        <xdr:spPr>
          <a:xfrm>
            <a:off x="12950959" y="5122880"/>
            <a:ext cx="2513790" cy="21717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Enrolled in Study</a:t>
            </a:r>
          </a:p>
        </xdr:txBody>
      </xdr:sp>
      <xdr:sp macro="" textlink="#REF!">
        <xdr:nvSpPr>
          <xdr:cNvPr id="82" name="Rectangle 81">
            <a:extLst>
              <a:ext uri="{FF2B5EF4-FFF2-40B4-BE49-F238E27FC236}">
                <a16:creationId xmlns:a16="http://schemas.microsoft.com/office/drawing/2014/main" id="{86DA92E2-AC76-60CC-2FBD-E7C47C975738}"/>
              </a:ext>
            </a:extLst>
          </xdr:cNvPr>
          <xdr:cNvSpPr/>
        </xdr:nvSpPr>
        <xdr:spPr>
          <a:xfrm>
            <a:off x="12960509" y="5340689"/>
            <a:ext cx="1260000"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a:t>
            </a:r>
          </a:p>
        </xdr:txBody>
      </xdr:sp>
      <xdr:sp macro="" textlink="#REF!">
        <xdr:nvSpPr>
          <xdr:cNvPr id="83" name="Rectangle 82">
            <a:extLst>
              <a:ext uri="{FF2B5EF4-FFF2-40B4-BE49-F238E27FC236}">
                <a16:creationId xmlns:a16="http://schemas.microsoft.com/office/drawing/2014/main" id="{88AB28C1-B3AD-1185-7ACC-C00D671AD5AF}"/>
              </a:ext>
            </a:extLst>
          </xdr:cNvPr>
          <xdr:cNvSpPr>
            <a:spLocks/>
          </xdr:cNvSpPr>
        </xdr:nvSpPr>
        <xdr:spPr>
          <a:xfrm>
            <a:off x="14220509" y="5340689"/>
            <a:ext cx="1260000"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Contacts</a:t>
            </a:r>
          </a:p>
        </xdr:txBody>
      </xdr:sp>
      <xdr:sp macro="" textlink="$C$15">
        <xdr:nvSpPr>
          <xdr:cNvPr id="84" name="Rectangle 83">
            <a:extLst>
              <a:ext uri="{FF2B5EF4-FFF2-40B4-BE49-F238E27FC236}">
                <a16:creationId xmlns:a16="http://schemas.microsoft.com/office/drawing/2014/main" id="{860FF11C-28CF-A7A7-25A3-FF85C761BF1A}"/>
              </a:ext>
            </a:extLst>
          </xdr:cNvPr>
          <xdr:cNvSpPr/>
        </xdr:nvSpPr>
        <xdr:spPr>
          <a:xfrm>
            <a:off x="12960509" y="5558790"/>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B80232-D0E6-457B-AFD5-B155E801F73A}"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6">
        <xdr:nvSpPr>
          <xdr:cNvPr id="85" name="Rectangle 84">
            <a:extLst>
              <a:ext uri="{FF2B5EF4-FFF2-40B4-BE49-F238E27FC236}">
                <a16:creationId xmlns:a16="http://schemas.microsoft.com/office/drawing/2014/main" id="{465F4042-3540-4DB9-A018-5AE068B2ABE0}"/>
              </a:ext>
            </a:extLst>
          </xdr:cNvPr>
          <xdr:cNvSpPr/>
        </xdr:nvSpPr>
        <xdr:spPr>
          <a:xfrm>
            <a:off x="14220509" y="5558790"/>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7FC980C-6433-42B9-8367-A6784C63B2FB}"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10</xdr:col>
      <xdr:colOff>419857</xdr:colOff>
      <xdr:row>47</xdr:row>
      <xdr:rowOff>175550</xdr:rowOff>
    </xdr:from>
    <xdr:to>
      <xdr:col>10</xdr:col>
      <xdr:colOff>434936</xdr:colOff>
      <xdr:row>55</xdr:row>
      <xdr:rowOff>732</xdr:rowOff>
    </xdr:to>
    <xdr:cxnSp macro="">
      <xdr:nvCxnSpPr>
        <xdr:cNvPr id="80" name="Straight Arrow Connector 79">
          <a:extLst>
            <a:ext uri="{FF2B5EF4-FFF2-40B4-BE49-F238E27FC236}">
              <a16:creationId xmlns:a16="http://schemas.microsoft.com/office/drawing/2014/main" id="{47118D2F-9367-7501-E3F3-8841BE651EA3}"/>
            </a:ext>
          </a:extLst>
        </xdr:cNvPr>
        <xdr:cNvCxnSpPr>
          <a:stCxn id="73" idx="2"/>
        </xdr:cNvCxnSpPr>
      </xdr:nvCxnSpPr>
      <xdr:spPr>
        <a:xfrm>
          <a:off x="9649582" y="8681375"/>
          <a:ext cx="15079" cy="1272982"/>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248490</xdr:colOff>
      <xdr:row>51</xdr:row>
      <xdr:rowOff>89006</xdr:rowOff>
    </xdr:from>
    <xdr:to>
      <xdr:col>16</xdr:col>
      <xdr:colOff>455111</xdr:colOff>
      <xdr:row>53</xdr:row>
      <xdr:rowOff>149998</xdr:rowOff>
    </xdr:to>
    <xdr:sp macro="" textlink="$D$15">
      <xdr:nvSpPr>
        <xdr:cNvPr id="137" name="TextBox 136">
          <a:extLst>
            <a:ext uri="{FF2B5EF4-FFF2-40B4-BE49-F238E27FC236}">
              <a16:creationId xmlns:a16="http://schemas.microsoft.com/office/drawing/2014/main" id="{9BA15B16-FD1A-448E-900B-636BBFECB879}"/>
            </a:ext>
          </a:extLst>
        </xdr:cNvPr>
        <xdr:cNvSpPr txBox="1"/>
      </xdr:nvSpPr>
      <xdr:spPr>
        <a:xfrm>
          <a:off x="11307015" y="9318731"/>
          <a:ext cx="2035421" cy="42294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41AEA2DD-0103-4709-B415-B6E99AD8BD89}" type="TxLink">
            <a:rPr lang="en-US" sz="900" b="0" i="0" u="none" strike="noStrike">
              <a:solidFill>
                <a:srgbClr val="000000"/>
              </a:solidFill>
              <a:latin typeface="Calibri"/>
              <a:ea typeface="Calibri"/>
              <a:cs typeface="Calibri"/>
            </a:rPr>
            <a:pPr/>
            <a:t>Cannot Comprehend = 1(100%)</a:t>
          </a:fld>
          <a:endParaRPr lang="en-US" sz="900"/>
        </a:p>
      </xdr:txBody>
    </xdr:sp>
    <xdr:clientData/>
  </xdr:twoCellAnchor>
  <xdr:twoCellAnchor>
    <xdr:from>
      <xdr:col>10</xdr:col>
      <xdr:colOff>401637</xdr:colOff>
      <xdr:row>41</xdr:row>
      <xdr:rowOff>8849</xdr:rowOff>
    </xdr:from>
    <xdr:to>
      <xdr:col>17</xdr:col>
      <xdr:colOff>117432</xdr:colOff>
      <xdr:row>47</xdr:row>
      <xdr:rowOff>63866</xdr:rowOff>
    </xdr:to>
    <xdr:grpSp>
      <xdr:nvGrpSpPr>
        <xdr:cNvPr id="32" name="Group 31">
          <a:extLst>
            <a:ext uri="{FF2B5EF4-FFF2-40B4-BE49-F238E27FC236}">
              <a16:creationId xmlns:a16="http://schemas.microsoft.com/office/drawing/2014/main" id="{928EF580-8808-4001-ECC0-CB4772364020}"/>
            </a:ext>
          </a:extLst>
        </xdr:cNvPr>
        <xdr:cNvGrpSpPr/>
      </xdr:nvGrpSpPr>
      <xdr:grpSpPr>
        <a:xfrm>
          <a:off x="9629457" y="7506929"/>
          <a:ext cx="3982995" cy="1152297"/>
          <a:chOff x="9631362" y="7428824"/>
          <a:chExt cx="3982995" cy="1140867"/>
        </a:xfrm>
      </xdr:grpSpPr>
      <xdr:sp macro="" textlink="$D$11">
        <xdr:nvSpPr>
          <xdr:cNvPr id="93" name="TextBox 92">
            <a:extLst>
              <a:ext uri="{FF2B5EF4-FFF2-40B4-BE49-F238E27FC236}">
                <a16:creationId xmlns:a16="http://schemas.microsoft.com/office/drawing/2014/main" id="{648A84F2-1F07-476B-970A-98C9B6C764D7}"/>
              </a:ext>
            </a:extLst>
          </xdr:cNvPr>
          <xdr:cNvSpPr txBox="1"/>
        </xdr:nvSpPr>
        <xdr:spPr>
          <a:xfrm>
            <a:off x="11288522" y="7428824"/>
            <a:ext cx="2325835" cy="114086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B677E054-E9D1-4A3A-9773-85D76AC92EBA}" type="TxLink">
              <a:rPr lang="en-US" sz="900" b="0" i="0" u="none" strike="noStrike">
                <a:solidFill>
                  <a:srgbClr val="000000"/>
                </a:solidFill>
                <a:latin typeface="Calibri"/>
                <a:ea typeface="Calibri"/>
                <a:cs typeface="Calibri"/>
              </a:rPr>
              <a:pPr/>
              <a:t>Not Eligible =  0(-)
     &lt;18 Years Old =  0(-)
     On Treatment =  0(-)
     Visited clinic before HHCI =  0(-)
     TB asymptomatic =  0(-)
     Not Interested  =  0(-)
     Not fluent in Xhosa or English  =  0(-)
     &lt;18 Years Old  =  0(-)</a:t>
            </a:fld>
            <a:endParaRPr lang="en-US" sz="900"/>
          </a:p>
        </xdr:txBody>
      </xdr:sp>
      <xdr:cxnSp macro="">
        <xdr:nvCxnSpPr>
          <xdr:cNvPr id="115" name="Straight Arrow Connector 114">
            <a:extLst>
              <a:ext uri="{FF2B5EF4-FFF2-40B4-BE49-F238E27FC236}">
                <a16:creationId xmlns:a16="http://schemas.microsoft.com/office/drawing/2014/main" id="{962B0891-01C5-463A-8710-3591E0B53A23}"/>
              </a:ext>
            </a:extLst>
          </xdr:cNvPr>
          <xdr:cNvCxnSpPr>
            <a:stCxn id="93" idx="1"/>
          </xdr:cNvCxnSpPr>
        </xdr:nvCxnSpPr>
        <xdr:spPr>
          <a:xfrm flipH="1" flipV="1">
            <a:off x="9631362" y="8088139"/>
            <a:ext cx="1657160" cy="6036"/>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12</xdr:col>
      <xdr:colOff>98407</xdr:colOff>
      <xdr:row>73</xdr:row>
      <xdr:rowOff>173355</xdr:rowOff>
    </xdr:from>
    <xdr:to>
      <xdr:col>14</xdr:col>
      <xdr:colOff>548640</xdr:colOff>
      <xdr:row>76</xdr:row>
      <xdr:rowOff>36113</xdr:rowOff>
    </xdr:to>
    <xdr:sp macro="" textlink="$D$28">
      <xdr:nvSpPr>
        <xdr:cNvPr id="5" name="Rectangle 4">
          <a:extLst>
            <a:ext uri="{FF2B5EF4-FFF2-40B4-BE49-F238E27FC236}">
              <a16:creationId xmlns:a16="http://schemas.microsoft.com/office/drawing/2014/main" id="{832FF05C-9CAB-5450-8068-22FE9158FAAB}"/>
            </a:ext>
          </a:extLst>
        </xdr:cNvPr>
        <xdr:cNvSpPr>
          <a:spLocks/>
        </xdr:cNvSpPr>
      </xdr:nvSpPr>
      <xdr:spPr>
        <a:xfrm>
          <a:off x="10547332" y="12660630"/>
          <a:ext cx="1669433" cy="40568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F30DD898-F133-49AC-9E5F-3466D0477DAF}" type="TxLink">
            <a:rPr lang="en-US" sz="900" b="0" i="0" u="none" strike="noStrike">
              <a:solidFill>
                <a:srgbClr val="000000"/>
              </a:solidFill>
              <a:latin typeface="Calibri"/>
              <a:ea typeface="Calibri"/>
              <a:cs typeface="Calibri"/>
            </a:rPr>
            <a:pPr algn="l"/>
            <a:t>Did not present = 0(-)</a:t>
          </a:fld>
          <a:endParaRPr lang="en-US" sz="900">
            <a:solidFill>
              <a:sysClr val="windowText" lastClr="000000"/>
            </a:solidFill>
          </a:endParaRPr>
        </a:p>
      </xdr:txBody>
    </xdr:sp>
    <xdr:clientData/>
  </xdr:twoCellAnchor>
  <xdr:twoCellAnchor>
    <xdr:from>
      <xdr:col>8</xdr:col>
      <xdr:colOff>392417</xdr:colOff>
      <xdr:row>30</xdr:row>
      <xdr:rowOff>77461</xdr:rowOff>
    </xdr:from>
    <xdr:to>
      <xdr:col>12</xdr:col>
      <xdr:colOff>448511</xdr:colOff>
      <xdr:row>42</xdr:row>
      <xdr:rowOff>63783</xdr:rowOff>
    </xdr:to>
    <xdr:grpSp>
      <xdr:nvGrpSpPr>
        <xdr:cNvPr id="29" name="Group 28">
          <a:extLst>
            <a:ext uri="{FF2B5EF4-FFF2-40B4-BE49-F238E27FC236}">
              <a16:creationId xmlns:a16="http://schemas.microsoft.com/office/drawing/2014/main" id="{004A7596-FE4A-1559-F856-4F91E46DB956}"/>
            </a:ext>
          </a:extLst>
        </xdr:cNvPr>
        <xdr:cNvGrpSpPr/>
      </xdr:nvGrpSpPr>
      <xdr:grpSpPr>
        <a:xfrm>
          <a:off x="8401037" y="5563861"/>
          <a:ext cx="2494494" cy="2180882"/>
          <a:chOff x="8402942" y="5506711"/>
          <a:chExt cx="2494494" cy="2158022"/>
        </a:xfrm>
      </xdr:grpSpPr>
      <xdr:grpSp>
        <xdr:nvGrpSpPr>
          <xdr:cNvPr id="95" name="Group 94">
            <a:extLst>
              <a:ext uri="{FF2B5EF4-FFF2-40B4-BE49-F238E27FC236}">
                <a16:creationId xmlns:a16="http://schemas.microsoft.com/office/drawing/2014/main" id="{A7ECEDC6-3820-6A65-5B88-B0A075B83EDB}"/>
              </a:ext>
            </a:extLst>
          </xdr:cNvPr>
          <xdr:cNvGrpSpPr/>
        </xdr:nvGrpSpPr>
        <xdr:grpSpPr>
          <a:xfrm>
            <a:off x="8404847" y="6899172"/>
            <a:ext cx="2490684" cy="761751"/>
            <a:chOff x="12960509" y="5113227"/>
            <a:chExt cx="2520002" cy="660918"/>
          </a:xfrm>
        </xdr:grpSpPr>
        <xdr:sp macro="" textlink="">
          <xdr:nvSpPr>
            <xdr:cNvPr id="97" name="Rectangle 96">
              <a:extLst>
                <a:ext uri="{FF2B5EF4-FFF2-40B4-BE49-F238E27FC236}">
                  <a16:creationId xmlns:a16="http://schemas.microsoft.com/office/drawing/2014/main" id="{50E36865-E532-FCB9-586D-9EA380851F74}"/>
                </a:ext>
              </a:extLst>
            </xdr:cNvPr>
            <xdr:cNvSpPr>
              <a:spLocks noChangeAspect="1"/>
            </xdr:cNvSpPr>
          </xdr:nvSpPr>
          <xdr:spPr>
            <a:xfrm>
              <a:off x="12961196" y="5113227"/>
              <a:ext cx="2517419" cy="21717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a:t>
              </a:r>
              <a:r>
                <a:rPr lang="en-US" sz="1100" baseline="0">
                  <a:solidFill>
                    <a:sysClr val="windowText" lastClr="000000"/>
                  </a:solidFill>
                </a:rPr>
                <a:t> Visited</a:t>
              </a:r>
              <a:endParaRPr lang="en-US" sz="1100">
                <a:solidFill>
                  <a:sysClr val="windowText" lastClr="000000"/>
                </a:solidFill>
              </a:endParaRPr>
            </a:p>
          </xdr:txBody>
        </xdr:sp>
        <xdr:sp macro="" textlink="#REF!">
          <xdr:nvSpPr>
            <xdr:cNvPr id="98" name="Rectangle 97">
              <a:extLst>
                <a:ext uri="{FF2B5EF4-FFF2-40B4-BE49-F238E27FC236}">
                  <a16:creationId xmlns:a16="http://schemas.microsoft.com/office/drawing/2014/main" id="{8CA36978-8207-4D8B-B4B8-D09C35A6F104}"/>
                </a:ext>
              </a:extLst>
            </xdr:cNvPr>
            <xdr:cNvSpPr/>
          </xdr:nvSpPr>
          <xdr:spPr>
            <a:xfrm>
              <a:off x="12960510" y="5332425"/>
              <a:ext cx="1260001"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 Listed</a:t>
              </a:r>
            </a:p>
          </xdr:txBody>
        </xdr:sp>
        <xdr:sp macro="" textlink="#REF!">
          <xdr:nvSpPr>
            <xdr:cNvPr id="99" name="Rectangle 98">
              <a:extLst>
                <a:ext uri="{FF2B5EF4-FFF2-40B4-BE49-F238E27FC236}">
                  <a16:creationId xmlns:a16="http://schemas.microsoft.com/office/drawing/2014/main" id="{D1446CCB-C5C3-1C1D-C677-856F5FBE5F75}"/>
                </a:ext>
              </a:extLst>
            </xdr:cNvPr>
            <xdr:cNvSpPr>
              <a:spLocks/>
            </xdr:cNvSpPr>
          </xdr:nvSpPr>
          <xdr:spPr>
            <a:xfrm>
              <a:off x="14220510" y="5332425"/>
              <a:ext cx="1260001"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Contacts</a:t>
              </a:r>
              <a:r>
                <a:rPr lang="en-US" sz="1100" baseline="0">
                  <a:solidFill>
                    <a:sysClr val="windowText" lastClr="000000"/>
                  </a:solidFill>
                </a:rPr>
                <a:t> Present</a:t>
              </a:r>
              <a:endParaRPr lang="en-US" sz="1100">
                <a:solidFill>
                  <a:sysClr val="windowText" lastClr="000000"/>
                </a:solidFill>
              </a:endParaRPr>
            </a:p>
          </xdr:txBody>
        </xdr:sp>
        <xdr:sp macro="" textlink="$C$11">
          <xdr:nvSpPr>
            <xdr:cNvPr id="100" name="Rectangle 99">
              <a:extLst>
                <a:ext uri="{FF2B5EF4-FFF2-40B4-BE49-F238E27FC236}">
                  <a16:creationId xmlns:a16="http://schemas.microsoft.com/office/drawing/2014/main" id="{8A9ED423-C930-7A7E-1EB7-650E3871DD7A}"/>
                </a:ext>
              </a:extLst>
            </xdr:cNvPr>
            <xdr:cNvSpPr/>
          </xdr:nvSpPr>
          <xdr:spPr>
            <a:xfrm>
              <a:off x="12960509" y="5550525"/>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0CF1E68-BD71-4A7A-95D7-9F21A00B9E4C}"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2">
          <xdr:nvSpPr>
            <xdr:cNvPr id="101" name="Rectangle 100">
              <a:extLst>
                <a:ext uri="{FF2B5EF4-FFF2-40B4-BE49-F238E27FC236}">
                  <a16:creationId xmlns:a16="http://schemas.microsoft.com/office/drawing/2014/main" id="{9AED9CC5-E2B8-2931-105A-4AADFF58C5FD}"/>
                </a:ext>
              </a:extLst>
            </xdr:cNvPr>
            <xdr:cNvSpPr/>
          </xdr:nvSpPr>
          <xdr:spPr>
            <a:xfrm>
              <a:off x="14220509" y="5550525"/>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4A57806-1D4B-4CC3-A757-5F594E000838}"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xnSp macro="">
        <xdr:nvCxnSpPr>
          <xdr:cNvPr id="96" name="Straight Arrow Connector 95">
            <a:extLst>
              <a:ext uri="{FF2B5EF4-FFF2-40B4-BE49-F238E27FC236}">
                <a16:creationId xmlns:a16="http://schemas.microsoft.com/office/drawing/2014/main" id="{5F73AAD7-0C98-87EB-A8CB-70CCB92A1C4E}"/>
              </a:ext>
            </a:extLst>
          </xdr:cNvPr>
          <xdr:cNvCxnSpPr>
            <a:stCxn id="65" idx="2"/>
            <a:endCxn id="97" idx="0"/>
          </xdr:cNvCxnSpPr>
        </xdr:nvCxnSpPr>
        <xdr:spPr>
          <a:xfrm flipH="1">
            <a:off x="9649589" y="5506711"/>
            <a:ext cx="601" cy="13886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6</xdr:col>
      <xdr:colOff>95694</xdr:colOff>
      <xdr:row>34</xdr:row>
      <xdr:rowOff>127093</xdr:rowOff>
    </xdr:from>
    <xdr:to>
      <xdr:col>10</xdr:col>
      <xdr:colOff>397072</xdr:colOff>
      <xdr:row>36</xdr:row>
      <xdr:rowOff>92249</xdr:rowOff>
    </xdr:to>
    <xdr:grpSp>
      <xdr:nvGrpSpPr>
        <xdr:cNvPr id="22" name="Group 21">
          <a:extLst>
            <a:ext uri="{FF2B5EF4-FFF2-40B4-BE49-F238E27FC236}">
              <a16:creationId xmlns:a16="http://schemas.microsoft.com/office/drawing/2014/main" id="{43F66126-3F35-AED2-DCA1-C1EBFF439087}"/>
            </a:ext>
          </a:extLst>
        </xdr:cNvPr>
        <xdr:cNvGrpSpPr/>
      </xdr:nvGrpSpPr>
      <xdr:grpSpPr>
        <a:xfrm>
          <a:off x="5589714" y="6345013"/>
          <a:ext cx="4035178" cy="330916"/>
          <a:chOff x="5591619" y="6280243"/>
          <a:chExt cx="4035178" cy="327106"/>
        </a:xfrm>
      </xdr:grpSpPr>
      <xdr:sp macro="" textlink="$D$9">
        <xdr:nvSpPr>
          <xdr:cNvPr id="92" name="TextBox 91">
            <a:extLst>
              <a:ext uri="{FF2B5EF4-FFF2-40B4-BE49-F238E27FC236}">
                <a16:creationId xmlns:a16="http://schemas.microsoft.com/office/drawing/2014/main" id="{2F6F4483-81D6-4CEC-9F9E-6247FAE2983F}"/>
              </a:ext>
            </a:extLst>
          </xdr:cNvPr>
          <xdr:cNvSpPr txBox="1"/>
        </xdr:nvSpPr>
        <xdr:spPr>
          <a:xfrm>
            <a:off x="5591619" y="6280243"/>
            <a:ext cx="2401025" cy="327106"/>
          </a:xfrm>
          <a:prstGeom prst="rect">
            <a:avLst/>
          </a:prstGeom>
          <a:solidFill>
            <a:sysClr val="window" lastClr="FFFFFF"/>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rtl="0" eaLnBrk="1" latinLnBrk="0" hangingPunct="1"/>
            <a:fld id="{A7F45EE3-30B3-4E0C-934F-EE215B4F5F25}" type="TxLink">
              <a:rPr lang="en-US" sz="1000" b="0" i="0" u="none" strike="noStrike">
                <a:solidFill>
                  <a:srgbClr val="000000"/>
                </a:solidFill>
                <a:effectLst/>
                <a:latin typeface="Calibri"/>
                <a:ea typeface="Calibri"/>
                <a:cs typeface="Calibri"/>
              </a:rPr>
              <a:pPr rtl="0" eaLnBrk="1" latinLnBrk="0" hangingPunct="1"/>
              <a:t>Pending Household Visits = 0(-)</a:t>
            </a:fld>
            <a:endParaRPr lang="en-US">
              <a:effectLst/>
            </a:endParaRPr>
          </a:p>
        </xdr:txBody>
      </xdr:sp>
      <xdr:cxnSp macro="">
        <xdr:nvCxnSpPr>
          <xdr:cNvPr id="11" name="Straight Arrow Connector 10">
            <a:extLst>
              <a:ext uri="{FF2B5EF4-FFF2-40B4-BE49-F238E27FC236}">
                <a16:creationId xmlns:a16="http://schemas.microsoft.com/office/drawing/2014/main" id="{3FDC272F-718A-41A6-A47D-EF60E974C656}"/>
              </a:ext>
            </a:extLst>
          </xdr:cNvPr>
          <xdr:cNvCxnSpPr>
            <a:endCxn id="92" idx="3"/>
          </xdr:cNvCxnSpPr>
        </xdr:nvCxnSpPr>
        <xdr:spPr>
          <a:xfrm flipH="1">
            <a:off x="7988837" y="6430064"/>
            <a:ext cx="1637960" cy="707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21</xdr:col>
      <xdr:colOff>20957</xdr:colOff>
      <xdr:row>66</xdr:row>
      <xdr:rowOff>72390</xdr:rowOff>
    </xdr:from>
    <xdr:to>
      <xdr:col>23</xdr:col>
      <xdr:colOff>511250</xdr:colOff>
      <xdr:row>68</xdr:row>
      <xdr:rowOff>140970</xdr:rowOff>
    </xdr:to>
    <xdr:sp macro="" textlink="$D$26">
      <xdr:nvSpPr>
        <xdr:cNvPr id="12" name="TextBox 11">
          <a:extLst>
            <a:ext uri="{FF2B5EF4-FFF2-40B4-BE49-F238E27FC236}">
              <a16:creationId xmlns:a16="http://schemas.microsoft.com/office/drawing/2014/main" id="{10B95744-04F0-4082-B32C-89B08E83286D}"/>
            </a:ext>
          </a:extLst>
        </xdr:cNvPr>
        <xdr:cNvSpPr txBox="1"/>
      </xdr:nvSpPr>
      <xdr:spPr>
        <a:xfrm>
          <a:off x="15956282" y="11292840"/>
          <a:ext cx="1709493" cy="43053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381A6322-20C1-4C67-A34D-1C27CB5E11D8}" type="TxLink">
            <a:rPr lang="en-US" sz="1000" b="0" i="0" u="none" strike="noStrike">
              <a:solidFill>
                <a:srgbClr val="000000"/>
              </a:solidFill>
              <a:latin typeface="Calibri"/>
              <a:ea typeface="Calibri"/>
              <a:cs typeface="Calibri"/>
            </a:rPr>
            <a:pPr/>
            <a:t>Not Outcome Yet = 0(-)
Discordant = 0(-)</a:t>
          </a:fld>
          <a:endParaRPr lang="en-US" sz="1000"/>
        </a:p>
      </xdr:txBody>
    </xdr:sp>
    <xdr:clientData/>
  </xdr:twoCellAnchor>
  <xdr:twoCellAnchor>
    <xdr:from>
      <xdr:col>11</xdr:col>
      <xdr:colOff>209550</xdr:colOff>
      <xdr:row>75</xdr:row>
      <xdr:rowOff>19962</xdr:rowOff>
    </xdr:from>
    <xdr:to>
      <xdr:col>12</xdr:col>
      <xdr:colOff>94597</xdr:colOff>
      <xdr:row>75</xdr:row>
      <xdr:rowOff>19962</xdr:rowOff>
    </xdr:to>
    <xdr:cxnSp macro="">
      <xdr:nvCxnSpPr>
        <xdr:cNvPr id="13" name="Straight Arrow Connector 12">
          <a:extLst>
            <a:ext uri="{FF2B5EF4-FFF2-40B4-BE49-F238E27FC236}">
              <a16:creationId xmlns:a16="http://schemas.microsoft.com/office/drawing/2014/main" id="{32A17036-6F5C-408E-9682-C52CC0E990CB}"/>
            </a:ext>
          </a:extLst>
        </xdr:cNvPr>
        <xdr:cNvCxnSpPr>
          <a:cxnSpLocks/>
          <a:stCxn id="5" idx="1"/>
        </xdr:cNvCxnSpPr>
      </xdr:nvCxnSpPr>
      <xdr:spPr>
        <a:xfrm flipH="1">
          <a:off x="10045065" y="12865377"/>
          <a:ext cx="502267" cy="2898"/>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17</xdr:col>
      <xdr:colOff>211455</xdr:colOff>
      <xdr:row>67</xdr:row>
      <xdr:rowOff>106680</xdr:rowOff>
    </xdr:from>
    <xdr:to>
      <xdr:col>21</xdr:col>
      <xdr:colOff>17147</xdr:colOff>
      <xdr:row>67</xdr:row>
      <xdr:rowOff>106680</xdr:rowOff>
    </xdr:to>
    <xdr:cxnSp macro="">
      <xdr:nvCxnSpPr>
        <xdr:cNvPr id="38" name="Straight Arrow Connector 37">
          <a:extLst>
            <a:ext uri="{FF2B5EF4-FFF2-40B4-BE49-F238E27FC236}">
              <a16:creationId xmlns:a16="http://schemas.microsoft.com/office/drawing/2014/main" id="{1B33AF1D-B9B6-40CB-A921-7D531345A14C}"/>
            </a:ext>
          </a:extLst>
        </xdr:cNvPr>
        <xdr:cNvCxnSpPr>
          <a:stCxn id="12" idx="1"/>
        </xdr:cNvCxnSpPr>
      </xdr:nvCxnSpPr>
      <xdr:spPr>
        <a:xfrm flipH="1" flipV="1">
          <a:off x="13708380" y="11508105"/>
          <a:ext cx="2244092" cy="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246563</xdr:colOff>
      <xdr:row>19</xdr:row>
      <xdr:rowOff>93090</xdr:rowOff>
    </xdr:from>
    <xdr:to>
      <xdr:col>16</xdr:col>
      <xdr:colOff>510540</xdr:colOff>
      <xdr:row>33</xdr:row>
      <xdr:rowOff>167690</xdr:rowOff>
    </xdr:to>
    <xdr:grpSp>
      <xdr:nvGrpSpPr>
        <xdr:cNvPr id="30" name="Group 29">
          <a:extLst>
            <a:ext uri="{FF2B5EF4-FFF2-40B4-BE49-F238E27FC236}">
              <a16:creationId xmlns:a16="http://schemas.microsoft.com/office/drawing/2014/main" id="{6566E24D-F0A4-A86A-1F92-5CBAE1E93F0C}"/>
            </a:ext>
          </a:extLst>
        </xdr:cNvPr>
        <xdr:cNvGrpSpPr/>
      </xdr:nvGrpSpPr>
      <xdr:grpSpPr>
        <a:xfrm>
          <a:off x="8255183" y="3567810"/>
          <a:ext cx="5140777" cy="2634920"/>
          <a:chOff x="8257088" y="3531615"/>
          <a:chExt cx="5140777" cy="2608250"/>
        </a:xfrm>
      </xdr:grpSpPr>
      <xdr:cxnSp macro="">
        <xdr:nvCxnSpPr>
          <xdr:cNvPr id="62" name="Straight Arrow Connector 61">
            <a:extLst>
              <a:ext uri="{FF2B5EF4-FFF2-40B4-BE49-F238E27FC236}">
                <a16:creationId xmlns:a16="http://schemas.microsoft.com/office/drawing/2014/main" id="{F72050D2-4272-4A39-8E75-A92E1AAEC795}"/>
              </a:ext>
            </a:extLst>
          </xdr:cNvPr>
          <xdr:cNvCxnSpPr>
            <a:stCxn id="53" idx="2"/>
            <a:endCxn id="65" idx="0"/>
          </xdr:cNvCxnSpPr>
        </xdr:nvCxnSpPr>
        <xdr:spPr>
          <a:xfrm rot="16200000" flipH="1">
            <a:off x="8122000" y="3674323"/>
            <a:ext cx="1663278" cy="1385481"/>
          </a:xfrm>
          <a:prstGeom prst="bentConnector3">
            <a:avLst>
              <a:gd name="adj1" fmla="val 56299"/>
            </a:avLst>
          </a:prstGeom>
          <a:ln>
            <a:tailEnd type="triangle"/>
          </a:ln>
        </xdr:spPr>
        <xdr:style>
          <a:lnRef idx="2">
            <a:schemeClr val="dk1"/>
          </a:lnRef>
          <a:fillRef idx="0">
            <a:schemeClr val="dk1"/>
          </a:fillRef>
          <a:effectRef idx="1">
            <a:schemeClr val="dk1"/>
          </a:effectRef>
          <a:fontRef idx="minor">
            <a:schemeClr val="tx1"/>
          </a:fontRef>
        </xdr:style>
      </xdr:cxnSp>
      <xdr:cxnSp macro="">
        <xdr:nvCxnSpPr>
          <xdr:cNvPr id="63" name="Straight Arrow Connector 62">
            <a:extLst>
              <a:ext uri="{FF2B5EF4-FFF2-40B4-BE49-F238E27FC236}">
                <a16:creationId xmlns:a16="http://schemas.microsoft.com/office/drawing/2014/main" id="{6E501D52-6BB3-4F2D-8BDA-5102962037B4}"/>
              </a:ext>
            </a:extLst>
          </xdr:cNvPr>
          <xdr:cNvCxnSpPr>
            <a:stCxn id="51" idx="2"/>
            <a:endCxn id="65" idx="0"/>
          </xdr:cNvCxnSpPr>
        </xdr:nvCxnSpPr>
        <xdr:spPr>
          <a:xfrm rot="5400000">
            <a:off x="9659066" y="3742817"/>
            <a:ext cx="1443200" cy="1468571"/>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grpSp>
        <xdr:nvGrpSpPr>
          <xdr:cNvPr id="64" name="Group 63">
            <a:extLst>
              <a:ext uri="{FF2B5EF4-FFF2-40B4-BE49-F238E27FC236}">
                <a16:creationId xmlns:a16="http://schemas.microsoft.com/office/drawing/2014/main" id="{0EF89F12-2734-4417-A100-8D0A6EA21EC3}"/>
              </a:ext>
            </a:extLst>
          </xdr:cNvPr>
          <xdr:cNvGrpSpPr/>
        </xdr:nvGrpSpPr>
        <xdr:grpSpPr>
          <a:xfrm>
            <a:off x="8408579" y="5198703"/>
            <a:ext cx="2477506" cy="944972"/>
            <a:chOff x="12960509" y="5116830"/>
            <a:chExt cx="2520000" cy="665580"/>
          </a:xfrm>
        </xdr:grpSpPr>
        <xdr:sp macro="" textlink="">
          <xdr:nvSpPr>
            <xdr:cNvPr id="65" name="Rectangle 64">
              <a:extLst>
                <a:ext uri="{FF2B5EF4-FFF2-40B4-BE49-F238E27FC236}">
                  <a16:creationId xmlns:a16="http://schemas.microsoft.com/office/drawing/2014/main" id="{12D4BB52-A773-E0EE-7E79-163485BB16A5}"/>
                </a:ext>
              </a:extLst>
            </xdr:cNvPr>
            <xdr:cNvSpPr>
              <a:spLocks noChangeAspect="1"/>
            </xdr:cNvSpPr>
          </xdr:nvSpPr>
          <xdr:spPr>
            <a:xfrm>
              <a:off x="12960509" y="5116830"/>
              <a:ext cx="2520000" cy="216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Households and Contacts listed</a:t>
              </a:r>
            </a:p>
          </xdr:txBody>
        </xdr:sp>
        <xdr:sp macro="" textlink="#REF!">
          <xdr:nvSpPr>
            <xdr:cNvPr id="66" name="Rectangle 65">
              <a:extLst>
                <a:ext uri="{FF2B5EF4-FFF2-40B4-BE49-F238E27FC236}">
                  <a16:creationId xmlns:a16="http://schemas.microsoft.com/office/drawing/2014/main" id="{1108170A-CB7B-FCC5-6F43-925E3CBB8453}"/>
                </a:ext>
              </a:extLst>
            </xdr:cNvPr>
            <xdr:cNvSpPr/>
          </xdr:nvSpPr>
          <xdr:spPr>
            <a:xfrm>
              <a:off x="12960510" y="5340689"/>
              <a:ext cx="1260000" cy="21409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HH Listed</a:t>
              </a:r>
            </a:p>
          </xdr:txBody>
        </xdr:sp>
        <xdr:sp macro="" textlink="#REF!">
          <xdr:nvSpPr>
            <xdr:cNvPr id="67" name="Rectangle 66">
              <a:extLst>
                <a:ext uri="{FF2B5EF4-FFF2-40B4-BE49-F238E27FC236}">
                  <a16:creationId xmlns:a16="http://schemas.microsoft.com/office/drawing/2014/main" id="{9BCAFA34-475F-30DB-4B1E-AD53AEE6462F}"/>
                </a:ext>
              </a:extLst>
            </xdr:cNvPr>
            <xdr:cNvSpPr>
              <a:spLocks/>
            </xdr:cNvSpPr>
          </xdr:nvSpPr>
          <xdr:spPr>
            <a:xfrm>
              <a:off x="14220509" y="5340689"/>
              <a:ext cx="1260000" cy="21981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HHC</a:t>
              </a:r>
              <a:r>
                <a:rPr lang="en-US" sz="1100" baseline="0">
                  <a:solidFill>
                    <a:sysClr val="windowText" lastClr="000000"/>
                  </a:solidFill>
                </a:rPr>
                <a:t> Listed*</a:t>
              </a:r>
              <a:endParaRPr lang="en-US" sz="1100">
                <a:solidFill>
                  <a:sysClr val="windowText" lastClr="000000"/>
                </a:solidFill>
              </a:endParaRPr>
            </a:p>
          </xdr:txBody>
        </xdr:sp>
        <xdr:sp macro="" textlink="$C$9">
          <xdr:nvSpPr>
            <xdr:cNvPr id="68" name="Rectangle 67">
              <a:extLst>
                <a:ext uri="{FF2B5EF4-FFF2-40B4-BE49-F238E27FC236}">
                  <a16:creationId xmlns:a16="http://schemas.microsoft.com/office/drawing/2014/main" id="{59A46C93-C705-CC26-6430-6031F2CF4ADB}"/>
                </a:ext>
              </a:extLst>
            </xdr:cNvPr>
            <xdr:cNvSpPr/>
          </xdr:nvSpPr>
          <xdr:spPr>
            <a:xfrm>
              <a:off x="12960509" y="5558790"/>
              <a:ext cx="1260000" cy="2232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6577551-EE15-49B4-B0C9-F9F12D833CC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10">
          <xdr:nvSpPr>
            <xdr:cNvPr id="69" name="Rectangle 68">
              <a:extLst>
                <a:ext uri="{FF2B5EF4-FFF2-40B4-BE49-F238E27FC236}">
                  <a16:creationId xmlns:a16="http://schemas.microsoft.com/office/drawing/2014/main" id="{CA7BA06F-6AD8-DA55-2790-5165F8E0160D}"/>
                </a:ext>
              </a:extLst>
            </xdr:cNvPr>
            <xdr:cNvSpPr/>
          </xdr:nvSpPr>
          <xdr:spPr>
            <a:xfrm>
              <a:off x="14220509" y="5558790"/>
              <a:ext cx="1260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690F794-2C6B-4ECF-9532-4A82C287334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sp macro="" textlink="$D$10">
        <xdr:nvSpPr>
          <xdr:cNvPr id="132" name="TextBox 131">
            <a:extLst>
              <a:ext uri="{FF2B5EF4-FFF2-40B4-BE49-F238E27FC236}">
                <a16:creationId xmlns:a16="http://schemas.microsoft.com/office/drawing/2014/main" id="{237F50DA-50DC-491A-B8CA-4269F3238F89}"/>
              </a:ext>
            </a:extLst>
          </xdr:cNvPr>
          <xdr:cNvSpPr txBox="1"/>
        </xdr:nvSpPr>
        <xdr:spPr>
          <a:xfrm>
            <a:off x="11714641" y="5305425"/>
            <a:ext cx="1687034" cy="7239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fld id="{9368148B-AFE9-443D-927E-8D65377B10B6}" type="TxLink">
              <a:rPr lang="en-US" sz="900" b="0" i="0" u="none" strike="noStrike">
                <a:solidFill>
                  <a:srgbClr val="000000"/>
                </a:solidFill>
                <a:latin typeface="Calibri"/>
                <a:ea typeface="Calibri"/>
                <a:cs typeface="Calibri"/>
              </a:rPr>
              <a:pPr/>
              <a:t>HHCs listed at:
Clinic = 0(-)
Household = 0(-)
</a:t>
            </a:fld>
            <a:endParaRPr lang="en-US" sz="900"/>
          </a:p>
        </xdr:txBody>
      </xdr:sp>
      <xdr:cxnSp macro="">
        <xdr:nvCxnSpPr>
          <xdr:cNvPr id="141" name="Straight Arrow Connector 140">
            <a:extLst>
              <a:ext uri="{FF2B5EF4-FFF2-40B4-BE49-F238E27FC236}">
                <a16:creationId xmlns:a16="http://schemas.microsoft.com/office/drawing/2014/main" id="{75031FDA-E5DB-4A16-A306-3968B3C404B6}"/>
              </a:ext>
            </a:extLst>
          </xdr:cNvPr>
          <xdr:cNvCxnSpPr>
            <a:stCxn id="67" idx="3"/>
            <a:endCxn id="132" idx="1"/>
          </xdr:cNvCxnSpPr>
        </xdr:nvCxnSpPr>
        <xdr:spPr>
          <a:xfrm flipV="1">
            <a:off x="10886086" y="5663565"/>
            <a:ext cx="830460" cy="51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6</xdr:col>
      <xdr:colOff>1183907</xdr:colOff>
      <xdr:row>58</xdr:row>
      <xdr:rowOff>172487</xdr:rowOff>
    </xdr:from>
    <xdr:to>
      <xdr:col>11</xdr:col>
      <xdr:colOff>417454</xdr:colOff>
      <xdr:row>63</xdr:row>
      <xdr:rowOff>145145</xdr:rowOff>
    </xdr:to>
    <xdr:cxnSp macro="">
      <xdr:nvCxnSpPr>
        <xdr:cNvPr id="189" name="Straight Arrow Connector 118">
          <a:extLst>
            <a:ext uri="{FF2B5EF4-FFF2-40B4-BE49-F238E27FC236}">
              <a16:creationId xmlns:a16="http://schemas.microsoft.com/office/drawing/2014/main" id="{3086D4B7-9411-0697-2F62-73A18D84D38C}"/>
            </a:ext>
          </a:extLst>
        </xdr:cNvPr>
        <xdr:cNvCxnSpPr>
          <a:endCxn id="201" idx="0"/>
        </xdr:cNvCxnSpPr>
      </xdr:nvCxnSpPr>
      <xdr:spPr>
        <a:xfrm rot="5400000">
          <a:off x="8022872" y="8703062"/>
          <a:ext cx="887058" cy="3576947"/>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195452</xdr:colOff>
      <xdr:row>63</xdr:row>
      <xdr:rowOff>141275</xdr:rowOff>
    </xdr:from>
    <xdr:to>
      <xdr:col>7</xdr:col>
      <xdr:colOff>229263</xdr:colOff>
      <xdr:row>66</xdr:row>
      <xdr:rowOff>36691</xdr:rowOff>
    </xdr:to>
    <xdr:grpSp>
      <xdr:nvGrpSpPr>
        <xdr:cNvPr id="190" name="Group 189">
          <a:extLst>
            <a:ext uri="{FF2B5EF4-FFF2-40B4-BE49-F238E27FC236}">
              <a16:creationId xmlns:a16="http://schemas.microsoft.com/office/drawing/2014/main" id="{604ED9D0-D1DD-08D9-7B2C-D996E9E33648}"/>
            </a:ext>
          </a:extLst>
        </xdr:cNvPr>
        <xdr:cNvGrpSpPr/>
      </xdr:nvGrpSpPr>
      <xdr:grpSpPr>
        <a:xfrm>
          <a:off x="5430392" y="11662715"/>
          <a:ext cx="2502691" cy="444056"/>
          <a:chOff x="5487612" y="10158055"/>
          <a:chExt cx="2509659" cy="429563"/>
        </a:xfrm>
      </xdr:grpSpPr>
      <xdr:sp macro="" textlink="">
        <xdr:nvSpPr>
          <xdr:cNvPr id="201" name="Rectangle 200">
            <a:extLst>
              <a:ext uri="{FF2B5EF4-FFF2-40B4-BE49-F238E27FC236}">
                <a16:creationId xmlns:a16="http://schemas.microsoft.com/office/drawing/2014/main" id="{CEFF3CDA-4BAE-631A-5D0D-4DA7B6C87680}"/>
              </a:ext>
            </a:extLst>
          </xdr:cNvPr>
          <xdr:cNvSpPr>
            <a:spLocks/>
          </xdr:cNvSpPr>
        </xdr:nvSpPr>
        <xdr:spPr>
          <a:xfrm>
            <a:off x="5487612" y="10158055"/>
            <a:ext cx="2509659" cy="21451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ysClr val="windowText" lastClr="000000"/>
                </a:solidFill>
              </a:rPr>
              <a:t>Referrals still within 30 Days</a:t>
            </a:r>
          </a:p>
        </xdr:txBody>
      </xdr:sp>
      <xdr:sp macro="" textlink="$C$17">
        <xdr:nvSpPr>
          <xdr:cNvPr id="202" name="Rectangle 201">
            <a:extLst>
              <a:ext uri="{FF2B5EF4-FFF2-40B4-BE49-F238E27FC236}">
                <a16:creationId xmlns:a16="http://schemas.microsoft.com/office/drawing/2014/main" id="{492EA5B8-C3F1-C51F-3436-4775D744C47B}"/>
              </a:ext>
            </a:extLst>
          </xdr:cNvPr>
          <xdr:cNvSpPr/>
        </xdr:nvSpPr>
        <xdr:spPr>
          <a:xfrm>
            <a:off x="5491735" y="10368538"/>
            <a:ext cx="2501523" cy="2190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419FDC-81B4-4C54-AC31-2219B19B0AF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15</xdr:col>
      <xdr:colOff>184071</xdr:colOff>
      <xdr:row>63</xdr:row>
      <xdr:rowOff>141275</xdr:rowOff>
    </xdr:from>
    <xdr:to>
      <xdr:col>19</xdr:col>
      <xdr:colOff>271587</xdr:colOff>
      <xdr:row>66</xdr:row>
      <xdr:rowOff>34191</xdr:rowOff>
    </xdr:to>
    <xdr:grpSp>
      <xdr:nvGrpSpPr>
        <xdr:cNvPr id="193" name="Group 192">
          <a:extLst>
            <a:ext uri="{FF2B5EF4-FFF2-40B4-BE49-F238E27FC236}">
              <a16:creationId xmlns:a16="http://schemas.microsoft.com/office/drawing/2014/main" id="{FC167A83-CC32-1639-F635-5C9C6456730A}"/>
            </a:ext>
          </a:extLst>
        </xdr:cNvPr>
        <xdr:cNvGrpSpPr/>
      </xdr:nvGrpSpPr>
      <xdr:grpSpPr>
        <a:xfrm>
          <a:off x="12459891" y="11662715"/>
          <a:ext cx="2525916" cy="441556"/>
          <a:chOff x="12515278" y="10147857"/>
          <a:chExt cx="2532878" cy="442341"/>
        </a:xfrm>
      </xdr:grpSpPr>
      <xdr:sp macro="" textlink="">
        <xdr:nvSpPr>
          <xdr:cNvPr id="195" name="Rectangle 194">
            <a:extLst>
              <a:ext uri="{FF2B5EF4-FFF2-40B4-BE49-F238E27FC236}">
                <a16:creationId xmlns:a16="http://schemas.microsoft.com/office/drawing/2014/main" id="{97862E79-4874-56A4-6483-4A25526F996F}"/>
              </a:ext>
            </a:extLst>
          </xdr:cNvPr>
          <xdr:cNvSpPr>
            <a:spLocks/>
          </xdr:cNvSpPr>
        </xdr:nvSpPr>
        <xdr:spPr>
          <a:xfrm>
            <a:off x="12515278" y="10147857"/>
            <a:ext cx="2532878" cy="2603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ysClr val="windowText" lastClr="000000"/>
                </a:solidFill>
              </a:rPr>
              <a:t>Referrals over 30 Days</a:t>
            </a:r>
          </a:p>
        </xdr:txBody>
      </xdr:sp>
      <xdr:sp macro="" textlink="$C$26">
        <xdr:nvSpPr>
          <xdr:cNvPr id="200" name="Rectangle 199">
            <a:extLst>
              <a:ext uri="{FF2B5EF4-FFF2-40B4-BE49-F238E27FC236}">
                <a16:creationId xmlns:a16="http://schemas.microsoft.com/office/drawing/2014/main" id="{74F83BEB-114C-2359-C49A-C3294D66E531}"/>
              </a:ext>
            </a:extLst>
          </xdr:cNvPr>
          <xdr:cNvSpPr/>
        </xdr:nvSpPr>
        <xdr:spPr>
          <a:xfrm>
            <a:off x="12517175" y="10375730"/>
            <a:ext cx="2525322" cy="21446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6C4C6F9-D451-4AC4-A8CE-B637DC57C6EA}"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11</xdr:col>
      <xdr:colOff>417454</xdr:colOff>
      <xdr:row>58</xdr:row>
      <xdr:rowOff>172484</xdr:rowOff>
    </xdr:from>
    <xdr:to>
      <xdr:col>17</xdr:col>
      <xdr:colOff>224018</xdr:colOff>
      <xdr:row>63</xdr:row>
      <xdr:rowOff>145142</xdr:rowOff>
    </xdr:to>
    <xdr:cxnSp macro="">
      <xdr:nvCxnSpPr>
        <xdr:cNvPr id="194" name="Straight Arrow Connector 118">
          <a:extLst>
            <a:ext uri="{FF2B5EF4-FFF2-40B4-BE49-F238E27FC236}">
              <a16:creationId xmlns:a16="http://schemas.microsoft.com/office/drawing/2014/main" id="{3F67CD34-406F-6466-19B5-F543354F345A}"/>
            </a:ext>
          </a:extLst>
        </xdr:cNvPr>
        <xdr:cNvCxnSpPr/>
      </xdr:nvCxnSpPr>
      <xdr:spPr>
        <a:xfrm rot="16200000" flipH="1">
          <a:off x="11543427" y="8759451"/>
          <a:ext cx="887058" cy="3464164"/>
        </a:xfrm>
        <a:prstGeom prst="bentConnector3">
          <a:avLst>
            <a:gd name="adj1" fmla="val 500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218430</xdr:colOff>
      <xdr:row>82</xdr:row>
      <xdr:rowOff>2824</xdr:rowOff>
    </xdr:from>
    <xdr:to>
      <xdr:col>11</xdr:col>
      <xdr:colOff>224679</xdr:colOff>
      <xdr:row>85</xdr:row>
      <xdr:rowOff>78362</xdr:rowOff>
    </xdr:to>
    <xdr:cxnSp macro="">
      <xdr:nvCxnSpPr>
        <xdr:cNvPr id="156" name="Straight Arrow Connector 155">
          <a:extLst>
            <a:ext uri="{FF2B5EF4-FFF2-40B4-BE49-F238E27FC236}">
              <a16:creationId xmlns:a16="http://schemas.microsoft.com/office/drawing/2014/main" id="{2A1EA0CE-AC17-D05F-EAE7-DE543123C429}"/>
            </a:ext>
          </a:extLst>
        </xdr:cNvPr>
        <xdr:cNvCxnSpPr>
          <a:stCxn id="108" idx="2"/>
          <a:endCxn id="183" idx="0"/>
        </xdr:cNvCxnSpPr>
      </xdr:nvCxnSpPr>
      <xdr:spPr>
        <a:xfrm>
          <a:off x="10057755" y="14118874"/>
          <a:ext cx="6249" cy="61846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1179003</xdr:colOff>
      <xdr:row>79</xdr:row>
      <xdr:rowOff>105186</xdr:rowOff>
    </xdr:from>
    <xdr:to>
      <xdr:col>6</xdr:col>
      <xdr:colOff>1192374</xdr:colOff>
      <xdr:row>85</xdr:row>
      <xdr:rowOff>51581</xdr:rowOff>
    </xdr:to>
    <xdr:cxnSp macro="">
      <xdr:nvCxnSpPr>
        <xdr:cNvPr id="158" name="Straight Arrow Connector 157">
          <a:extLst>
            <a:ext uri="{FF2B5EF4-FFF2-40B4-BE49-F238E27FC236}">
              <a16:creationId xmlns:a16="http://schemas.microsoft.com/office/drawing/2014/main" id="{61B58952-637B-32D1-6E82-738D1400D7A6}"/>
            </a:ext>
          </a:extLst>
        </xdr:cNvPr>
        <xdr:cNvCxnSpPr>
          <a:stCxn id="134" idx="2"/>
          <a:endCxn id="165" idx="0"/>
        </xdr:cNvCxnSpPr>
      </xdr:nvCxnSpPr>
      <xdr:spPr>
        <a:xfrm flipH="1">
          <a:off x="6674928" y="13678311"/>
          <a:ext cx="13371" cy="103224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37103</xdr:colOff>
      <xdr:row>87</xdr:row>
      <xdr:rowOff>117407</xdr:rowOff>
    </xdr:from>
    <xdr:to>
      <xdr:col>23</xdr:col>
      <xdr:colOff>516891</xdr:colOff>
      <xdr:row>88</xdr:row>
      <xdr:rowOff>150527</xdr:rowOff>
    </xdr:to>
    <xdr:sp macro="" textlink="#REF!">
      <xdr:nvSpPr>
        <xdr:cNvPr id="173" name="Rectangle 172">
          <a:extLst>
            <a:ext uri="{FF2B5EF4-FFF2-40B4-BE49-F238E27FC236}">
              <a16:creationId xmlns:a16="http://schemas.microsoft.com/office/drawing/2014/main" id="{D45C10BA-EB83-FA7F-F59D-34C9CCEBBA07}"/>
            </a:ext>
          </a:extLst>
        </xdr:cNvPr>
        <xdr:cNvSpPr>
          <a:spLocks/>
        </xdr:cNvSpPr>
      </xdr:nvSpPr>
      <xdr:spPr>
        <a:xfrm>
          <a:off x="16580123" y="15296447"/>
          <a:ext cx="1089388"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Negative</a:t>
          </a:r>
        </a:p>
      </xdr:txBody>
    </xdr:sp>
    <xdr:clientData/>
  </xdr:twoCellAnchor>
  <xdr:twoCellAnchor>
    <xdr:from>
      <xdr:col>17</xdr:col>
      <xdr:colOff>211986</xdr:colOff>
      <xdr:row>78</xdr:row>
      <xdr:rowOff>79692</xdr:rowOff>
    </xdr:from>
    <xdr:to>
      <xdr:col>17</xdr:col>
      <xdr:colOff>217637</xdr:colOff>
      <xdr:row>85</xdr:row>
      <xdr:rowOff>45137</xdr:rowOff>
    </xdr:to>
    <xdr:cxnSp macro="">
      <xdr:nvCxnSpPr>
        <xdr:cNvPr id="161" name="Straight Arrow Connector 160">
          <a:extLst>
            <a:ext uri="{FF2B5EF4-FFF2-40B4-BE49-F238E27FC236}">
              <a16:creationId xmlns:a16="http://schemas.microsoft.com/office/drawing/2014/main" id="{454B01A6-418A-E04D-45C3-4C9D0370CB7C}"/>
            </a:ext>
          </a:extLst>
        </xdr:cNvPr>
        <xdr:cNvCxnSpPr>
          <a:stCxn id="116" idx="2"/>
          <a:endCxn id="176" idx="0"/>
        </xdr:cNvCxnSpPr>
      </xdr:nvCxnSpPr>
      <xdr:spPr>
        <a:xfrm flipH="1">
          <a:off x="13708911" y="13471842"/>
          <a:ext cx="5651" cy="123227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574852</xdr:colOff>
      <xdr:row>78</xdr:row>
      <xdr:rowOff>92299</xdr:rowOff>
    </xdr:from>
    <xdr:to>
      <xdr:col>22</xdr:col>
      <xdr:colOff>577881</xdr:colOff>
      <xdr:row>85</xdr:row>
      <xdr:rowOff>53577</xdr:rowOff>
    </xdr:to>
    <xdr:cxnSp macro="">
      <xdr:nvCxnSpPr>
        <xdr:cNvPr id="162" name="Straight Arrow Connector 161">
          <a:extLst>
            <a:ext uri="{FF2B5EF4-FFF2-40B4-BE49-F238E27FC236}">
              <a16:creationId xmlns:a16="http://schemas.microsoft.com/office/drawing/2014/main" id="{375C5E36-8808-96F2-78F9-AAAD16B9AD5C}"/>
            </a:ext>
          </a:extLst>
        </xdr:cNvPr>
        <xdr:cNvCxnSpPr>
          <a:cxnSpLocks/>
          <a:stCxn id="109" idx="2"/>
          <a:endCxn id="171" idx="0"/>
        </xdr:cNvCxnSpPr>
      </xdr:nvCxnSpPr>
      <xdr:spPr>
        <a:xfrm>
          <a:off x="17119777" y="13484449"/>
          <a:ext cx="3029" cy="122810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858982</xdr:colOff>
      <xdr:row>85</xdr:row>
      <xdr:rowOff>51581</xdr:rowOff>
    </xdr:from>
    <xdr:to>
      <xdr:col>8</xdr:col>
      <xdr:colOff>289341</xdr:colOff>
      <xdr:row>90</xdr:row>
      <xdr:rowOff>21154</xdr:rowOff>
    </xdr:to>
    <xdr:grpSp>
      <xdr:nvGrpSpPr>
        <xdr:cNvPr id="163" name="Group 162">
          <a:extLst>
            <a:ext uri="{FF2B5EF4-FFF2-40B4-BE49-F238E27FC236}">
              <a16:creationId xmlns:a16="http://schemas.microsoft.com/office/drawing/2014/main" id="{730F47CE-0D99-7BD1-BD4B-A3CA817CE1E6}"/>
            </a:ext>
          </a:extLst>
        </xdr:cNvPr>
        <xdr:cNvGrpSpPr/>
      </xdr:nvGrpSpPr>
      <xdr:grpSpPr>
        <a:xfrm>
          <a:off x="5049982" y="15596381"/>
          <a:ext cx="3247979" cy="883973"/>
          <a:chOff x="5495421" y="13596066"/>
          <a:chExt cx="3240007" cy="874558"/>
        </a:xfrm>
      </xdr:grpSpPr>
      <xdr:sp macro="" textlink="$C$22">
        <xdr:nvSpPr>
          <xdr:cNvPr id="164" name="Rectangle 163">
            <a:extLst>
              <a:ext uri="{FF2B5EF4-FFF2-40B4-BE49-F238E27FC236}">
                <a16:creationId xmlns:a16="http://schemas.microsoft.com/office/drawing/2014/main" id="{E79937F8-C2DA-79D5-429A-5E4BAEB72C71}"/>
              </a:ext>
            </a:extLst>
          </xdr:cNvPr>
          <xdr:cNvSpPr/>
        </xdr:nvSpPr>
        <xdr:spPr>
          <a:xfrm>
            <a:off x="6572767" y="14254613"/>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9FA5287-58F8-4936-949F-19FD0947ADAB}"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C$21">
        <xdr:nvSpPr>
          <xdr:cNvPr id="165" name="Rectangle 164">
            <a:extLst>
              <a:ext uri="{FF2B5EF4-FFF2-40B4-BE49-F238E27FC236}">
                <a16:creationId xmlns:a16="http://schemas.microsoft.com/office/drawing/2014/main" id="{AF3737A1-DFC7-4055-6C99-8AE5195AFF5E}"/>
              </a:ext>
            </a:extLst>
          </xdr:cNvPr>
          <xdr:cNvSpPr>
            <a:spLocks/>
          </xdr:cNvSpPr>
        </xdr:nvSpPr>
        <xdr:spPr>
          <a:xfrm>
            <a:off x="5495428" y="13596066"/>
            <a:ext cx="3240000" cy="42832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DB9689D-63A3-4D9D-821B-5DDCC0DCCE44}" type="TxLink">
              <a:rPr lang="en-US" sz="1100" b="0" i="0" u="none" strike="noStrike">
                <a:solidFill>
                  <a:srgbClr val="000000"/>
                </a:solidFill>
                <a:latin typeface="Calibri"/>
                <a:ea typeface="Calibri"/>
                <a:cs typeface="Calibri"/>
              </a:rPr>
              <a:pPr algn="ctr"/>
              <a:t>    Provided sputum
(N=0)</a:t>
            </a:fld>
            <a:endParaRPr lang="en-US" sz="1000">
              <a:solidFill>
                <a:sysClr val="windowText" lastClr="000000"/>
              </a:solidFill>
            </a:endParaRPr>
          </a:p>
        </xdr:txBody>
      </xdr:sp>
      <xdr:sp macro="" textlink="#REF!">
        <xdr:nvSpPr>
          <xdr:cNvPr id="166" name="Rectangle 165">
            <a:extLst>
              <a:ext uri="{FF2B5EF4-FFF2-40B4-BE49-F238E27FC236}">
                <a16:creationId xmlns:a16="http://schemas.microsoft.com/office/drawing/2014/main" id="{5A952A38-475A-C6FA-FBBE-90BC9075D6A6}"/>
              </a:ext>
            </a:extLst>
          </xdr:cNvPr>
          <xdr:cNvSpPr/>
        </xdr:nvSpPr>
        <xdr:spPr>
          <a:xfrm>
            <a:off x="5495423" y="14034969"/>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Positive</a:t>
            </a:r>
          </a:p>
        </xdr:txBody>
      </xdr:sp>
      <xdr:sp macro="" textlink="#REF!">
        <xdr:nvSpPr>
          <xdr:cNvPr id="167" name="Rectangle 166">
            <a:extLst>
              <a:ext uri="{FF2B5EF4-FFF2-40B4-BE49-F238E27FC236}">
                <a16:creationId xmlns:a16="http://schemas.microsoft.com/office/drawing/2014/main" id="{87024F08-35B8-8881-442F-F9F6E2CC577D}"/>
              </a:ext>
            </a:extLst>
          </xdr:cNvPr>
          <xdr:cNvSpPr>
            <a:spLocks/>
          </xdr:cNvSpPr>
        </xdr:nvSpPr>
        <xdr:spPr>
          <a:xfrm>
            <a:off x="6572768" y="14034969"/>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Negative</a:t>
            </a:r>
          </a:p>
        </xdr:txBody>
      </xdr:sp>
      <xdr:sp macro="" textlink="$C$23">
        <xdr:nvSpPr>
          <xdr:cNvPr id="168" name="Rectangle 167">
            <a:extLst>
              <a:ext uri="{FF2B5EF4-FFF2-40B4-BE49-F238E27FC236}">
                <a16:creationId xmlns:a16="http://schemas.microsoft.com/office/drawing/2014/main" id="{88BC3412-A41D-DE07-B7A5-DC0BFA81EBE9}"/>
              </a:ext>
            </a:extLst>
          </xdr:cNvPr>
          <xdr:cNvSpPr/>
        </xdr:nvSpPr>
        <xdr:spPr>
          <a:xfrm>
            <a:off x="5495421" y="14254624"/>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6D8DC3B-8384-4A13-AB4D-75B2DE29D1D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REF!">
        <xdr:nvSpPr>
          <xdr:cNvPr id="169" name="Rectangle 168">
            <a:extLst>
              <a:ext uri="{FF2B5EF4-FFF2-40B4-BE49-F238E27FC236}">
                <a16:creationId xmlns:a16="http://schemas.microsoft.com/office/drawing/2014/main" id="{2246A85E-896F-79C9-D837-32A33F8C23A4}"/>
              </a:ext>
            </a:extLst>
          </xdr:cNvPr>
          <xdr:cNvSpPr>
            <a:spLocks/>
          </xdr:cNvSpPr>
        </xdr:nvSpPr>
        <xdr:spPr>
          <a:xfrm>
            <a:off x="7653136" y="14033246"/>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24">
        <xdr:nvSpPr>
          <xdr:cNvPr id="170" name="Rectangle 169">
            <a:extLst>
              <a:ext uri="{FF2B5EF4-FFF2-40B4-BE49-F238E27FC236}">
                <a16:creationId xmlns:a16="http://schemas.microsoft.com/office/drawing/2014/main" id="{A99FD991-1936-3ECF-E47C-9FB6A131F64A}"/>
              </a:ext>
            </a:extLst>
          </xdr:cNvPr>
          <xdr:cNvSpPr/>
        </xdr:nvSpPr>
        <xdr:spPr>
          <a:xfrm>
            <a:off x="7653135" y="14252889"/>
            <a:ext cx="1080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DB7F1DB-A4E2-43B1-9AAC-DEA453477FEE}"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11</xdr:col>
      <xdr:colOff>200927</xdr:colOff>
      <xdr:row>66</xdr:row>
      <xdr:rowOff>32286</xdr:rowOff>
    </xdr:from>
    <xdr:to>
      <xdr:col>17</xdr:col>
      <xdr:colOff>225952</xdr:colOff>
      <xdr:row>70</xdr:row>
      <xdr:rowOff>158965</xdr:rowOff>
    </xdr:to>
    <xdr:cxnSp macro="">
      <xdr:nvCxnSpPr>
        <xdr:cNvPr id="138" name="Straight Arrow Connector 7">
          <a:extLst>
            <a:ext uri="{FF2B5EF4-FFF2-40B4-BE49-F238E27FC236}">
              <a16:creationId xmlns:a16="http://schemas.microsoft.com/office/drawing/2014/main" id="{FC5A3605-9D95-385E-B0B9-D49D568BAA1D}"/>
            </a:ext>
          </a:extLst>
        </xdr:cNvPr>
        <xdr:cNvCxnSpPr>
          <a:stCxn id="200" idx="2"/>
          <a:endCxn id="153" idx="0"/>
        </xdr:cNvCxnSpPr>
      </xdr:nvCxnSpPr>
      <xdr:spPr>
        <a:xfrm rot="5400000">
          <a:off x="11456275" y="9836713"/>
          <a:ext cx="850579" cy="3682625"/>
        </a:xfrm>
        <a:prstGeom prst="bentConnector3">
          <a:avLst>
            <a:gd name="adj1" fmla="val 6226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231001</xdr:colOff>
      <xdr:row>66</xdr:row>
      <xdr:rowOff>38029</xdr:rowOff>
    </xdr:from>
    <xdr:to>
      <xdr:col>17</xdr:col>
      <xdr:colOff>236326</xdr:colOff>
      <xdr:row>71</xdr:row>
      <xdr:rowOff>152416</xdr:rowOff>
    </xdr:to>
    <xdr:cxnSp macro="">
      <xdr:nvCxnSpPr>
        <xdr:cNvPr id="139" name="Straight Arrow Connector 138">
          <a:extLst>
            <a:ext uri="{FF2B5EF4-FFF2-40B4-BE49-F238E27FC236}">
              <a16:creationId xmlns:a16="http://schemas.microsoft.com/office/drawing/2014/main" id="{81DBFFC9-43F7-857F-D72D-5D9E3B4A3DD7}"/>
            </a:ext>
          </a:extLst>
        </xdr:cNvPr>
        <xdr:cNvCxnSpPr/>
      </xdr:nvCxnSpPr>
      <xdr:spPr>
        <a:xfrm>
          <a:off x="13726021" y="11376589"/>
          <a:ext cx="5325" cy="102878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225951</xdr:colOff>
      <xdr:row>66</xdr:row>
      <xdr:rowOff>32285</xdr:rowOff>
    </xdr:from>
    <xdr:to>
      <xdr:col>22</xdr:col>
      <xdr:colOff>571686</xdr:colOff>
      <xdr:row>70</xdr:row>
      <xdr:rowOff>153214</xdr:rowOff>
    </xdr:to>
    <xdr:cxnSp macro="">
      <xdr:nvCxnSpPr>
        <xdr:cNvPr id="140" name="Straight Arrow Connector 229">
          <a:extLst>
            <a:ext uri="{FF2B5EF4-FFF2-40B4-BE49-F238E27FC236}">
              <a16:creationId xmlns:a16="http://schemas.microsoft.com/office/drawing/2014/main" id="{FCC31CBF-C142-98E0-5280-A4FAB898C74F}"/>
            </a:ext>
          </a:extLst>
        </xdr:cNvPr>
        <xdr:cNvCxnSpPr>
          <a:stCxn id="200" idx="2"/>
          <a:endCxn id="149" idx="0"/>
        </xdr:cNvCxnSpPr>
      </xdr:nvCxnSpPr>
      <xdr:spPr>
        <a:xfrm rot="16200000" flipH="1">
          <a:off x="14997329" y="9978282"/>
          <a:ext cx="844829" cy="3393735"/>
        </a:xfrm>
        <a:prstGeom prst="bentConnector3">
          <a:avLst>
            <a:gd name="adj1" fmla="val 6349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174652</xdr:colOff>
      <xdr:row>70</xdr:row>
      <xdr:rowOff>158965</xdr:rowOff>
    </xdr:from>
    <xdr:to>
      <xdr:col>12</xdr:col>
      <xdr:colOff>227200</xdr:colOff>
      <xdr:row>73</xdr:row>
      <xdr:rowOff>60413</xdr:rowOff>
    </xdr:to>
    <xdr:grpSp>
      <xdr:nvGrpSpPr>
        <xdr:cNvPr id="144" name="Group 143">
          <a:extLst>
            <a:ext uri="{FF2B5EF4-FFF2-40B4-BE49-F238E27FC236}">
              <a16:creationId xmlns:a16="http://schemas.microsoft.com/office/drawing/2014/main" id="{84CC904C-99A2-E7E9-6003-46081334975C}"/>
            </a:ext>
          </a:extLst>
        </xdr:cNvPr>
        <xdr:cNvGrpSpPr/>
      </xdr:nvGrpSpPr>
      <xdr:grpSpPr>
        <a:xfrm>
          <a:off x="9402472" y="12960565"/>
          <a:ext cx="1271748" cy="450088"/>
          <a:chOff x="6068524" y="11900853"/>
          <a:chExt cx="1265704" cy="443195"/>
        </a:xfrm>
      </xdr:grpSpPr>
      <xdr:sp macro="" textlink="$C$27">
        <xdr:nvSpPr>
          <xdr:cNvPr id="152" name="Rectangle 151">
            <a:extLst>
              <a:ext uri="{FF2B5EF4-FFF2-40B4-BE49-F238E27FC236}">
                <a16:creationId xmlns:a16="http://schemas.microsoft.com/office/drawing/2014/main" id="{7FC32394-CF32-1827-09EB-7ABA4B095591}"/>
              </a:ext>
            </a:extLst>
          </xdr:cNvPr>
          <xdr:cNvSpPr/>
        </xdr:nvSpPr>
        <xdr:spPr>
          <a:xfrm>
            <a:off x="6068524" y="12124436"/>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5CFDB5A-376C-42FE-89BE-D73479974199}"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
        <xdr:nvSpPr>
          <xdr:cNvPr id="153" name="Rectangle 152">
            <a:extLst>
              <a:ext uri="{FF2B5EF4-FFF2-40B4-BE49-F238E27FC236}">
                <a16:creationId xmlns:a16="http://schemas.microsoft.com/office/drawing/2014/main" id="{018FDE20-21CE-99EB-6B77-1C6FA00A0467}"/>
              </a:ext>
            </a:extLst>
          </xdr:cNvPr>
          <xdr:cNvSpPr>
            <a:spLocks/>
          </xdr:cNvSpPr>
        </xdr:nvSpPr>
        <xdr:spPr>
          <a:xfrm>
            <a:off x="6068524" y="11900853"/>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Self Report Only</a:t>
            </a:r>
          </a:p>
        </xdr:txBody>
      </xdr:sp>
    </xdr:grpSp>
    <xdr:clientData/>
  </xdr:twoCellAnchor>
  <xdr:twoCellAnchor>
    <xdr:from>
      <xdr:col>15</xdr:col>
      <xdr:colOff>359185</xdr:colOff>
      <xdr:row>70</xdr:row>
      <xdr:rowOff>158965</xdr:rowOff>
    </xdr:from>
    <xdr:to>
      <xdr:col>19</xdr:col>
      <xdr:colOff>97196</xdr:colOff>
      <xdr:row>73</xdr:row>
      <xdr:rowOff>60413</xdr:rowOff>
    </xdr:to>
    <xdr:grpSp>
      <xdr:nvGrpSpPr>
        <xdr:cNvPr id="146" name="Group 145">
          <a:extLst>
            <a:ext uri="{FF2B5EF4-FFF2-40B4-BE49-F238E27FC236}">
              <a16:creationId xmlns:a16="http://schemas.microsoft.com/office/drawing/2014/main" id="{B4DF77B0-8E22-F7EB-DD27-8AD0ACF01016}"/>
            </a:ext>
          </a:extLst>
        </xdr:cNvPr>
        <xdr:cNvGrpSpPr/>
      </xdr:nvGrpSpPr>
      <xdr:grpSpPr>
        <a:xfrm>
          <a:off x="12635005" y="12960565"/>
          <a:ext cx="2176411" cy="450088"/>
          <a:chOff x="6091447" y="11900853"/>
          <a:chExt cx="1265704" cy="443195"/>
        </a:xfrm>
      </xdr:grpSpPr>
      <xdr:sp macro="" textlink="$C$39">
        <xdr:nvSpPr>
          <xdr:cNvPr id="150" name="Rectangle 149">
            <a:extLst>
              <a:ext uri="{FF2B5EF4-FFF2-40B4-BE49-F238E27FC236}">
                <a16:creationId xmlns:a16="http://schemas.microsoft.com/office/drawing/2014/main" id="{2B9DCCCB-C5F2-2F5F-D66C-909B6F8146D2}"/>
              </a:ext>
            </a:extLst>
          </xdr:cNvPr>
          <xdr:cNvSpPr/>
        </xdr:nvSpPr>
        <xdr:spPr>
          <a:xfrm>
            <a:off x="6091447" y="12124436"/>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D2FAB32-0A15-4941-8DB1-3EE3EB38ED86}"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
        <xdr:nvSpPr>
          <xdr:cNvPr id="151" name="Rectangle 150">
            <a:extLst>
              <a:ext uri="{FF2B5EF4-FFF2-40B4-BE49-F238E27FC236}">
                <a16:creationId xmlns:a16="http://schemas.microsoft.com/office/drawing/2014/main" id="{D1F2D670-AC1B-70AD-1D26-9FDDA8173535}"/>
              </a:ext>
            </a:extLst>
          </xdr:cNvPr>
          <xdr:cNvSpPr>
            <a:spLocks/>
          </xdr:cNvSpPr>
        </xdr:nvSpPr>
        <xdr:spPr>
          <a:xfrm>
            <a:off x="6091447" y="11900853"/>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Extraction Only</a:t>
            </a:r>
          </a:p>
        </xdr:txBody>
      </xdr:sp>
    </xdr:grpSp>
    <xdr:clientData/>
  </xdr:twoCellAnchor>
  <xdr:twoCellAnchor>
    <xdr:from>
      <xdr:col>21</xdr:col>
      <xdr:colOff>93081</xdr:colOff>
      <xdr:row>70</xdr:row>
      <xdr:rowOff>153215</xdr:rowOff>
    </xdr:from>
    <xdr:to>
      <xdr:col>24</xdr:col>
      <xdr:colOff>440691</xdr:colOff>
      <xdr:row>73</xdr:row>
      <xdr:rowOff>60413</xdr:rowOff>
    </xdr:to>
    <xdr:grpSp>
      <xdr:nvGrpSpPr>
        <xdr:cNvPr id="147" name="Group 146">
          <a:extLst>
            <a:ext uri="{FF2B5EF4-FFF2-40B4-BE49-F238E27FC236}">
              <a16:creationId xmlns:a16="http://schemas.microsoft.com/office/drawing/2014/main" id="{7678A193-0C73-DA66-E729-CEF8C4891681}"/>
            </a:ext>
          </a:extLst>
        </xdr:cNvPr>
        <xdr:cNvGrpSpPr/>
      </xdr:nvGrpSpPr>
      <xdr:grpSpPr>
        <a:xfrm>
          <a:off x="16026501" y="12954815"/>
          <a:ext cx="2176410" cy="455838"/>
          <a:chOff x="6091447" y="11900853"/>
          <a:chExt cx="1265704" cy="443195"/>
        </a:xfrm>
      </xdr:grpSpPr>
      <xdr:sp macro="" textlink="$C$50">
        <xdr:nvSpPr>
          <xdr:cNvPr id="148" name="Rectangle 147">
            <a:extLst>
              <a:ext uri="{FF2B5EF4-FFF2-40B4-BE49-F238E27FC236}">
                <a16:creationId xmlns:a16="http://schemas.microsoft.com/office/drawing/2014/main" id="{35099AE8-C29E-DCB0-0DC2-3E0F39904181}"/>
              </a:ext>
            </a:extLst>
          </xdr:cNvPr>
          <xdr:cNvSpPr/>
        </xdr:nvSpPr>
        <xdr:spPr>
          <a:xfrm>
            <a:off x="6091447" y="12124436"/>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DAF5069-6FD8-41C5-8588-42B8BD9EE357}"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sp macro="" textlink="">
        <xdr:nvSpPr>
          <xdr:cNvPr id="149" name="Rectangle 148">
            <a:extLst>
              <a:ext uri="{FF2B5EF4-FFF2-40B4-BE49-F238E27FC236}">
                <a16:creationId xmlns:a16="http://schemas.microsoft.com/office/drawing/2014/main" id="{E170087D-BAA6-366A-0003-C4B080788A24}"/>
              </a:ext>
            </a:extLst>
          </xdr:cNvPr>
          <xdr:cNvSpPr>
            <a:spLocks/>
          </xdr:cNvSpPr>
        </xdr:nvSpPr>
        <xdr:spPr>
          <a:xfrm>
            <a:off x="6091447" y="11900853"/>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Self Report &amp; Extraction</a:t>
            </a:r>
          </a:p>
        </xdr:txBody>
      </xdr:sp>
    </xdr:grpSp>
    <xdr:clientData/>
  </xdr:twoCellAnchor>
  <xdr:twoCellAnchor>
    <xdr:from>
      <xdr:col>5</xdr:col>
      <xdr:colOff>190500</xdr:colOff>
      <xdr:row>77</xdr:row>
      <xdr:rowOff>40851</xdr:rowOff>
    </xdr:from>
    <xdr:to>
      <xdr:col>7</xdr:col>
      <xdr:colOff>241620</xdr:colOff>
      <xdr:row>79</xdr:row>
      <xdr:rowOff>107091</xdr:rowOff>
    </xdr:to>
    <xdr:grpSp>
      <xdr:nvGrpSpPr>
        <xdr:cNvPr id="18" name="Group 17">
          <a:extLst>
            <a:ext uri="{FF2B5EF4-FFF2-40B4-BE49-F238E27FC236}">
              <a16:creationId xmlns:a16="http://schemas.microsoft.com/office/drawing/2014/main" id="{7392E76E-5342-F7CC-38B5-830E847B66F9}"/>
            </a:ext>
          </a:extLst>
        </xdr:cNvPr>
        <xdr:cNvGrpSpPr/>
      </xdr:nvGrpSpPr>
      <xdr:grpSpPr>
        <a:xfrm>
          <a:off x="5425440" y="14122611"/>
          <a:ext cx="2520000" cy="432000"/>
          <a:chOff x="6091447" y="12101675"/>
          <a:chExt cx="1265704" cy="425765"/>
        </a:xfrm>
      </xdr:grpSpPr>
      <xdr:sp macro="" textlink="$C$19">
        <xdr:nvSpPr>
          <xdr:cNvPr id="134" name="Rectangle 133">
            <a:extLst>
              <a:ext uri="{FF2B5EF4-FFF2-40B4-BE49-F238E27FC236}">
                <a16:creationId xmlns:a16="http://schemas.microsoft.com/office/drawing/2014/main" id="{533862B9-BBA0-023B-5D84-F08F68C0B0BA}"/>
              </a:ext>
            </a:extLst>
          </xdr:cNvPr>
          <xdr:cNvSpPr/>
        </xdr:nvSpPr>
        <xdr:spPr>
          <a:xfrm>
            <a:off x="6091447" y="12307828"/>
            <a:ext cx="1263793" cy="21961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95AE575-BDBE-4E1E-B4A2-9EB3D723C314}" type="TxLink">
              <a:rPr lang="en-US" sz="900" b="0" i="0" u="none" strike="noStrike">
                <a:solidFill>
                  <a:srgbClr val="000000"/>
                </a:solidFill>
                <a:latin typeface="Calibri"/>
                <a:ea typeface="Calibri"/>
                <a:cs typeface="Calibri"/>
              </a:rPr>
              <a:pPr algn="ctr"/>
              <a:t>0(-)</a:t>
            </a:fld>
            <a:endParaRPr lang="en-US" sz="900">
              <a:solidFill>
                <a:sysClr val="windowText" lastClr="000000"/>
              </a:solidFill>
            </a:endParaRPr>
          </a:p>
        </xdr:txBody>
      </xdr:sp>
      <xdr:sp macro="" textlink="">
        <xdr:nvSpPr>
          <xdr:cNvPr id="135" name="Rectangle 134">
            <a:extLst>
              <a:ext uri="{FF2B5EF4-FFF2-40B4-BE49-F238E27FC236}">
                <a16:creationId xmlns:a16="http://schemas.microsoft.com/office/drawing/2014/main" id="{115185C7-E045-0BD7-EF09-EC8FA8DA31DC}"/>
              </a:ext>
            </a:extLst>
          </xdr:cNvPr>
          <xdr:cNvSpPr>
            <a:spLocks/>
          </xdr:cNvSpPr>
        </xdr:nvSpPr>
        <xdr:spPr>
          <a:xfrm>
            <a:off x="6091447" y="12101675"/>
            <a:ext cx="1265704" cy="2176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Presented (Extraction</a:t>
            </a:r>
            <a:r>
              <a:rPr lang="en-US" sz="1100" baseline="0">
                <a:solidFill>
                  <a:sysClr val="windowText" lastClr="000000"/>
                </a:solidFill>
              </a:rPr>
              <a:t> Only)</a:t>
            </a:r>
            <a:endParaRPr lang="en-US" sz="1100">
              <a:solidFill>
                <a:sysClr val="windowText" lastClr="000000"/>
              </a:solidFill>
            </a:endParaRPr>
          </a:p>
        </xdr:txBody>
      </xdr:sp>
    </xdr:grpSp>
    <xdr:clientData/>
  </xdr:twoCellAnchor>
  <xdr:twoCellAnchor>
    <xdr:from>
      <xdr:col>8</xdr:col>
      <xdr:colOff>417212</xdr:colOff>
      <xdr:row>77</xdr:row>
      <xdr:rowOff>48466</xdr:rowOff>
    </xdr:from>
    <xdr:to>
      <xdr:col>24</xdr:col>
      <xdr:colOff>436884</xdr:colOff>
      <xdr:row>82</xdr:row>
      <xdr:rowOff>58362</xdr:rowOff>
    </xdr:to>
    <xdr:grpSp>
      <xdr:nvGrpSpPr>
        <xdr:cNvPr id="119" name="Group 118">
          <a:extLst>
            <a:ext uri="{FF2B5EF4-FFF2-40B4-BE49-F238E27FC236}">
              <a16:creationId xmlns:a16="http://schemas.microsoft.com/office/drawing/2014/main" id="{01769FE0-00D6-C24A-904C-1E8D72B33702}"/>
            </a:ext>
          </a:extLst>
        </xdr:cNvPr>
        <xdr:cNvGrpSpPr/>
      </xdr:nvGrpSpPr>
      <xdr:grpSpPr>
        <a:xfrm>
          <a:off x="8425832" y="14130226"/>
          <a:ext cx="9773272" cy="924296"/>
          <a:chOff x="8427737" y="13038666"/>
          <a:chExt cx="9777082" cy="918585"/>
        </a:xfrm>
      </xdr:grpSpPr>
      <xdr:grpSp>
        <xdr:nvGrpSpPr>
          <xdr:cNvPr id="21" name="Group 20">
            <a:extLst>
              <a:ext uri="{FF2B5EF4-FFF2-40B4-BE49-F238E27FC236}">
                <a16:creationId xmlns:a16="http://schemas.microsoft.com/office/drawing/2014/main" id="{E50FF92B-C8DE-1C27-2C07-A76D8BA0AF15}"/>
              </a:ext>
            </a:extLst>
          </xdr:cNvPr>
          <xdr:cNvGrpSpPr/>
        </xdr:nvGrpSpPr>
        <xdr:grpSpPr>
          <a:xfrm>
            <a:off x="12631704" y="13038666"/>
            <a:ext cx="2171473" cy="892684"/>
            <a:chOff x="12115101" y="10732413"/>
            <a:chExt cx="2165743" cy="912889"/>
          </a:xfrm>
        </xdr:grpSpPr>
        <xdr:sp macro="" textlink="$D$40">
          <xdr:nvSpPr>
            <xdr:cNvPr id="116" name="Rectangle 115">
              <a:extLst>
                <a:ext uri="{FF2B5EF4-FFF2-40B4-BE49-F238E27FC236}">
                  <a16:creationId xmlns:a16="http://schemas.microsoft.com/office/drawing/2014/main" id="{A8FA3351-9746-F548-A12B-EE210E2DE634}"/>
                </a:ext>
              </a:extLst>
            </xdr:cNvPr>
            <xdr:cNvSpPr>
              <a:spLocks/>
            </xdr:cNvSpPr>
          </xdr:nvSpPr>
          <xdr:spPr>
            <a:xfrm>
              <a:off x="12115101" y="10732413"/>
              <a:ext cx="2160000" cy="22331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3341476-4BD0-450E-BA74-3ED22E57F79B}" type="TxLink">
                <a:rPr lang="en-US" sz="1100" b="0" i="0" u="none" strike="noStrike" baseline="0">
                  <a:solidFill>
                    <a:srgbClr val="000000"/>
                  </a:solidFill>
                  <a:latin typeface="Calibri"/>
                  <a:ea typeface="Calibri"/>
                  <a:cs typeface="Calibri"/>
                </a:rPr>
                <a:pPr algn="ctr"/>
                <a:t>Presented (N=0(-))</a:t>
              </a:fld>
              <a:endParaRPr lang="en-US" sz="1100">
                <a:solidFill>
                  <a:sysClr val="windowText" lastClr="000000"/>
                </a:solidFill>
              </a:endParaRPr>
            </a:p>
          </xdr:txBody>
        </xdr:sp>
        <xdr:sp macro="" textlink="#REF!">
          <xdr:nvSpPr>
            <xdr:cNvPr id="129" name="Rectangle 128">
              <a:extLst>
                <a:ext uri="{FF2B5EF4-FFF2-40B4-BE49-F238E27FC236}">
                  <a16:creationId xmlns:a16="http://schemas.microsoft.com/office/drawing/2014/main" id="{D9816CF8-5F64-DB67-9760-7C15095A8403}"/>
                </a:ext>
              </a:extLst>
            </xdr:cNvPr>
            <xdr:cNvSpPr/>
          </xdr:nvSpPr>
          <xdr:spPr>
            <a:xfrm>
              <a:off x="12117658" y="10964982"/>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With</a:t>
              </a:r>
              <a:r>
                <a:rPr lang="en-US" sz="900" baseline="0">
                  <a:solidFill>
                    <a:sysClr val="windowText" lastClr="000000"/>
                  </a:solidFill>
                  <a:latin typeface="+mn-lt"/>
                </a:rPr>
                <a:t>in </a:t>
              </a:r>
              <a:r>
                <a:rPr lang="en-US" sz="900">
                  <a:solidFill>
                    <a:sysClr val="windowText" lastClr="000000"/>
                  </a:solidFill>
                  <a:latin typeface="+mn-lt"/>
                </a:rPr>
                <a:t>30 Days</a:t>
              </a:r>
            </a:p>
          </xdr:txBody>
        </xdr:sp>
        <xdr:sp macro="" textlink="#REF!">
          <xdr:nvSpPr>
            <xdr:cNvPr id="130" name="Rectangle 129">
              <a:extLst>
                <a:ext uri="{FF2B5EF4-FFF2-40B4-BE49-F238E27FC236}">
                  <a16:creationId xmlns:a16="http://schemas.microsoft.com/office/drawing/2014/main" id="{417F6BB3-305B-12BA-49F0-320B6D4CEC45}"/>
                </a:ext>
              </a:extLst>
            </xdr:cNvPr>
            <xdr:cNvSpPr>
              <a:spLocks/>
            </xdr:cNvSpPr>
          </xdr:nvSpPr>
          <xdr:spPr>
            <a:xfrm>
              <a:off x="13194289" y="10964985"/>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After</a:t>
              </a:r>
              <a:r>
                <a:rPr lang="en-US" sz="900" baseline="0">
                  <a:solidFill>
                    <a:sysClr val="windowText" lastClr="000000"/>
                  </a:solidFill>
                  <a:latin typeface="+mn-lt"/>
                </a:rPr>
                <a:t> </a:t>
              </a:r>
              <a:r>
                <a:rPr lang="en-US" sz="900">
                  <a:solidFill>
                    <a:sysClr val="windowText" lastClr="000000"/>
                  </a:solidFill>
                  <a:latin typeface="+mn-lt"/>
                </a:rPr>
                <a:t>30</a:t>
              </a:r>
              <a:r>
                <a:rPr lang="en-US" sz="900" baseline="0">
                  <a:solidFill>
                    <a:sysClr val="windowText" lastClr="000000"/>
                  </a:solidFill>
                  <a:latin typeface="+mn-lt"/>
                </a:rPr>
                <a:t> Days</a:t>
              </a:r>
              <a:endParaRPr lang="en-US" sz="900">
                <a:solidFill>
                  <a:sysClr val="windowText" lastClr="000000"/>
                </a:solidFill>
                <a:latin typeface="+mn-lt"/>
              </a:endParaRPr>
            </a:p>
          </xdr:txBody>
        </xdr:sp>
        <xdr:sp macro="" textlink="$C$41">
          <xdr:nvSpPr>
            <xdr:cNvPr id="131" name="Rectangle 130">
              <a:extLst>
                <a:ext uri="{FF2B5EF4-FFF2-40B4-BE49-F238E27FC236}">
                  <a16:creationId xmlns:a16="http://schemas.microsoft.com/office/drawing/2014/main" id="{A710BA6F-DF80-D919-C90E-6A4AAB1BBFDE}"/>
                </a:ext>
              </a:extLst>
            </xdr:cNvPr>
            <xdr:cNvSpPr/>
          </xdr:nvSpPr>
          <xdr:spPr>
            <a:xfrm>
              <a:off x="12117658" y="11414680"/>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6ADAFC9-E6AC-4AA3-807B-5F2EB72B8340}"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42">
          <xdr:nvSpPr>
            <xdr:cNvPr id="133" name="Rectangle 132">
              <a:extLst>
                <a:ext uri="{FF2B5EF4-FFF2-40B4-BE49-F238E27FC236}">
                  <a16:creationId xmlns:a16="http://schemas.microsoft.com/office/drawing/2014/main" id="{251FC990-0526-EF02-897F-6FBEA7841F69}"/>
                </a:ext>
              </a:extLst>
            </xdr:cNvPr>
            <xdr:cNvSpPr/>
          </xdr:nvSpPr>
          <xdr:spPr>
            <a:xfrm>
              <a:off x="13194289" y="11414675"/>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6DE7329-4585-4EBC-AA02-250C4E2E9B7D}"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grpSp>
      <xdr:grpSp>
        <xdr:nvGrpSpPr>
          <xdr:cNvPr id="31" name="Group 30">
            <a:extLst>
              <a:ext uri="{FF2B5EF4-FFF2-40B4-BE49-F238E27FC236}">
                <a16:creationId xmlns:a16="http://schemas.microsoft.com/office/drawing/2014/main" id="{DB238338-2BFB-75DB-4FA3-B6242E1E1497}"/>
              </a:ext>
            </a:extLst>
          </xdr:cNvPr>
          <xdr:cNvGrpSpPr/>
        </xdr:nvGrpSpPr>
        <xdr:grpSpPr>
          <a:xfrm>
            <a:off x="16030706" y="13045735"/>
            <a:ext cx="2174113" cy="911516"/>
            <a:chOff x="15322062" y="10761790"/>
            <a:chExt cx="2170905" cy="908984"/>
          </a:xfrm>
        </xdr:grpSpPr>
        <xdr:sp macro="" textlink="$D$51">
          <xdr:nvSpPr>
            <xdr:cNvPr id="109" name="Rectangle 108">
              <a:extLst>
                <a:ext uri="{FF2B5EF4-FFF2-40B4-BE49-F238E27FC236}">
                  <a16:creationId xmlns:a16="http://schemas.microsoft.com/office/drawing/2014/main" id="{8D97BDFA-048F-04A1-F254-7C823DC28536}"/>
                </a:ext>
              </a:extLst>
            </xdr:cNvPr>
            <xdr:cNvSpPr>
              <a:spLocks/>
            </xdr:cNvSpPr>
          </xdr:nvSpPr>
          <xdr:spPr>
            <a:xfrm>
              <a:off x="15327223" y="10761790"/>
              <a:ext cx="2164605" cy="22331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29EC2E6-3576-4151-BD2F-26DC80C14285}" type="TxLink">
                <a:rPr lang="en-US" sz="1100" b="0" i="0" u="none" strike="noStrike">
                  <a:solidFill>
                    <a:srgbClr val="000000"/>
                  </a:solidFill>
                  <a:latin typeface="Calibri"/>
                  <a:ea typeface="Calibri"/>
                  <a:cs typeface="Calibri"/>
                </a:rPr>
                <a:pPr algn="ctr"/>
                <a:t>Presented (N=0(-))</a:t>
              </a:fld>
              <a:endParaRPr lang="en-US" sz="1100">
                <a:solidFill>
                  <a:sysClr val="windowText" lastClr="000000"/>
                </a:solidFill>
              </a:endParaRPr>
            </a:p>
          </xdr:txBody>
        </xdr:sp>
        <xdr:sp macro="" textlink="#REF!">
          <xdr:nvSpPr>
            <xdr:cNvPr id="110" name="Rectangle 109">
              <a:extLst>
                <a:ext uri="{FF2B5EF4-FFF2-40B4-BE49-F238E27FC236}">
                  <a16:creationId xmlns:a16="http://schemas.microsoft.com/office/drawing/2014/main" id="{E325E981-7952-A16E-403D-2AF536F67EF3}"/>
                </a:ext>
              </a:extLst>
            </xdr:cNvPr>
            <xdr:cNvSpPr/>
          </xdr:nvSpPr>
          <xdr:spPr>
            <a:xfrm>
              <a:off x="15322062" y="10990454"/>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With</a:t>
              </a:r>
              <a:r>
                <a:rPr lang="en-US" sz="900" baseline="0">
                  <a:solidFill>
                    <a:sysClr val="windowText" lastClr="000000"/>
                  </a:solidFill>
                  <a:latin typeface="+mn-lt"/>
                </a:rPr>
                <a:t>in </a:t>
              </a:r>
              <a:r>
                <a:rPr lang="en-US" sz="900">
                  <a:solidFill>
                    <a:sysClr val="windowText" lastClr="000000"/>
                  </a:solidFill>
                  <a:latin typeface="+mn-lt"/>
                </a:rPr>
                <a:t>30 Days</a:t>
              </a:r>
            </a:p>
          </xdr:txBody>
        </xdr:sp>
        <xdr:sp macro="" textlink="#REF!">
          <xdr:nvSpPr>
            <xdr:cNvPr id="111" name="Rectangle 110">
              <a:extLst>
                <a:ext uri="{FF2B5EF4-FFF2-40B4-BE49-F238E27FC236}">
                  <a16:creationId xmlns:a16="http://schemas.microsoft.com/office/drawing/2014/main" id="{85AF63C8-248B-FB1F-0602-8043892DF0AC}"/>
                </a:ext>
              </a:extLst>
            </xdr:cNvPr>
            <xdr:cNvSpPr>
              <a:spLocks/>
            </xdr:cNvSpPr>
          </xdr:nvSpPr>
          <xdr:spPr>
            <a:xfrm>
              <a:off x="16406412" y="10990457"/>
              <a:ext cx="1086555" cy="44662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After</a:t>
              </a:r>
              <a:r>
                <a:rPr lang="en-US" sz="900" baseline="0">
                  <a:solidFill>
                    <a:sysClr val="windowText" lastClr="000000"/>
                  </a:solidFill>
                  <a:latin typeface="+mn-lt"/>
                </a:rPr>
                <a:t> </a:t>
              </a:r>
              <a:r>
                <a:rPr lang="en-US" sz="900">
                  <a:solidFill>
                    <a:sysClr val="windowText" lastClr="000000"/>
                  </a:solidFill>
                  <a:latin typeface="+mn-lt"/>
                </a:rPr>
                <a:t>30</a:t>
              </a:r>
              <a:r>
                <a:rPr lang="en-US" sz="900" baseline="0">
                  <a:solidFill>
                    <a:sysClr val="windowText" lastClr="000000"/>
                  </a:solidFill>
                  <a:latin typeface="+mn-lt"/>
                </a:rPr>
                <a:t> Days</a:t>
              </a:r>
              <a:endParaRPr lang="en-US" sz="900">
                <a:solidFill>
                  <a:sysClr val="windowText" lastClr="000000"/>
                </a:solidFill>
                <a:latin typeface="+mn-lt"/>
              </a:endParaRPr>
            </a:p>
          </xdr:txBody>
        </xdr:sp>
        <xdr:sp macro="" textlink="$C$52">
          <xdr:nvSpPr>
            <xdr:cNvPr id="113" name="Rectangle 112">
              <a:extLst>
                <a:ext uri="{FF2B5EF4-FFF2-40B4-BE49-F238E27FC236}">
                  <a16:creationId xmlns:a16="http://schemas.microsoft.com/office/drawing/2014/main" id="{6937D6D6-ECC7-D76E-3364-86E00F64FB3E}"/>
                </a:ext>
              </a:extLst>
            </xdr:cNvPr>
            <xdr:cNvSpPr/>
          </xdr:nvSpPr>
          <xdr:spPr>
            <a:xfrm>
              <a:off x="15322062" y="11440152"/>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60E6E48-2927-4C17-9B75-19ABA499820C}"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53">
          <xdr:nvSpPr>
            <xdr:cNvPr id="114" name="Rectangle 113">
              <a:extLst>
                <a:ext uri="{FF2B5EF4-FFF2-40B4-BE49-F238E27FC236}">
                  <a16:creationId xmlns:a16="http://schemas.microsoft.com/office/drawing/2014/main" id="{25C1D698-0605-3FB8-9CDF-B36790E094B8}"/>
                </a:ext>
              </a:extLst>
            </xdr:cNvPr>
            <xdr:cNvSpPr/>
          </xdr:nvSpPr>
          <xdr:spPr>
            <a:xfrm>
              <a:off x="16406412" y="11440147"/>
              <a:ext cx="1086555" cy="23062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73DEC11-7058-414F-85BB-5254004438D5}"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grpSp>
      <xdr:grpSp>
        <xdr:nvGrpSpPr>
          <xdr:cNvPr id="33" name="Group 32">
            <a:extLst>
              <a:ext uri="{FF2B5EF4-FFF2-40B4-BE49-F238E27FC236}">
                <a16:creationId xmlns:a16="http://schemas.microsoft.com/office/drawing/2014/main" id="{7EAEEDEA-102B-0384-0A9B-CBCDE7B2D066}"/>
              </a:ext>
            </a:extLst>
          </xdr:cNvPr>
          <xdr:cNvGrpSpPr/>
        </xdr:nvGrpSpPr>
        <xdr:grpSpPr>
          <a:xfrm>
            <a:off x="8427737" y="13038806"/>
            <a:ext cx="3237401" cy="868342"/>
            <a:chOff x="8297173" y="11314859"/>
            <a:chExt cx="3237719" cy="879025"/>
          </a:xfrm>
        </xdr:grpSpPr>
        <xdr:sp macro="" textlink="$D$29">
          <xdr:nvSpPr>
            <xdr:cNvPr id="94" name="Rectangle 93">
              <a:extLst>
                <a:ext uri="{FF2B5EF4-FFF2-40B4-BE49-F238E27FC236}">
                  <a16:creationId xmlns:a16="http://schemas.microsoft.com/office/drawing/2014/main" id="{EA801E53-362E-B500-C720-E8A74FAE877F}"/>
                </a:ext>
              </a:extLst>
            </xdr:cNvPr>
            <xdr:cNvSpPr>
              <a:spLocks noChangeAspect="1"/>
            </xdr:cNvSpPr>
          </xdr:nvSpPr>
          <xdr:spPr>
            <a:xfrm>
              <a:off x="8297173" y="11314859"/>
              <a:ext cx="3232760" cy="22275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C4F8BCE-15D4-45AD-8EA7-1F7DBAED02F3}" type="TxLink">
                <a:rPr lang="en-US" sz="1100" b="0" i="0" u="none" strike="noStrike">
                  <a:solidFill>
                    <a:srgbClr val="000000"/>
                  </a:solidFill>
                  <a:latin typeface="Calibri"/>
                  <a:ea typeface="Calibri"/>
                  <a:cs typeface="Calibri"/>
                </a:rPr>
                <a:pPr algn="ctr"/>
                <a:t>Presented (N=0(-))</a:t>
              </a:fld>
              <a:endParaRPr lang="en-US" sz="1100">
                <a:solidFill>
                  <a:sysClr val="windowText" lastClr="000000"/>
                </a:solidFill>
              </a:endParaRPr>
            </a:p>
          </xdr:txBody>
        </xdr:sp>
        <xdr:sp macro="" textlink="$C$30">
          <xdr:nvSpPr>
            <xdr:cNvPr id="102" name="Rectangle 101">
              <a:extLst>
                <a:ext uri="{FF2B5EF4-FFF2-40B4-BE49-F238E27FC236}">
                  <a16:creationId xmlns:a16="http://schemas.microsoft.com/office/drawing/2014/main" id="{A1F2F3C1-3946-C17A-65C8-179CAEDBDBF1}"/>
                </a:ext>
              </a:extLst>
            </xdr:cNvPr>
            <xdr:cNvSpPr/>
          </xdr:nvSpPr>
          <xdr:spPr>
            <a:xfrm>
              <a:off x="10454786" y="11980570"/>
              <a:ext cx="1080106" cy="213314"/>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09D0663-9CCF-4C10-AE85-1E5A9616FD71}" type="TxLink">
                <a:rPr lang="en-US" sz="900" b="0" i="0" u="none" strike="noStrike">
                  <a:solidFill>
                    <a:srgbClr val="000000"/>
                  </a:solidFill>
                  <a:latin typeface="+mn-lt"/>
                  <a:ea typeface="Calibri"/>
                  <a:cs typeface="Calibri"/>
                </a:rPr>
                <a:pPr algn="ctr"/>
                <a:t>0(-)</a:t>
              </a:fld>
              <a:endParaRPr lang="en-US" sz="900">
                <a:solidFill>
                  <a:sysClr val="windowText" lastClr="000000"/>
                </a:solidFill>
                <a:latin typeface="+mn-lt"/>
              </a:endParaRPr>
            </a:p>
          </xdr:txBody>
        </xdr:sp>
        <xdr:sp macro="" textlink="#REF!">
          <xdr:nvSpPr>
            <xdr:cNvPr id="103" name="Rectangle 102">
              <a:extLst>
                <a:ext uri="{FF2B5EF4-FFF2-40B4-BE49-F238E27FC236}">
                  <a16:creationId xmlns:a16="http://schemas.microsoft.com/office/drawing/2014/main" id="{D88A5C3A-1CC3-1BB2-3F87-23BDCDE2887B}"/>
                </a:ext>
              </a:extLst>
            </xdr:cNvPr>
            <xdr:cNvSpPr>
              <a:spLocks/>
            </xdr:cNvSpPr>
          </xdr:nvSpPr>
          <xdr:spPr>
            <a:xfrm>
              <a:off x="10456697" y="11544238"/>
              <a:ext cx="1075331" cy="4316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Do</a:t>
              </a:r>
              <a:r>
                <a:rPr lang="en-US" sz="900" baseline="0">
                  <a:solidFill>
                    <a:sysClr val="windowText" lastClr="000000"/>
                  </a:solidFill>
                  <a:latin typeface="+mn-lt"/>
                </a:rPr>
                <a:t> not remember</a:t>
              </a:r>
              <a:endParaRPr lang="en-US" sz="900">
                <a:solidFill>
                  <a:sysClr val="windowText" lastClr="000000"/>
                </a:solidFill>
                <a:latin typeface="+mn-lt"/>
              </a:endParaRPr>
            </a:p>
          </xdr:txBody>
        </xdr:sp>
        <xdr:sp macro="" textlink="#REF!">
          <xdr:nvSpPr>
            <xdr:cNvPr id="104" name="Rectangle 103">
              <a:extLst>
                <a:ext uri="{FF2B5EF4-FFF2-40B4-BE49-F238E27FC236}">
                  <a16:creationId xmlns:a16="http://schemas.microsoft.com/office/drawing/2014/main" id="{5C327659-DF14-58D6-1654-5336CF474825}"/>
                </a:ext>
              </a:extLst>
            </xdr:cNvPr>
            <xdr:cNvSpPr>
              <a:spLocks/>
            </xdr:cNvSpPr>
          </xdr:nvSpPr>
          <xdr:spPr>
            <a:xfrm>
              <a:off x="8302277" y="11540482"/>
              <a:ext cx="1077586" cy="4316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With</a:t>
              </a:r>
              <a:r>
                <a:rPr lang="en-US" sz="900" baseline="0">
                  <a:solidFill>
                    <a:sysClr val="windowText" lastClr="000000"/>
                  </a:solidFill>
                  <a:latin typeface="+mn-lt"/>
                </a:rPr>
                <a:t>in </a:t>
              </a:r>
              <a:r>
                <a:rPr lang="en-US" sz="900">
                  <a:solidFill>
                    <a:sysClr val="windowText" lastClr="000000"/>
                  </a:solidFill>
                  <a:latin typeface="+mn-lt"/>
                </a:rPr>
                <a:t>30 Days</a:t>
              </a:r>
            </a:p>
          </xdr:txBody>
        </xdr:sp>
        <xdr:sp macro="" textlink="#REF!">
          <xdr:nvSpPr>
            <xdr:cNvPr id="105" name="Rectangle 104">
              <a:extLst>
                <a:ext uri="{FF2B5EF4-FFF2-40B4-BE49-F238E27FC236}">
                  <a16:creationId xmlns:a16="http://schemas.microsoft.com/office/drawing/2014/main" id="{CDA36237-7ED4-57F9-FB54-98CD6C6C823E}"/>
                </a:ext>
              </a:extLst>
            </xdr:cNvPr>
            <xdr:cNvSpPr>
              <a:spLocks/>
            </xdr:cNvSpPr>
          </xdr:nvSpPr>
          <xdr:spPr>
            <a:xfrm>
              <a:off x="9378280" y="11538712"/>
              <a:ext cx="1077586" cy="431638"/>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Presented After</a:t>
              </a:r>
              <a:r>
                <a:rPr lang="en-US" sz="900" baseline="0">
                  <a:solidFill>
                    <a:sysClr val="windowText" lastClr="000000"/>
                  </a:solidFill>
                  <a:latin typeface="+mn-lt"/>
                </a:rPr>
                <a:t> </a:t>
              </a:r>
              <a:r>
                <a:rPr lang="en-US" sz="900">
                  <a:solidFill>
                    <a:sysClr val="windowText" lastClr="000000"/>
                  </a:solidFill>
                  <a:latin typeface="+mn-lt"/>
                </a:rPr>
                <a:t>30</a:t>
              </a:r>
              <a:r>
                <a:rPr lang="en-US" sz="900" baseline="0">
                  <a:solidFill>
                    <a:sysClr val="windowText" lastClr="000000"/>
                  </a:solidFill>
                  <a:latin typeface="+mn-lt"/>
                </a:rPr>
                <a:t> Days</a:t>
              </a:r>
              <a:endParaRPr lang="en-US" sz="900">
                <a:solidFill>
                  <a:sysClr val="windowText" lastClr="000000"/>
                </a:solidFill>
                <a:latin typeface="+mn-lt"/>
              </a:endParaRPr>
            </a:p>
          </xdr:txBody>
        </xdr:sp>
        <xdr:sp macro="" textlink="$C$30">
          <xdr:nvSpPr>
            <xdr:cNvPr id="107" name="Rectangle 106">
              <a:extLst>
                <a:ext uri="{FF2B5EF4-FFF2-40B4-BE49-F238E27FC236}">
                  <a16:creationId xmlns:a16="http://schemas.microsoft.com/office/drawing/2014/main" id="{562476DD-D107-D71B-5375-5057F2C414CE}"/>
                </a:ext>
              </a:extLst>
            </xdr:cNvPr>
            <xdr:cNvSpPr/>
          </xdr:nvSpPr>
          <xdr:spPr>
            <a:xfrm>
              <a:off x="8302277" y="11968962"/>
              <a:ext cx="1082936" cy="22185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09D0663-9CCF-4C10-AE85-1E5A9616FD71}" type="TxLink">
                <a:rPr lang="en-US" sz="900" b="0" i="0" u="none" strike="noStrike">
                  <a:solidFill>
                    <a:srgbClr val="000000"/>
                  </a:solidFill>
                  <a:latin typeface="+mn-lt"/>
                  <a:ea typeface="Calibri"/>
                  <a:cs typeface="Calibri"/>
                </a:rPr>
                <a:pPr algn="ctr"/>
                <a:t>0(-)</a:t>
              </a:fld>
              <a:endParaRPr lang="en-US" sz="900">
                <a:solidFill>
                  <a:sysClr val="windowText" lastClr="000000"/>
                </a:solidFill>
                <a:latin typeface="+mn-lt"/>
              </a:endParaRPr>
            </a:p>
          </xdr:txBody>
        </xdr:sp>
        <xdr:sp macro="" textlink="$C$31">
          <xdr:nvSpPr>
            <xdr:cNvPr id="108" name="Rectangle 107">
              <a:extLst>
                <a:ext uri="{FF2B5EF4-FFF2-40B4-BE49-F238E27FC236}">
                  <a16:creationId xmlns:a16="http://schemas.microsoft.com/office/drawing/2014/main" id="{943A35F9-2C05-B043-6177-DA7F9F9249DA}"/>
                </a:ext>
              </a:extLst>
            </xdr:cNvPr>
            <xdr:cNvSpPr/>
          </xdr:nvSpPr>
          <xdr:spPr>
            <a:xfrm>
              <a:off x="9385883" y="11970270"/>
              <a:ext cx="1082936" cy="22185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0E949C0-96B4-4B59-92D6-E268882F2126}" type="TxLink">
                <a:rPr lang="en-US" sz="900" b="0" i="0" u="none" strike="noStrike">
                  <a:solidFill>
                    <a:srgbClr val="000000"/>
                  </a:solidFill>
                  <a:latin typeface="+mn-lt"/>
                  <a:ea typeface="Calibri"/>
                  <a:cs typeface="Calibri"/>
                </a:rPr>
                <a:pPr algn="ctr"/>
                <a:t>0(-)</a:t>
              </a:fld>
              <a:endParaRPr lang="en-US" sz="900">
                <a:solidFill>
                  <a:sysClr val="windowText" lastClr="000000"/>
                </a:solidFill>
                <a:latin typeface="+mn-lt"/>
              </a:endParaRPr>
            </a:p>
          </xdr:txBody>
        </xdr:sp>
      </xdr:grpSp>
    </xdr:grpSp>
    <xdr:clientData/>
  </xdr:twoCellAnchor>
  <xdr:twoCellAnchor>
    <xdr:from>
      <xdr:col>6</xdr:col>
      <xdr:colOff>1187773</xdr:colOff>
      <xdr:row>66</xdr:row>
      <xdr:rowOff>36691</xdr:rowOff>
    </xdr:from>
    <xdr:to>
      <xdr:col>6</xdr:col>
      <xdr:colOff>1191420</xdr:colOff>
      <xdr:row>77</xdr:row>
      <xdr:rowOff>40851</xdr:rowOff>
    </xdr:to>
    <xdr:cxnSp macro="">
      <xdr:nvCxnSpPr>
        <xdr:cNvPr id="35" name="Straight Arrow Connector 34">
          <a:extLst>
            <a:ext uri="{FF2B5EF4-FFF2-40B4-BE49-F238E27FC236}">
              <a16:creationId xmlns:a16="http://schemas.microsoft.com/office/drawing/2014/main" id="{C77C100A-A1FE-A6DC-E01A-795DC01E4899}"/>
            </a:ext>
          </a:extLst>
        </xdr:cNvPr>
        <xdr:cNvCxnSpPr>
          <a:cxnSpLocks/>
          <a:stCxn id="202" idx="2"/>
          <a:endCxn id="135" idx="0"/>
        </xdr:cNvCxnSpPr>
      </xdr:nvCxnSpPr>
      <xdr:spPr>
        <a:xfrm>
          <a:off x="6681793" y="11375251"/>
          <a:ext cx="3647" cy="201584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199966</xdr:colOff>
      <xdr:row>73</xdr:row>
      <xdr:rowOff>60413</xdr:rowOff>
    </xdr:from>
    <xdr:to>
      <xdr:col>11</xdr:col>
      <xdr:colOff>204634</xdr:colOff>
      <xdr:row>77</xdr:row>
      <xdr:rowOff>42892</xdr:rowOff>
    </xdr:to>
    <xdr:cxnSp macro="">
      <xdr:nvCxnSpPr>
        <xdr:cNvPr id="37" name="Straight Arrow Connector 36">
          <a:extLst>
            <a:ext uri="{FF2B5EF4-FFF2-40B4-BE49-F238E27FC236}">
              <a16:creationId xmlns:a16="http://schemas.microsoft.com/office/drawing/2014/main" id="{D945175C-A6E8-1CBE-3125-246F2700559E}"/>
            </a:ext>
          </a:extLst>
        </xdr:cNvPr>
        <xdr:cNvCxnSpPr>
          <a:stCxn id="152" idx="2"/>
          <a:endCxn id="94" idx="0"/>
        </xdr:cNvCxnSpPr>
      </xdr:nvCxnSpPr>
      <xdr:spPr>
        <a:xfrm>
          <a:off x="10039291" y="12547688"/>
          <a:ext cx="4668" cy="706379"/>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217637</xdr:colOff>
      <xdr:row>73</xdr:row>
      <xdr:rowOff>60413</xdr:rowOff>
    </xdr:from>
    <xdr:to>
      <xdr:col>17</xdr:col>
      <xdr:colOff>226548</xdr:colOff>
      <xdr:row>77</xdr:row>
      <xdr:rowOff>42752</xdr:rowOff>
    </xdr:to>
    <xdr:cxnSp macro="">
      <xdr:nvCxnSpPr>
        <xdr:cNvPr id="70" name="Straight Arrow Connector 69">
          <a:extLst>
            <a:ext uri="{FF2B5EF4-FFF2-40B4-BE49-F238E27FC236}">
              <a16:creationId xmlns:a16="http://schemas.microsoft.com/office/drawing/2014/main" id="{D31B5820-18DC-30A2-5E0D-7A9CEF4E37A3}"/>
            </a:ext>
          </a:extLst>
        </xdr:cNvPr>
        <xdr:cNvCxnSpPr>
          <a:stCxn id="150" idx="2"/>
          <a:endCxn id="116" idx="0"/>
        </xdr:cNvCxnSpPr>
      </xdr:nvCxnSpPr>
      <xdr:spPr>
        <a:xfrm flipH="1">
          <a:off x="13714562" y="12547688"/>
          <a:ext cx="8911" cy="706239"/>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570043</xdr:colOff>
      <xdr:row>73</xdr:row>
      <xdr:rowOff>60413</xdr:rowOff>
    </xdr:from>
    <xdr:to>
      <xdr:col>22</xdr:col>
      <xdr:colOff>574852</xdr:colOff>
      <xdr:row>77</xdr:row>
      <xdr:rowOff>49806</xdr:rowOff>
    </xdr:to>
    <xdr:cxnSp macro="">
      <xdr:nvCxnSpPr>
        <xdr:cNvPr id="78" name="Straight Arrow Connector 77">
          <a:extLst>
            <a:ext uri="{FF2B5EF4-FFF2-40B4-BE49-F238E27FC236}">
              <a16:creationId xmlns:a16="http://schemas.microsoft.com/office/drawing/2014/main" id="{CABCB719-025D-0424-52A8-E3A17B266696}"/>
            </a:ext>
          </a:extLst>
        </xdr:cNvPr>
        <xdr:cNvCxnSpPr>
          <a:stCxn id="148" idx="2"/>
          <a:endCxn id="109" idx="0"/>
        </xdr:cNvCxnSpPr>
      </xdr:nvCxnSpPr>
      <xdr:spPr>
        <a:xfrm>
          <a:off x="17114968" y="12547688"/>
          <a:ext cx="4809" cy="71329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422838</xdr:colOff>
      <xdr:row>85</xdr:row>
      <xdr:rowOff>78362</xdr:rowOff>
    </xdr:from>
    <xdr:to>
      <xdr:col>14</xdr:col>
      <xdr:colOff>31733</xdr:colOff>
      <xdr:row>90</xdr:row>
      <xdr:rowOff>21154</xdr:rowOff>
    </xdr:to>
    <xdr:grpSp>
      <xdr:nvGrpSpPr>
        <xdr:cNvPr id="8" name="Group 7">
          <a:extLst>
            <a:ext uri="{FF2B5EF4-FFF2-40B4-BE49-F238E27FC236}">
              <a16:creationId xmlns:a16="http://schemas.microsoft.com/office/drawing/2014/main" id="{EAB84150-0F5E-F1A8-4604-28B5579E8F44}"/>
            </a:ext>
          </a:extLst>
        </xdr:cNvPr>
        <xdr:cNvGrpSpPr/>
      </xdr:nvGrpSpPr>
      <xdr:grpSpPr>
        <a:xfrm>
          <a:off x="8431458" y="15623162"/>
          <a:ext cx="3266495" cy="857192"/>
          <a:chOff x="8972478" y="14856482"/>
          <a:chExt cx="3268400" cy="861002"/>
        </a:xfrm>
      </xdr:grpSpPr>
      <xdr:sp macro="" textlink="$C$34">
        <xdr:nvSpPr>
          <xdr:cNvPr id="183" name="Rectangle 182">
            <a:extLst>
              <a:ext uri="{FF2B5EF4-FFF2-40B4-BE49-F238E27FC236}">
                <a16:creationId xmlns:a16="http://schemas.microsoft.com/office/drawing/2014/main" id="{52E51D9B-D611-5D3F-3B4E-4FB43A9F6E98}"/>
              </a:ext>
            </a:extLst>
          </xdr:cNvPr>
          <xdr:cNvSpPr>
            <a:spLocks/>
          </xdr:cNvSpPr>
        </xdr:nvSpPr>
        <xdr:spPr>
          <a:xfrm>
            <a:off x="8972478" y="14856482"/>
            <a:ext cx="3263184" cy="43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ED0852B-6D49-4938-B7A6-E0C97EF2067C}" type="TxLink">
              <a:rPr lang="en-US" sz="1000" b="0" i="0" u="none" strike="noStrike">
                <a:solidFill>
                  <a:srgbClr val="000000"/>
                </a:solidFill>
                <a:latin typeface="Calibri"/>
                <a:ea typeface="Calibri"/>
                <a:cs typeface="Calibri"/>
              </a:rPr>
              <a:pPr algn="ctr"/>
              <a:t>    Provided sputum
(N=0)</a:t>
            </a:fld>
            <a:endParaRPr lang="en-US" sz="1000">
              <a:solidFill>
                <a:sysClr val="windowText" lastClr="000000"/>
              </a:solidFill>
            </a:endParaRPr>
          </a:p>
        </xdr:txBody>
      </xdr:sp>
      <xdr:sp macro="" textlink="#REF!">
        <xdr:nvSpPr>
          <xdr:cNvPr id="184" name="Rectangle 183">
            <a:extLst>
              <a:ext uri="{FF2B5EF4-FFF2-40B4-BE49-F238E27FC236}">
                <a16:creationId xmlns:a16="http://schemas.microsoft.com/office/drawing/2014/main" id="{859BB60E-49C5-05FF-177F-C214BB5B9DFC}"/>
              </a:ext>
            </a:extLst>
          </xdr:cNvPr>
          <xdr:cNvSpPr/>
        </xdr:nvSpPr>
        <xdr:spPr>
          <a:xfrm>
            <a:off x="8972478" y="15282381"/>
            <a:ext cx="1089916"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Positive</a:t>
            </a:r>
          </a:p>
        </xdr:txBody>
      </xdr:sp>
      <xdr:sp macro="" textlink="#REF!">
        <xdr:nvSpPr>
          <xdr:cNvPr id="185" name="Rectangle 184">
            <a:extLst>
              <a:ext uri="{FF2B5EF4-FFF2-40B4-BE49-F238E27FC236}">
                <a16:creationId xmlns:a16="http://schemas.microsoft.com/office/drawing/2014/main" id="{2A5AD44E-6CFA-E63B-B8A8-CBFB445CA88D}"/>
              </a:ext>
            </a:extLst>
          </xdr:cNvPr>
          <xdr:cNvSpPr>
            <a:spLocks/>
          </xdr:cNvSpPr>
        </xdr:nvSpPr>
        <xdr:spPr>
          <a:xfrm>
            <a:off x="10068715" y="15282403"/>
            <a:ext cx="1091823"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Negative</a:t>
            </a:r>
          </a:p>
        </xdr:txBody>
      </xdr:sp>
      <xdr:sp macro="" textlink="$C$36">
        <xdr:nvSpPr>
          <xdr:cNvPr id="186" name="Rectangle 185">
            <a:extLst>
              <a:ext uri="{FF2B5EF4-FFF2-40B4-BE49-F238E27FC236}">
                <a16:creationId xmlns:a16="http://schemas.microsoft.com/office/drawing/2014/main" id="{8811B4BD-0748-479C-147B-4311C78E2FE6}"/>
              </a:ext>
            </a:extLst>
          </xdr:cNvPr>
          <xdr:cNvSpPr/>
        </xdr:nvSpPr>
        <xdr:spPr>
          <a:xfrm>
            <a:off x="8972478" y="15499721"/>
            <a:ext cx="1094554"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6932740-827F-4112-B07A-C99FC1ED1C33}" type="TxLink">
              <a:rPr lang="en-US" sz="900" b="0" i="0" u="none" strike="noStrike">
                <a:solidFill>
                  <a:srgbClr val="000000"/>
                </a:solidFill>
                <a:latin typeface="Calibri"/>
                <a:ea typeface="Calibri"/>
                <a:cs typeface="Calibri"/>
              </a:rPr>
              <a:pPr algn="ctr"/>
              <a:t>0(-)</a:t>
            </a:fld>
            <a:endParaRPr lang="en-US" sz="900">
              <a:solidFill>
                <a:sysClr val="windowText" lastClr="000000"/>
              </a:solidFill>
            </a:endParaRPr>
          </a:p>
        </xdr:txBody>
      </xdr:sp>
      <xdr:sp macro="" textlink="$C$35">
        <xdr:nvSpPr>
          <xdr:cNvPr id="188" name="Rectangle 187">
            <a:extLst>
              <a:ext uri="{FF2B5EF4-FFF2-40B4-BE49-F238E27FC236}">
                <a16:creationId xmlns:a16="http://schemas.microsoft.com/office/drawing/2014/main" id="{8310C595-9A8A-E068-BB3B-696B8B018B11}"/>
              </a:ext>
            </a:extLst>
          </xdr:cNvPr>
          <xdr:cNvSpPr/>
        </xdr:nvSpPr>
        <xdr:spPr>
          <a:xfrm>
            <a:off x="10068716" y="15499693"/>
            <a:ext cx="1094553"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BC5E3D6-ECD7-4085-9B9D-0864E1FC4324}" type="TxLink">
              <a:rPr lang="en-US" sz="1100" b="0" i="0" u="none" strike="noStrike">
                <a:solidFill>
                  <a:srgbClr val="000000"/>
                </a:solidFill>
                <a:latin typeface="Calibri"/>
                <a:ea typeface="Calibri"/>
                <a:cs typeface="Calibri"/>
              </a:rPr>
              <a:pPr algn="ctr"/>
              <a:t>0(-)</a:t>
            </a:fld>
            <a:endParaRPr lang="en-US" sz="900">
              <a:solidFill>
                <a:sysClr val="windowText" lastClr="000000"/>
              </a:solidFill>
            </a:endParaRPr>
          </a:p>
        </xdr:txBody>
      </xdr:sp>
      <xdr:sp macro="" textlink="#REF!">
        <xdr:nvSpPr>
          <xdr:cNvPr id="3" name="Rectangle 2">
            <a:extLst>
              <a:ext uri="{FF2B5EF4-FFF2-40B4-BE49-F238E27FC236}">
                <a16:creationId xmlns:a16="http://schemas.microsoft.com/office/drawing/2014/main" id="{C661A61C-581D-494E-8756-112653E58DCC}"/>
              </a:ext>
            </a:extLst>
          </xdr:cNvPr>
          <xdr:cNvSpPr>
            <a:spLocks/>
          </xdr:cNvSpPr>
        </xdr:nvSpPr>
        <xdr:spPr>
          <a:xfrm>
            <a:off x="11155681" y="15278100"/>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37">
        <xdr:nvSpPr>
          <xdr:cNvPr id="4" name="Rectangle 3">
            <a:extLst>
              <a:ext uri="{FF2B5EF4-FFF2-40B4-BE49-F238E27FC236}">
                <a16:creationId xmlns:a16="http://schemas.microsoft.com/office/drawing/2014/main" id="{BC690A94-122D-4CA0-8D8B-BAECEFE7606A}"/>
              </a:ext>
            </a:extLst>
          </xdr:cNvPr>
          <xdr:cNvSpPr/>
        </xdr:nvSpPr>
        <xdr:spPr>
          <a:xfrm>
            <a:off x="11155680" y="15499629"/>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064CD7D-74AC-42A0-B2CD-73C337F16632}"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14</xdr:col>
      <xdr:colOff>420140</xdr:colOff>
      <xdr:row>85</xdr:row>
      <xdr:rowOff>45137</xdr:rowOff>
    </xdr:from>
    <xdr:to>
      <xdr:col>20</xdr:col>
      <xdr:colOff>22208</xdr:colOff>
      <xdr:row>90</xdr:row>
      <xdr:rowOff>21154</xdr:rowOff>
    </xdr:to>
    <xdr:grpSp>
      <xdr:nvGrpSpPr>
        <xdr:cNvPr id="23" name="Group 22">
          <a:extLst>
            <a:ext uri="{FF2B5EF4-FFF2-40B4-BE49-F238E27FC236}">
              <a16:creationId xmlns:a16="http://schemas.microsoft.com/office/drawing/2014/main" id="{E5AB1C36-C643-C7FC-BDD7-A72C9A6C1215}"/>
            </a:ext>
          </a:extLst>
        </xdr:cNvPr>
        <xdr:cNvGrpSpPr/>
      </xdr:nvGrpSpPr>
      <xdr:grpSpPr>
        <a:xfrm>
          <a:off x="12086360" y="15589937"/>
          <a:ext cx="3259668" cy="890417"/>
          <a:chOff x="12619760" y="14856512"/>
          <a:chExt cx="3263478" cy="888512"/>
        </a:xfrm>
      </xdr:grpSpPr>
      <xdr:sp macro="" textlink="$C$45">
        <xdr:nvSpPr>
          <xdr:cNvPr id="176" name="Rectangle 175">
            <a:extLst>
              <a:ext uri="{FF2B5EF4-FFF2-40B4-BE49-F238E27FC236}">
                <a16:creationId xmlns:a16="http://schemas.microsoft.com/office/drawing/2014/main" id="{3723C0AC-7202-16ED-780D-72D4FB69285B}"/>
              </a:ext>
            </a:extLst>
          </xdr:cNvPr>
          <xdr:cNvSpPr>
            <a:spLocks/>
          </xdr:cNvSpPr>
        </xdr:nvSpPr>
        <xdr:spPr>
          <a:xfrm>
            <a:off x="12619760" y="14856512"/>
            <a:ext cx="3245080" cy="44342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D749A9F-0D4A-48A2-8CA6-5B91AFAB32CC}" type="TxLink">
              <a:rPr lang="en-US" sz="900" b="0" i="0" u="none" strike="noStrike">
                <a:solidFill>
                  <a:srgbClr val="000000"/>
                </a:solidFill>
                <a:latin typeface="Calibri"/>
                <a:ea typeface="Calibri"/>
                <a:cs typeface="Calibri"/>
              </a:rPr>
              <a:pPr algn="ctr"/>
              <a:t>    Provided sputum
(N=0)</a:t>
            </a:fld>
            <a:endParaRPr lang="en-US" sz="900">
              <a:solidFill>
                <a:sysClr val="windowText" lastClr="000000"/>
              </a:solidFill>
            </a:endParaRPr>
          </a:p>
        </xdr:txBody>
      </xdr:sp>
      <xdr:sp macro="" textlink="#REF!">
        <xdr:nvSpPr>
          <xdr:cNvPr id="177" name="Rectangle 176">
            <a:extLst>
              <a:ext uri="{FF2B5EF4-FFF2-40B4-BE49-F238E27FC236}">
                <a16:creationId xmlns:a16="http://schemas.microsoft.com/office/drawing/2014/main" id="{5B26636A-9677-23DE-9529-252E3A5C3FE6}"/>
              </a:ext>
            </a:extLst>
          </xdr:cNvPr>
          <xdr:cNvSpPr/>
        </xdr:nvSpPr>
        <xdr:spPr>
          <a:xfrm>
            <a:off x="12621746" y="15300003"/>
            <a:ext cx="1091042"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Positive</a:t>
            </a:r>
          </a:p>
        </xdr:txBody>
      </xdr:sp>
      <xdr:sp macro="" textlink="#REF!">
        <xdr:nvSpPr>
          <xdr:cNvPr id="178" name="Rectangle 177">
            <a:extLst>
              <a:ext uri="{FF2B5EF4-FFF2-40B4-BE49-F238E27FC236}">
                <a16:creationId xmlns:a16="http://schemas.microsoft.com/office/drawing/2014/main" id="{8A0EBBE4-A47B-0C5C-C958-4B8EE17AC83C}"/>
              </a:ext>
            </a:extLst>
          </xdr:cNvPr>
          <xdr:cNvSpPr>
            <a:spLocks/>
          </xdr:cNvSpPr>
        </xdr:nvSpPr>
        <xdr:spPr>
          <a:xfrm>
            <a:off x="13714469" y="15300020"/>
            <a:ext cx="1091042"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Negative</a:t>
            </a:r>
          </a:p>
        </xdr:txBody>
      </xdr:sp>
      <xdr:sp macro="" textlink="$C$47">
        <xdr:nvSpPr>
          <xdr:cNvPr id="180" name="Rectangle 179">
            <a:extLst>
              <a:ext uri="{FF2B5EF4-FFF2-40B4-BE49-F238E27FC236}">
                <a16:creationId xmlns:a16="http://schemas.microsoft.com/office/drawing/2014/main" id="{0A48ECA6-EA79-31E4-2441-91AEECE2B372}"/>
              </a:ext>
            </a:extLst>
          </xdr:cNvPr>
          <xdr:cNvSpPr/>
        </xdr:nvSpPr>
        <xdr:spPr>
          <a:xfrm>
            <a:off x="12621746" y="15523311"/>
            <a:ext cx="1091042"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ED38045-1566-4F75-A5A6-88F526C756B5}"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46">
        <xdr:nvSpPr>
          <xdr:cNvPr id="181" name="Rectangle 180">
            <a:extLst>
              <a:ext uri="{FF2B5EF4-FFF2-40B4-BE49-F238E27FC236}">
                <a16:creationId xmlns:a16="http://schemas.microsoft.com/office/drawing/2014/main" id="{DB506DE0-4E04-BC80-263B-4C287B434C65}"/>
              </a:ext>
            </a:extLst>
          </xdr:cNvPr>
          <xdr:cNvSpPr/>
        </xdr:nvSpPr>
        <xdr:spPr>
          <a:xfrm>
            <a:off x="13714470" y="15523288"/>
            <a:ext cx="1091041" cy="221713"/>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A4642726-E11F-48E8-BAF3-06FF7C930B04}"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REF!">
        <xdr:nvSpPr>
          <xdr:cNvPr id="19" name="Rectangle 18">
            <a:extLst>
              <a:ext uri="{FF2B5EF4-FFF2-40B4-BE49-F238E27FC236}">
                <a16:creationId xmlns:a16="http://schemas.microsoft.com/office/drawing/2014/main" id="{E669E5EB-FA4C-45EC-AC80-5795512064D1}"/>
              </a:ext>
            </a:extLst>
          </xdr:cNvPr>
          <xdr:cNvSpPr>
            <a:spLocks/>
          </xdr:cNvSpPr>
        </xdr:nvSpPr>
        <xdr:spPr>
          <a:xfrm>
            <a:off x="14798041" y="15300960"/>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48">
        <xdr:nvSpPr>
          <xdr:cNvPr id="20" name="Rectangle 19">
            <a:extLst>
              <a:ext uri="{FF2B5EF4-FFF2-40B4-BE49-F238E27FC236}">
                <a16:creationId xmlns:a16="http://schemas.microsoft.com/office/drawing/2014/main" id="{A9B63EBF-3A7B-4076-B678-0CFE945E73E4}"/>
              </a:ext>
            </a:extLst>
          </xdr:cNvPr>
          <xdr:cNvSpPr/>
        </xdr:nvSpPr>
        <xdr:spPr>
          <a:xfrm>
            <a:off x="14798040" y="15522489"/>
            <a:ext cx="1085197" cy="217855"/>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2B9BC4B-7AB6-4184-8B19-0BA6C0F0D038}"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20</xdr:col>
      <xdr:colOff>165159</xdr:colOff>
      <xdr:row>85</xdr:row>
      <xdr:rowOff>53577</xdr:rowOff>
    </xdr:from>
    <xdr:to>
      <xdr:col>25</xdr:col>
      <xdr:colOff>384158</xdr:colOff>
      <xdr:row>90</xdr:row>
      <xdr:rowOff>21154</xdr:rowOff>
    </xdr:to>
    <xdr:grpSp>
      <xdr:nvGrpSpPr>
        <xdr:cNvPr id="27" name="Group 26">
          <a:extLst>
            <a:ext uri="{FF2B5EF4-FFF2-40B4-BE49-F238E27FC236}">
              <a16:creationId xmlns:a16="http://schemas.microsoft.com/office/drawing/2014/main" id="{79ED5FDC-046C-F1A4-7456-F5EA2C693A81}"/>
            </a:ext>
          </a:extLst>
        </xdr:cNvPr>
        <xdr:cNvGrpSpPr/>
      </xdr:nvGrpSpPr>
      <xdr:grpSpPr>
        <a:xfrm>
          <a:off x="15488979" y="15598377"/>
          <a:ext cx="3266999" cy="881977"/>
          <a:chOff x="15487074" y="14856512"/>
          <a:chExt cx="3268904" cy="881977"/>
        </a:xfrm>
      </xdr:grpSpPr>
      <xdr:sp macro="" textlink="$C$56">
        <xdr:nvSpPr>
          <xdr:cNvPr id="171" name="Rectangle 170">
            <a:extLst>
              <a:ext uri="{FF2B5EF4-FFF2-40B4-BE49-F238E27FC236}">
                <a16:creationId xmlns:a16="http://schemas.microsoft.com/office/drawing/2014/main" id="{A10E1AFC-110E-D0B4-C325-309D736A64A6}"/>
              </a:ext>
            </a:extLst>
          </xdr:cNvPr>
          <xdr:cNvSpPr>
            <a:spLocks/>
          </xdr:cNvSpPr>
        </xdr:nvSpPr>
        <xdr:spPr>
          <a:xfrm>
            <a:off x="15487074" y="14856512"/>
            <a:ext cx="3265746" cy="432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B1F309D-0B10-49A9-A1A9-8828CEBF690C}" type="TxLink">
              <a:rPr lang="en-US" sz="900" b="0" i="0" u="none" strike="noStrike">
                <a:solidFill>
                  <a:srgbClr val="000000"/>
                </a:solidFill>
                <a:latin typeface="Calibri"/>
                <a:ea typeface="Calibri"/>
                <a:cs typeface="Calibri"/>
              </a:rPr>
              <a:pPr algn="ctr"/>
              <a:t>    Provided sputum
(N=0)</a:t>
            </a:fld>
            <a:endParaRPr lang="en-US" sz="900">
              <a:solidFill>
                <a:sysClr val="windowText" lastClr="000000"/>
              </a:solidFill>
            </a:endParaRPr>
          </a:p>
        </xdr:txBody>
      </xdr:sp>
      <xdr:sp macro="" textlink="#REF!">
        <xdr:nvSpPr>
          <xdr:cNvPr id="172" name="Rectangle 171">
            <a:extLst>
              <a:ext uri="{FF2B5EF4-FFF2-40B4-BE49-F238E27FC236}">
                <a16:creationId xmlns:a16="http://schemas.microsoft.com/office/drawing/2014/main" id="{6B111948-EB60-E345-76F0-43A8F6E515F6}"/>
              </a:ext>
            </a:extLst>
          </xdr:cNvPr>
          <xdr:cNvSpPr/>
        </xdr:nvSpPr>
        <xdr:spPr>
          <a:xfrm>
            <a:off x="15489057" y="15296447"/>
            <a:ext cx="1089388"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latin typeface="+mn-lt"/>
              </a:rPr>
              <a:t>Positive</a:t>
            </a:r>
          </a:p>
        </xdr:txBody>
      </xdr:sp>
      <xdr:sp macro="" textlink="$C$58">
        <xdr:nvSpPr>
          <xdr:cNvPr id="174" name="Rectangle 173">
            <a:extLst>
              <a:ext uri="{FF2B5EF4-FFF2-40B4-BE49-F238E27FC236}">
                <a16:creationId xmlns:a16="http://schemas.microsoft.com/office/drawing/2014/main" id="{DFB42FC8-D03A-A206-5186-798D73D573B3}"/>
              </a:ext>
            </a:extLst>
          </xdr:cNvPr>
          <xdr:cNvSpPr/>
        </xdr:nvSpPr>
        <xdr:spPr>
          <a:xfrm>
            <a:off x="15489057" y="15521828"/>
            <a:ext cx="1089388"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A7EB649-09C1-47B5-AFA9-0A2671BD332B}"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C$57">
        <xdr:nvSpPr>
          <xdr:cNvPr id="175" name="Rectangle 174">
            <a:extLst>
              <a:ext uri="{FF2B5EF4-FFF2-40B4-BE49-F238E27FC236}">
                <a16:creationId xmlns:a16="http://schemas.microsoft.com/office/drawing/2014/main" id="{AB853D5F-E641-B357-3A6F-D51802E83478}"/>
              </a:ext>
            </a:extLst>
          </xdr:cNvPr>
          <xdr:cNvSpPr/>
        </xdr:nvSpPr>
        <xdr:spPr>
          <a:xfrm>
            <a:off x="16580124" y="15521804"/>
            <a:ext cx="1089387"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6B9BC14-7149-406E-8F35-960576D02F80}" type="TxLink">
              <a:rPr lang="en-US" sz="1100" b="0" i="0" u="none" strike="noStrike">
                <a:solidFill>
                  <a:srgbClr val="000000"/>
                </a:solidFill>
                <a:latin typeface="Calibri"/>
                <a:ea typeface="Calibri"/>
                <a:cs typeface="Calibri"/>
              </a:rPr>
              <a:pPr algn="ctr"/>
              <a:t>0(-)</a:t>
            </a:fld>
            <a:endParaRPr lang="en-US" sz="900">
              <a:solidFill>
                <a:sysClr val="windowText" lastClr="000000"/>
              </a:solidFill>
              <a:latin typeface="+mn-lt"/>
            </a:endParaRPr>
          </a:p>
        </xdr:txBody>
      </xdr:sp>
      <xdr:sp macro="" textlink="#REF!">
        <xdr:nvSpPr>
          <xdr:cNvPr id="24" name="Rectangle 23">
            <a:extLst>
              <a:ext uri="{FF2B5EF4-FFF2-40B4-BE49-F238E27FC236}">
                <a16:creationId xmlns:a16="http://schemas.microsoft.com/office/drawing/2014/main" id="{F8259F2C-59D5-4C45-9DD6-871729B4F4DB}"/>
              </a:ext>
            </a:extLst>
          </xdr:cNvPr>
          <xdr:cNvSpPr>
            <a:spLocks/>
          </xdr:cNvSpPr>
        </xdr:nvSpPr>
        <xdr:spPr>
          <a:xfrm>
            <a:off x="17670781" y="15296447"/>
            <a:ext cx="1085197"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solidFill>
                  <a:sysClr val="windowText" lastClr="000000"/>
                </a:solidFill>
              </a:rPr>
              <a:t>Missing\Unknown</a:t>
            </a:r>
          </a:p>
        </xdr:txBody>
      </xdr:sp>
      <xdr:sp macro="" textlink="$C$59">
        <xdr:nvSpPr>
          <xdr:cNvPr id="25" name="Rectangle 24">
            <a:extLst>
              <a:ext uri="{FF2B5EF4-FFF2-40B4-BE49-F238E27FC236}">
                <a16:creationId xmlns:a16="http://schemas.microsoft.com/office/drawing/2014/main" id="{015D1424-D236-4BAE-B2BD-D9A1CD2F22DA}"/>
              </a:ext>
            </a:extLst>
          </xdr:cNvPr>
          <xdr:cNvSpPr/>
        </xdr:nvSpPr>
        <xdr:spPr>
          <a:xfrm>
            <a:off x="17670780" y="15522489"/>
            <a:ext cx="1085197"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80893D8-6665-442B-8ED7-A3A98FCC71D7}" type="TxLink">
              <a:rPr lang="en-US" sz="1100" b="0" i="0" u="none" strike="noStrike">
                <a:solidFill>
                  <a:srgbClr val="000000"/>
                </a:solidFill>
                <a:latin typeface="Calibri"/>
                <a:ea typeface="Calibri"/>
                <a:cs typeface="Calibri"/>
              </a:rPr>
              <a:pPr algn="ctr"/>
              <a:t>0(-)</a:t>
            </a:fld>
            <a:endParaRPr lang="en-US" sz="1100">
              <a:solidFill>
                <a:sysClr val="windowText" lastClr="000000"/>
              </a:solidFill>
            </a:endParaRPr>
          </a:p>
        </xdr:txBody>
      </xdr:sp>
    </xdr:grpSp>
    <xdr:clientData/>
  </xdr:twoCellAnchor>
  <xdr:twoCellAnchor>
    <xdr:from>
      <xdr:col>12</xdr:col>
      <xdr:colOff>136507</xdr:colOff>
      <xdr:row>83</xdr:row>
      <xdr:rowOff>22859</xdr:rowOff>
    </xdr:from>
    <xdr:to>
      <xdr:col>15</xdr:col>
      <xdr:colOff>179707</xdr:colOff>
      <xdr:row>84</xdr:row>
      <xdr:rowOff>57884</xdr:rowOff>
    </xdr:to>
    <xdr:sp macro="" textlink="$C$33">
      <xdr:nvSpPr>
        <xdr:cNvPr id="2" name="Rectangle 1">
          <a:extLst>
            <a:ext uri="{FF2B5EF4-FFF2-40B4-BE49-F238E27FC236}">
              <a16:creationId xmlns:a16="http://schemas.microsoft.com/office/drawing/2014/main" id="{3DB261E9-3D1F-43F5-B896-0DA2A711B20B}"/>
            </a:ext>
          </a:extLst>
        </xdr:cNvPr>
        <xdr:cNvSpPr>
          <a:spLocks/>
        </xdr:cNvSpPr>
      </xdr:nvSpPr>
      <xdr:spPr>
        <a:xfrm>
          <a:off x="10585432" y="15043784"/>
          <a:ext cx="1872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CA11ECD-FE43-48A1-BDC9-6BA9B1215519}"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11</xdr:col>
      <xdr:colOff>228600</xdr:colOff>
      <xdr:row>83</xdr:row>
      <xdr:rowOff>127049</xdr:rowOff>
    </xdr:from>
    <xdr:to>
      <xdr:col>12</xdr:col>
      <xdr:colOff>132697</xdr:colOff>
      <xdr:row>83</xdr:row>
      <xdr:rowOff>134669</xdr:rowOff>
    </xdr:to>
    <xdr:cxnSp macro="">
      <xdr:nvCxnSpPr>
        <xdr:cNvPr id="6" name="Straight Arrow Connector 5">
          <a:extLst>
            <a:ext uri="{FF2B5EF4-FFF2-40B4-BE49-F238E27FC236}">
              <a16:creationId xmlns:a16="http://schemas.microsoft.com/office/drawing/2014/main" id="{F9B5B65D-FBA7-47F9-8732-E849BEAD98F4}"/>
            </a:ext>
          </a:extLst>
        </xdr:cNvPr>
        <xdr:cNvCxnSpPr>
          <a:cxnSpLocks/>
          <a:stCxn id="2" idx="1"/>
        </xdr:cNvCxnSpPr>
      </xdr:nvCxnSpPr>
      <xdr:spPr>
        <a:xfrm flipH="1">
          <a:off x="10067925" y="15147974"/>
          <a:ext cx="513697" cy="762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130791</xdr:colOff>
      <xdr:row>83</xdr:row>
      <xdr:rowOff>22859</xdr:rowOff>
    </xdr:from>
    <xdr:to>
      <xdr:col>21</xdr:col>
      <xdr:colOff>173991</xdr:colOff>
      <xdr:row>84</xdr:row>
      <xdr:rowOff>57884</xdr:rowOff>
    </xdr:to>
    <xdr:sp macro="" textlink="$C$44">
      <xdr:nvSpPr>
        <xdr:cNvPr id="7" name="Rectangle 6">
          <a:extLst>
            <a:ext uri="{FF2B5EF4-FFF2-40B4-BE49-F238E27FC236}">
              <a16:creationId xmlns:a16="http://schemas.microsoft.com/office/drawing/2014/main" id="{9F8AC8BC-F405-47C1-A5B5-4DEAD8D5F518}"/>
            </a:ext>
          </a:extLst>
        </xdr:cNvPr>
        <xdr:cNvSpPr>
          <a:spLocks/>
        </xdr:cNvSpPr>
      </xdr:nvSpPr>
      <xdr:spPr>
        <a:xfrm>
          <a:off x="14237316" y="15043784"/>
          <a:ext cx="1872000" cy="2160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09944B4-8623-4F19-804F-5E5251CC289A}"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17</xdr:col>
      <xdr:colOff>211455</xdr:colOff>
      <xdr:row>83</xdr:row>
      <xdr:rowOff>127049</xdr:rowOff>
    </xdr:from>
    <xdr:to>
      <xdr:col>18</xdr:col>
      <xdr:colOff>134601</xdr:colOff>
      <xdr:row>83</xdr:row>
      <xdr:rowOff>135255</xdr:rowOff>
    </xdr:to>
    <xdr:cxnSp macro="">
      <xdr:nvCxnSpPr>
        <xdr:cNvPr id="9" name="Straight Arrow Connector 8">
          <a:extLst>
            <a:ext uri="{FF2B5EF4-FFF2-40B4-BE49-F238E27FC236}">
              <a16:creationId xmlns:a16="http://schemas.microsoft.com/office/drawing/2014/main" id="{5D250315-8B1A-46E0-A23C-65E20F2FE082}"/>
            </a:ext>
          </a:extLst>
        </xdr:cNvPr>
        <xdr:cNvCxnSpPr>
          <a:cxnSpLocks/>
          <a:stCxn id="7" idx="1"/>
        </xdr:cNvCxnSpPr>
      </xdr:nvCxnSpPr>
      <xdr:spPr>
        <a:xfrm flipH="1">
          <a:off x="13708380" y="15147974"/>
          <a:ext cx="532746" cy="8206"/>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23</xdr:col>
      <xdr:colOff>479406</xdr:colOff>
      <xdr:row>83</xdr:row>
      <xdr:rowOff>17145</xdr:rowOff>
    </xdr:from>
    <xdr:to>
      <xdr:col>26</xdr:col>
      <xdr:colOff>522606</xdr:colOff>
      <xdr:row>84</xdr:row>
      <xdr:rowOff>59790</xdr:rowOff>
    </xdr:to>
    <xdr:sp macro="" textlink="$C$55">
      <xdr:nvSpPr>
        <xdr:cNvPr id="10" name="Rectangle 9">
          <a:extLst>
            <a:ext uri="{FF2B5EF4-FFF2-40B4-BE49-F238E27FC236}">
              <a16:creationId xmlns:a16="http://schemas.microsoft.com/office/drawing/2014/main" id="{E00050A1-69CE-428D-A23A-F7DA7E79F9BB}"/>
            </a:ext>
          </a:extLst>
        </xdr:cNvPr>
        <xdr:cNvSpPr>
          <a:spLocks/>
        </xdr:cNvSpPr>
      </xdr:nvSpPr>
      <xdr:spPr>
        <a:xfrm>
          <a:off x="17633931" y="15038070"/>
          <a:ext cx="1872000" cy="22362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3CA31A0F-BA78-48E9-B306-89B45EE8C5C5}"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22</xdr:col>
      <xdr:colOff>590550</xdr:colOff>
      <xdr:row>83</xdr:row>
      <xdr:rowOff>128955</xdr:rowOff>
    </xdr:from>
    <xdr:to>
      <xdr:col>23</xdr:col>
      <xdr:colOff>475596</xdr:colOff>
      <xdr:row>83</xdr:row>
      <xdr:rowOff>136575</xdr:rowOff>
    </xdr:to>
    <xdr:cxnSp macro="">
      <xdr:nvCxnSpPr>
        <xdr:cNvPr id="15" name="Straight Arrow Connector 14">
          <a:extLst>
            <a:ext uri="{FF2B5EF4-FFF2-40B4-BE49-F238E27FC236}">
              <a16:creationId xmlns:a16="http://schemas.microsoft.com/office/drawing/2014/main" id="{2C875F2A-2284-4182-AE10-1AE1F7225CBF}"/>
            </a:ext>
          </a:extLst>
        </xdr:cNvPr>
        <xdr:cNvCxnSpPr>
          <a:cxnSpLocks/>
          <a:stCxn id="10" idx="1"/>
        </xdr:cNvCxnSpPr>
      </xdr:nvCxnSpPr>
      <xdr:spPr>
        <a:xfrm flipH="1">
          <a:off x="17135475" y="15149880"/>
          <a:ext cx="494646" cy="7620"/>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1698606</xdr:colOff>
      <xdr:row>82</xdr:row>
      <xdr:rowOff>169544</xdr:rowOff>
    </xdr:from>
    <xdr:to>
      <xdr:col>9</xdr:col>
      <xdr:colOff>446406</xdr:colOff>
      <xdr:row>84</xdr:row>
      <xdr:rowOff>15974</xdr:rowOff>
    </xdr:to>
    <xdr:sp macro="" textlink="$C$20">
      <xdr:nvSpPr>
        <xdr:cNvPr id="26" name="Rectangle 25">
          <a:extLst>
            <a:ext uri="{FF2B5EF4-FFF2-40B4-BE49-F238E27FC236}">
              <a16:creationId xmlns:a16="http://schemas.microsoft.com/office/drawing/2014/main" id="{251EF90F-CB5A-4148-84D0-571548E041FA}"/>
            </a:ext>
          </a:extLst>
        </xdr:cNvPr>
        <xdr:cNvSpPr>
          <a:spLocks/>
        </xdr:cNvSpPr>
      </xdr:nvSpPr>
      <xdr:spPr>
        <a:xfrm>
          <a:off x="7194531" y="15009494"/>
          <a:ext cx="1872000" cy="20838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77640128-A318-4044-AB20-450D34890E02}" type="TxLink">
            <a:rPr lang="en-US" sz="900" b="0" i="0" u="none" strike="noStrike">
              <a:solidFill>
                <a:srgbClr val="000000"/>
              </a:solidFill>
              <a:latin typeface="Calibri"/>
              <a:ea typeface="Calibri"/>
              <a:cs typeface="Calibri"/>
            </a:rPr>
            <a:pPr algn="l"/>
            <a:t>Did not provide sputum(N=0(-))</a:t>
          </a:fld>
          <a:endParaRPr lang="en-US" sz="900">
            <a:solidFill>
              <a:sysClr val="windowText" lastClr="000000"/>
            </a:solidFill>
          </a:endParaRPr>
        </a:p>
      </xdr:txBody>
    </xdr:sp>
    <xdr:clientData/>
  </xdr:twoCellAnchor>
  <xdr:twoCellAnchor>
    <xdr:from>
      <xdr:col>6</xdr:col>
      <xdr:colOff>1200150</xdr:colOff>
      <xdr:row>83</xdr:row>
      <xdr:rowOff>78105</xdr:rowOff>
    </xdr:from>
    <xdr:to>
      <xdr:col>6</xdr:col>
      <xdr:colOff>1694796</xdr:colOff>
      <xdr:row>83</xdr:row>
      <xdr:rowOff>96569</xdr:rowOff>
    </xdr:to>
    <xdr:cxnSp macro="">
      <xdr:nvCxnSpPr>
        <xdr:cNvPr id="28" name="Straight Arrow Connector 27">
          <a:extLst>
            <a:ext uri="{FF2B5EF4-FFF2-40B4-BE49-F238E27FC236}">
              <a16:creationId xmlns:a16="http://schemas.microsoft.com/office/drawing/2014/main" id="{9DA7FB40-1CCD-4BAE-A093-6F70170F30AB}"/>
            </a:ext>
          </a:extLst>
        </xdr:cNvPr>
        <xdr:cNvCxnSpPr>
          <a:cxnSpLocks/>
          <a:stCxn id="26" idx="1"/>
        </xdr:cNvCxnSpPr>
      </xdr:nvCxnSpPr>
      <xdr:spPr>
        <a:xfrm flipH="1" flipV="1">
          <a:off x="6696075" y="15099030"/>
          <a:ext cx="494646" cy="18464"/>
        </a:xfrm>
        <a:prstGeom prst="straightConnector1">
          <a:avLst/>
        </a:prstGeom>
        <a:ln w="9525" cap="flat" cmpd="sng" algn="ctr">
          <a:solidFill>
            <a:schemeClr val="dk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foundationcoza-my.sharepoint.com/personal/freedomm_foundation_co_za/Documents/Documents/Projects/TB%20Stigma/TB-Stigma/Metadata/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https://foundationcoza-my.sharepoint.com/personal/freedomm_foundation_co_za/Documents/Documents/Projects/TB%20Stigma/TB-Stigma/Metadata/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https://foundationcoza-my.sharepoint.com/Users/Mbasan/AppData/Local/Microsoft/Windows/INetCache/Content.Outlook/QLU1XE9E/TB_Stigma_Aim_1_2_template.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r:id="rId2"/>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2" xr16:uid="{00000000-0016-0000-06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202" t="s">
        <v>716</v>
      </c>
      <c r="B2" s="202"/>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73B9B-A515-4D42-8AC7-BFCAFE83D770}">
  <dimension ref="J5:N39"/>
  <sheetViews>
    <sheetView showGridLines="0" topLeftCell="E1" zoomScaleNormal="100" workbookViewId="0">
      <selection activeCell="M15" sqref="M15"/>
    </sheetView>
  </sheetViews>
  <sheetFormatPr defaultRowHeight="14.4" x14ac:dyDescent="0.3"/>
  <cols>
    <col min="5" max="5" width="21.5546875" customWidth="1"/>
    <col min="10" max="10" width="28" customWidth="1"/>
    <col min="11" max="11" width="23.33203125" customWidth="1"/>
    <col min="14" max="14" width="40.109375" customWidth="1"/>
  </cols>
  <sheetData>
    <row r="5" spans="10:14" x14ac:dyDescent="0.3">
      <c r="J5" s="205" t="s">
        <v>916</v>
      </c>
      <c r="K5" s="205"/>
    </row>
    <row r="6" spans="10:14" x14ac:dyDescent="0.3">
      <c r="J6" s="203" t="str">
        <f>" "&amp;'Aim 1 - Index Patients'!C4&amp;"("&amp;TEXT('Aim 1 - Index Patients'!D4,"0%")&amp;")"</f>
        <v xml:space="preserve"> 2(0%)</v>
      </c>
      <c r="K6" s="203"/>
      <c r="N6" t="str">
        <f>"Not Eligible = "&amp;'Aim 1 - Index Patients'!C6&amp;"("&amp;TEXT('Aim 1 - Index Patients'!D6,"0%")&amp;")"</f>
        <v>Not Eligible = 1(50%)</v>
      </c>
    </row>
    <row r="7" spans="10:14" x14ac:dyDescent="0.3">
      <c r="J7" s="98"/>
      <c r="K7" s="98"/>
      <c r="N7" t="str">
        <f>"   Age &lt;18 years = "&amp;'Aim 1 - Index Patients'!C7&amp;"("&amp;TEXT('Aim 1 - Index Patients'!D7,"0%")&amp;")"</f>
        <v xml:space="preserve">   Age &lt;18 years = 1(100%)</v>
      </c>
    </row>
    <row r="8" spans="10:14" x14ac:dyDescent="0.3">
      <c r="N8" t="str">
        <f>"   Lives outside study communities = "&amp;'Aim 1 - Index Patients'!C8&amp;"("&amp;TEXT('Aim 1 - Index Patients'!D8,"0%")&amp;")"</f>
        <v xml:space="preserve">   Lives outside study communities = 1(100%)</v>
      </c>
    </row>
    <row r="9" spans="10:14" x14ac:dyDescent="0.3">
      <c r="N9" t="str">
        <f>"   Not Pulmonary TB Positive = "&amp;'Aim 1 - Index Patients'!C9&amp;"("&amp;TEXT('Aim 1 - Index Patients'!D9,"0%")&amp;")"</f>
        <v xml:space="preserve">   Not Pulmonary TB Positive = 1(100%)</v>
      </c>
    </row>
    <row r="10" spans="10:14" x14ac:dyDescent="0.3">
      <c r="N10" t="str">
        <f>"   Not fluent in Xhosa or English = "&amp;'Aim 1 - Index Patients'!C10&amp;"("&amp;TEXT('Aim 1 - Index Patients'!D10,"0%")&amp;")"</f>
        <v xml:space="preserve">   Not fluent in Xhosa or English = 1(100%)</v>
      </c>
    </row>
    <row r="11" spans="10:14" x14ac:dyDescent="0.3">
      <c r="N11" t="str">
        <f>"   No household contacts = "&amp;'Aim 1 - Index Patients'!C11&amp;"("&amp;TEXT('Aim 1 - Index Patients'!D11,"0%")&amp;")"</f>
        <v xml:space="preserve">   No household contacts = 1(100%)</v>
      </c>
    </row>
    <row r="12" spans="10:14" x14ac:dyDescent="0.3">
      <c r="J12" s="205" t="s">
        <v>917</v>
      </c>
      <c r="K12" s="205"/>
      <c r="N12" t="str">
        <f>"   Enrolled on other Cohort / HHC = "&amp;'Aim 1 - Index Patients'!C12&amp;"("&amp;TEXT('Aim 1 - Index Patients'!D12,"0%")&amp;")"</f>
        <v xml:space="preserve">   Enrolled on other Cohort / HHC = 1(100%)</v>
      </c>
    </row>
    <row r="13" spans="10:14" x14ac:dyDescent="0.3">
      <c r="J13" s="203" t="str">
        <f>""&amp;'Aim 1 - Index Patients'!C5&amp;"("&amp;TEXT('Aim 1 - Index Patients'!D5,"0%")&amp;")"</f>
        <v>1(50%)</v>
      </c>
      <c r="K13" s="203"/>
    </row>
    <row r="17" spans="10:14" x14ac:dyDescent="0.3">
      <c r="J17" s="205" t="s">
        <v>918</v>
      </c>
      <c r="K17" s="205"/>
    </row>
    <row r="18" spans="10:14" x14ac:dyDescent="0.3">
      <c r="J18" s="203" t="str">
        <f>""&amp;'Aim 1 - Index Patients'!C18&amp;"("&amp;TEXT('Aim 1 - Index Patients'!D18,"0%")&amp;")"</f>
        <v>1(100%)</v>
      </c>
      <c r="K18" s="203"/>
    </row>
    <row r="22" spans="10:14" x14ac:dyDescent="0.3">
      <c r="J22" s="204" t="s">
        <v>919</v>
      </c>
      <c r="K22" s="204"/>
    </row>
    <row r="23" spans="10:14" x14ac:dyDescent="0.3">
      <c r="J23" s="98" t="s">
        <v>920</v>
      </c>
      <c r="K23" s="98" t="s">
        <v>921</v>
      </c>
    </row>
    <row r="24" spans="10:14" x14ac:dyDescent="0.3">
      <c r="J24" s="98" t="e">
        <f>" "&amp;'Aim 1 - Household Contacts'!#REF!&amp;"("&amp;TEXT('Aim 1 - Household Contacts'!#REF!,"0%")&amp;")"</f>
        <v>#REF!</v>
      </c>
      <c r="K24" s="98" t="str">
        <f>""&amp;'Aim 1 - Household Contacts'!C27&amp;"("&amp;TEXT('Aim 1 - Household Contacts'!D27,"0%")&amp;")"</f>
        <v>0(0%)</v>
      </c>
      <c r="N24" t="str">
        <f>"Not Eligible =  "&amp;'Aim 1 - Household Contacts'!C36&amp;"("&amp;TEXT('Aim 1 - Household Contacts'!D36,"0%")&amp;")"</f>
        <v>Not Eligible =  0(-)</v>
      </c>
    </row>
    <row r="25" spans="10:14" x14ac:dyDescent="0.3">
      <c r="N25" t="str">
        <f>"  On Treatment =  "&amp;'Aim 1 - Household Contacts'!C37&amp;"("&amp;TEXT('Aim 1 - Household Contacts'!D37,"0%")&amp;")"</f>
        <v xml:space="preserve">  On Treatment =  0(-)</v>
      </c>
    </row>
    <row r="26" spans="10:14" x14ac:dyDescent="0.3">
      <c r="N26" t="str">
        <f>"  Visited clinic before HHCI =  "&amp;'Aim 1 - Household Contacts'!C38&amp;"("&amp;TEXT('Aim 1 - Household Contacts'!D38,"0%")&amp;")"</f>
        <v xml:space="preserve">  Visited clinic before HHCI =  0(-)</v>
      </c>
    </row>
    <row r="27" spans="10:14" x14ac:dyDescent="0.3">
      <c r="N27" t="str">
        <f>"  TB asymptomatic =  "&amp;'Aim 1 - Household Contacts'!C39&amp;"("&amp;TEXT('Aim 1 - Household Contacts'!D39,"0%")&amp;")"</f>
        <v xml:space="preserve">  TB asymptomatic =  0(-)</v>
      </c>
    </row>
    <row r="28" spans="10:14" x14ac:dyDescent="0.3">
      <c r="N28" t="str">
        <f>"  Not Interested  =  "&amp;'Aim 1 - Household Contacts'!C40&amp;"("&amp;TEXT('Aim 1 - Household Contacts'!D40,"0%")&amp;")"</f>
        <v xml:space="preserve">  Not Interested  =  0(-)</v>
      </c>
    </row>
    <row r="29" spans="10:14" x14ac:dyDescent="0.3">
      <c r="N29" t="str">
        <f>"  Not fluent in Xhosa or English  =  "&amp;'Aim 1 - Household Contacts'!C41&amp;"("&amp;TEXT('Aim 1 - Household Contacts'!D41,"0%")&amp;")"</f>
        <v xml:space="preserve">  Not fluent in Xhosa or English  =  0(-)</v>
      </c>
    </row>
    <row r="30" spans="10:14" x14ac:dyDescent="0.3">
      <c r="N30" t="str">
        <f>"  &lt;18 Years Old  =  "&amp;'Aim 1 - Household Contacts'!C42&amp;"("&amp;TEXT('Aim 1 - Household Contacts'!D42,"0%")&amp;")"</f>
        <v xml:space="preserve">  &lt;18 Years Old  =  0(-)</v>
      </c>
    </row>
    <row r="31" spans="10:14" x14ac:dyDescent="0.3">
      <c r="J31" s="204" t="s">
        <v>922</v>
      </c>
      <c r="K31" s="204"/>
    </row>
    <row r="32" spans="10:14" x14ac:dyDescent="0.3">
      <c r="J32" s="98" t="s">
        <v>923</v>
      </c>
      <c r="K32" s="98" t="s">
        <v>924</v>
      </c>
    </row>
    <row r="33" spans="10:11" x14ac:dyDescent="0.3">
      <c r="K33" s="98" t="str">
        <f>" "&amp;'Aim 1 - Household Contacts'!C43&amp;"("&amp;TEXT('Aim 1 - Household Contacts'!D43,"0%")&amp;")"</f>
        <v xml:space="preserve"> 0(-)</v>
      </c>
    </row>
    <row r="37" spans="10:11" x14ac:dyDescent="0.3">
      <c r="J37" s="204" t="s">
        <v>925</v>
      </c>
      <c r="K37" s="204"/>
    </row>
    <row r="38" spans="10:11" x14ac:dyDescent="0.3">
      <c r="J38" s="98" t="s">
        <v>881</v>
      </c>
      <c r="K38" s="98" t="s">
        <v>924</v>
      </c>
    </row>
    <row r="39" spans="10:11" x14ac:dyDescent="0.3">
      <c r="K39" s="98" t="str">
        <f>" "&amp;'Aim 1 - Household Contacts'!C44&amp;"("&amp;TEXT('Aim 1 - Household Contacts'!D44,"0%")&amp;")"</f>
        <v xml:space="preserve"> 0(-)</v>
      </c>
    </row>
  </sheetData>
  <mergeCells count="9">
    <mergeCell ref="J18:K18"/>
    <mergeCell ref="J31:K31"/>
    <mergeCell ref="J37:K37"/>
    <mergeCell ref="J22:K22"/>
    <mergeCell ref="J5:K5"/>
    <mergeCell ref="J6:K6"/>
    <mergeCell ref="J12:K12"/>
    <mergeCell ref="J13:K13"/>
    <mergeCell ref="J17:K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586F-A962-4E98-BFC8-A5862E014B3F}">
  <sheetPr>
    <pageSetUpPr fitToPage="1"/>
  </sheetPr>
  <dimension ref="A1:L61"/>
  <sheetViews>
    <sheetView showGridLines="0" topLeftCell="B45" zoomScaleNormal="100" workbookViewId="0">
      <selection activeCell="V32" sqref="V32"/>
    </sheetView>
  </sheetViews>
  <sheetFormatPr defaultRowHeight="14.4" x14ac:dyDescent="0.3"/>
  <cols>
    <col min="1" max="1" width="6.44140625" style="155" customWidth="1"/>
    <col min="2" max="2" width="35.44140625" customWidth="1"/>
    <col min="3" max="3" width="4" customWidth="1"/>
    <col min="4" max="5" width="15.21875" customWidth="1" collapsed="1"/>
    <col min="6" max="6" width="3.77734375" customWidth="1"/>
    <col min="7" max="7" width="32.21875" customWidth="1" collapsed="1"/>
    <col min="8" max="8" width="4.44140625" customWidth="1"/>
  </cols>
  <sheetData>
    <row r="1" spans="1:11" x14ac:dyDescent="0.3">
      <c r="A1" s="196"/>
      <c r="B1" s="196"/>
      <c r="C1" s="196"/>
      <c r="D1" s="196"/>
      <c r="E1" s="196"/>
      <c r="F1" s="155"/>
      <c r="G1" s="155"/>
      <c r="H1" s="155"/>
      <c r="I1" s="155"/>
      <c r="J1" s="155"/>
      <c r="K1" s="155"/>
    </row>
    <row r="2" spans="1:11" x14ac:dyDescent="0.3">
      <c r="A2" s="196"/>
      <c r="B2" s="169" t="s">
        <v>916</v>
      </c>
      <c r="C2" s="197" t="str">
        <f>""&amp;'Aim 1 - Index Patients'!C4</f>
        <v>2</v>
      </c>
      <c r="D2" s="169"/>
      <c r="E2" s="196"/>
      <c r="F2" s="155"/>
      <c r="G2" s="155"/>
      <c r="H2" s="155"/>
      <c r="I2" s="155"/>
      <c r="J2" s="155"/>
      <c r="K2" s="155"/>
    </row>
    <row r="3" spans="1:11" x14ac:dyDescent="0.3">
      <c r="A3" s="196"/>
      <c r="B3" s="169" t="s">
        <v>917</v>
      </c>
      <c r="C3" s="197" t="str">
        <f>""&amp;'Aim 1 - Index Patients'!C5&amp;"("&amp;TEXT('Aim 1 - Index Patients'!D5,"0%")&amp;")"</f>
        <v>1(50%)</v>
      </c>
      <c r="D3" s="169" t="str">
        <f>"Not Eligible (excl. &lt;18) = "&amp;'Aim 1 - Index Patients'!C13&amp;"("&amp;TEXT('Aim 1 - Index Patients'!D13,"0%")&amp;")"&amp;CHAR(10)&amp;"     Lives outside study communities = "&amp;'Aim 1 - Index Patients'!C8&amp;"("&amp;TEXT('Aim 1 - Index Patients'!D8,"0%")&amp;")"&amp;CHAR(10)&amp;"     Not Pulmonary TB Positive = "&amp;'Aim 1 - Index Patients'!C9&amp;"("&amp;TEXT('Aim 1 - Index Patients'!D9,"0%")&amp;")"&amp;CHAR(10)&amp;"     Not fluent in Xhosa or English = "&amp;'Aim 1 - Index Patients'!C10&amp;"("&amp;TEXT('Aim 1 - Index Patients'!D10,"0%")&amp;")"&amp;CHAR(10)&amp;"     No household contacts = "&amp;'Aim 1 - Index Patients'!C11&amp;"("&amp;TEXT('Aim 1 - Index Patients'!D11,"0%")&amp;")"&amp;CHAR(10)&amp;"     Enrolled on other Cohort / HHC = "&amp;'Aim 1 - Index Patients'!C12&amp;"("&amp;TEXT('Aim 1 - Index Patients'!D12,"0%")&amp;")"&amp;CHAR(10)</f>
        <v xml:space="preserve">Not Eligible (excl. &lt;18) = 0(-)
     Lives outside study communities = 1(100%)
     Not Pulmonary TB Positive = 1(100%)
     Not fluent in Xhosa or English = 1(100%)
     No household contacts = 1(100%)
     Enrolled on other Cohort / HHC = 1(100%)
</v>
      </c>
      <c r="E3" s="196" t="str">
        <f>"Age &lt;18 years = "&amp;'Aim 1 - Index Patients'!C7&amp;"("&amp;TEXT('Aim 1 - Index Patients'!D7,"0%")&amp;")"</f>
        <v>Age &lt;18 years = 1(100%)</v>
      </c>
      <c r="F3" s="155"/>
      <c r="G3" s="155"/>
      <c r="H3" s="155"/>
      <c r="I3" s="155"/>
      <c r="J3" s="155"/>
      <c r="K3" s="155"/>
    </row>
    <row r="4" spans="1:11" x14ac:dyDescent="0.3">
      <c r="A4" s="196"/>
      <c r="B4" s="169" t="s">
        <v>967</v>
      </c>
      <c r="C4" s="197" t="str">
        <f>""&amp;'Aim 1 - Index Patients'!C7&amp;"("&amp;TEXT('Aim 1 - Index Patients'!D7,"0%")&amp;")"</f>
        <v>1(100%)</v>
      </c>
      <c r="D4" s="169"/>
      <c r="E4" s="196"/>
      <c r="F4" s="155"/>
      <c r="G4" s="155"/>
      <c r="H4" s="155"/>
      <c r="I4" s="155"/>
      <c r="J4" s="155"/>
      <c r="K4" s="155"/>
    </row>
    <row r="5" spans="1:11" x14ac:dyDescent="0.3">
      <c r="A5" s="196"/>
      <c r="B5" s="169" t="s">
        <v>926</v>
      </c>
      <c r="C5" s="197" t="str">
        <f>""&amp;'Aim 1 - Index Patients'!D32&amp;"("&amp;TEXT('Aim 1 - Index Patients'!E32,"0%")&amp;")"</f>
        <v>0(-)</v>
      </c>
      <c r="D5" s="169"/>
      <c r="E5" s="196"/>
      <c r="F5" s="155"/>
      <c r="G5" s="155"/>
      <c r="H5" s="155"/>
      <c r="I5" s="155"/>
      <c r="J5" s="155"/>
      <c r="K5" s="155"/>
    </row>
    <row r="6" spans="1:11" x14ac:dyDescent="0.3">
      <c r="A6" s="196"/>
      <c r="B6" s="169" t="s">
        <v>927</v>
      </c>
      <c r="C6" s="197" t="str">
        <f>""&amp;'Aim 1 - Index Patients'!D41&amp;"("&amp;TEXT('Aim 1 - Index Patients'!E41,"0%")&amp;")"</f>
        <v>0(-)</v>
      </c>
      <c r="D6" s="169" t="str">
        <f>"Not Enrolled = "&amp;'Aim 1 - Index Patients'!C26&amp;"("&amp;TEXT('Aim 1 - Index Patients'!D26,"0%")&amp;")"&amp;CHAR(10)&amp;
"     Cannot Comprehend = "&amp;'Aim 1 - Index Patients'!C19&amp;"("&amp;TEXT('Aim 1 - Index Patients'!D19,"0%")&amp;")"&amp;CHAR(10)&amp;
"     Refused to participate = "&amp;'Aim 1 - Index Patients'!C20&amp;"("&amp;TEXT('Aim 1 - Index Patients'!D20,"0%")&amp;")"</f>
        <v>Not Enrolled = (0%)
     Cannot Comprehend = 1(100%)
     Refused to participate = 1(100%)</v>
      </c>
      <c r="E6" s="196"/>
      <c r="F6" s="155"/>
      <c r="G6" s="155"/>
      <c r="H6" s="155"/>
      <c r="I6" s="155"/>
      <c r="J6" s="155"/>
      <c r="K6" s="155"/>
    </row>
    <row r="7" spans="1:11" x14ac:dyDescent="0.3">
      <c r="A7" s="196"/>
      <c r="B7" s="169" t="s">
        <v>928</v>
      </c>
      <c r="C7" s="197" t="str">
        <f>""&amp;'Aim 1 - Index Patients'!D42&amp;"("&amp;TEXT('Aim 1 - Index Patients'!E42,"0%")&amp;")"</f>
        <v>0(-)</v>
      </c>
      <c r="D7" s="169"/>
      <c r="E7" s="196"/>
      <c r="F7" s="155"/>
      <c r="G7" s="155"/>
      <c r="H7" s="155"/>
      <c r="I7" s="155"/>
      <c r="J7" s="155"/>
      <c r="K7" s="155"/>
    </row>
    <row r="8" spans="1:11" x14ac:dyDescent="0.3">
      <c r="A8" s="196"/>
      <c r="B8" s="169" t="s">
        <v>929</v>
      </c>
      <c r="C8" s="197" t="str">
        <f>""&amp;'Aim 1 - Index Patients'!D33&amp;"("&amp;TEXT('Aim 1 - Index Patients'!E33,"0%")&amp;")"</f>
        <v>0(-)</v>
      </c>
      <c r="D8" s="198" t="str">
        <f>"Excluded:"&amp;CHAR(10)&amp;"Caregiver Not Present = "&amp;'Aim 1 - Index Patients'!D31&amp;"("&amp;TEXT('Aim 1 - Index Patients'!E31,"0%")&amp;")"&amp;CHAR(10)&amp;
"Caregiver Permission Not Granted = "&amp;'Aim 1 - Index Patients'!D34&amp;"("&amp;TEXT('Aim 1 - Index Patients'!E34,"0%")&amp;")"&amp;CHAR(10)</f>
        <v xml:space="preserve">Excluded:
Caregiver Not Present = 0(-)
Caregiver Permission Not Granted = 0(-)
</v>
      </c>
      <c r="E8" s="199"/>
      <c r="F8" s="155"/>
      <c r="G8" s="155"/>
      <c r="H8" s="155"/>
      <c r="I8" s="155"/>
      <c r="J8" s="155"/>
      <c r="K8" s="155"/>
    </row>
    <row r="9" spans="1:11" x14ac:dyDescent="0.3">
      <c r="A9" s="196"/>
      <c r="B9" s="169" t="s">
        <v>920</v>
      </c>
      <c r="C9" s="197" t="str">
        <f>""&amp;'Aim 1 - Household Contacts'!C6</f>
        <v>0</v>
      </c>
      <c r="D9" s="200" t="str">
        <f>"Pending Household Visits = "&amp;'Aim 1 - Household Contacts'!C13&amp;"("&amp;TEXT('Aim 1 - Household Contacts'!D13,"0%")&amp;")"</f>
        <v>Pending Household Visits = 0(-)</v>
      </c>
      <c r="E9" s="201"/>
      <c r="F9" s="155"/>
      <c r="G9" s="155"/>
      <c r="H9" s="155"/>
      <c r="I9" s="155"/>
      <c r="J9" s="155"/>
      <c r="K9" s="155"/>
    </row>
    <row r="10" spans="1:11" x14ac:dyDescent="0.3">
      <c r="A10" s="196"/>
      <c r="B10" s="169" t="s">
        <v>921</v>
      </c>
      <c r="C10" s="197" t="str">
        <f>""&amp;'Aim 1 - Household Contacts'!C27</f>
        <v>0</v>
      </c>
      <c r="D10" s="200" t="str">
        <f>"HHCs listed at:"&amp;CHAR(10)&amp;"Clinic = "&amp;'Aim 1 - Household Contacts'!C32&amp;"("&amp;TEXT('Aim 1 - Household Contacts'!D32,"0%")&amp;")"&amp;CHAR(10)&amp;
"Household = "&amp;'Aim 1 - Household Contacts'!C33&amp;"("&amp;TEXT('Aim 1 - Household Contacts'!D33,"0%")&amp;")"&amp;CHAR(10)</f>
        <v xml:space="preserve">HHCs listed at:
Clinic = 0(-)
Household = 0(-)
</v>
      </c>
      <c r="E10" s="201"/>
      <c r="F10" s="155"/>
      <c r="G10" s="155"/>
      <c r="H10" s="155"/>
      <c r="I10" s="155"/>
      <c r="J10" s="155"/>
      <c r="K10" s="155"/>
    </row>
    <row r="11" spans="1:11" x14ac:dyDescent="0.3">
      <c r="A11" s="196"/>
      <c r="B11" s="169" t="s">
        <v>930</v>
      </c>
      <c r="C11" s="169" t="str">
        <f>""&amp;'Aim 1 - Household Contacts'!C8&amp;"("&amp;TEXT('Aim 1 - Household Contacts'!D8,"0%")&amp;")"</f>
        <v>0(-)</v>
      </c>
      <c r="D11" s="200" t="str">
        <f>"Not Eligible =  "&amp;'Aim 1 - Household Contacts'!C36&amp;"("&amp;TEXT('Aim 1 - Household Contacts'!D36,"0%")&amp;")"&amp;CHAR(10)&amp;
"     &lt;18 Years Old =  "&amp;'Aim 1 - Household Contacts'!C29&amp;"("&amp;TEXT('Aim 1 - Household Contacts'!D29,"0%")&amp;")"&amp;CHAR(10)&amp;
"     On Treatment =  "&amp;'Aim 1 - Household Contacts'!C37&amp;"("&amp;TEXT('Aim 1 - Household Contacts'!D37,"0%")&amp;")"&amp;CHAR(10)&amp;
"     Visited clinic before HHCI =  "&amp;'Aim 1 - Household Contacts'!C38&amp;"("&amp;TEXT('Aim 1 - Household Contacts'!D38,"0%")&amp;")"&amp;CHAR(10)&amp;
"     TB asymptomatic =  "&amp;'Aim 1 - Household Contacts'!C39&amp;"("&amp;TEXT('Aim 1 - Household Contacts'!D39,"0%")&amp;")"&amp;CHAR(10)&amp;
"     Not Interested  =  "&amp;'Aim 1 - Household Contacts'!C40&amp;"("&amp;TEXT('Aim 1 - Household Contacts'!D40,"0%")&amp;")"&amp;CHAR(10)&amp;
"     Not fluent in Xhosa or English  =  "&amp;'Aim 1 - Household Contacts'!C41&amp;"("&amp;TEXT('Aim 1 - Household Contacts'!D41,"0%")&amp;")"&amp;CHAR(10)&amp;
"     &lt;18 Years Old  =  "&amp;'Aim 1 - Household Contacts'!C42&amp;"("&amp;TEXT('Aim 1 - Household Contacts'!D42,"0%")&amp;")"</f>
        <v>Not Eligible =  0(-)
     &lt;18 Years Old =  0(-)
     On Treatment =  0(-)
     Visited clinic before HHCI =  0(-)
     TB asymptomatic =  0(-)
     Not Interested  =  0(-)
     Not fluent in Xhosa or English  =  0(-)
     &lt;18 Years Old  =  0(-)</v>
      </c>
      <c r="E11" s="201"/>
      <c r="F11" s="155"/>
      <c r="G11" s="155"/>
      <c r="H11" s="155"/>
      <c r="I11" s="155"/>
      <c r="J11" s="155"/>
      <c r="K11" s="155"/>
    </row>
    <row r="12" spans="1:11" x14ac:dyDescent="0.3">
      <c r="A12" s="196"/>
      <c r="B12" s="169" t="s">
        <v>931</v>
      </c>
      <c r="C12" s="169" t="str">
        <f>""&amp;'Aim 1 - Household Contacts'!C35&amp;"("&amp;TEXT('Aim 1 - Household Contacts'!D35,"0%")&amp;")"</f>
        <v>0(-)</v>
      </c>
      <c r="D12" s="169"/>
      <c r="E12" s="196"/>
      <c r="F12" s="155"/>
      <c r="G12" s="155"/>
      <c r="H12" s="155"/>
      <c r="I12" s="155"/>
      <c r="J12" s="155"/>
      <c r="K12" s="155"/>
    </row>
    <row r="13" spans="1:11" x14ac:dyDescent="0.3">
      <c r="A13" s="196"/>
      <c r="B13" s="169" t="s">
        <v>933</v>
      </c>
      <c r="C13" s="169" t="str">
        <f>""&amp;'Aim 1 - Household Contacts'!C17&amp;"("&amp;TEXT('Aim 1 - Household Contacts'!D17,"0%")&amp;")"</f>
        <v>0(-)</v>
      </c>
      <c r="D13" s="169" t="str">
        <f>"Not Presented = "&amp;'Aim 1 - Index Patients'!C63&amp;"("&amp;TEXT('Aim 1 - Index Patients'!D63,"0%")&amp;")"&amp;CHAR(10)&amp;
"Not Outcome Yet = "&amp;'Aim 1 - Index Patients'!C64&amp;"("&amp;TEXT('Aim 1 - Index Patients'!D64,"0%")&amp;")"&amp;CHAR(10)</f>
        <v xml:space="preserve">Not Presented = (0%)
Not Outcome Yet = (0%)
</v>
      </c>
      <c r="E13" s="196"/>
      <c r="F13" s="155"/>
      <c r="G13" s="155"/>
      <c r="H13" s="155"/>
      <c r="I13" s="155"/>
      <c r="J13" s="155"/>
      <c r="K13" s="155"/>
    </row>
    <row r="14" spans="1:11" x14ac:dyDescent="0.3">
      <c r="A14" s="196"/>
      <c r="B14" s="169" t="s">
        <v>934</v>
      </c>
      <c r="C14" s="169" t="str">
        <f>""&amp;'Aim 1 - Household Contacts'!C43&amp;"("&amp;TEXT('Aim 1 - Household Contacts'!D43,"0%")&amp;")"</f>
        <v>0(-)</v>
      </c>
      <c r="D14" s="169"/>
      <c r="E14" s="196"/>
      <c r="F14" s="155"/>
      <c r="G14" s="155"/>
      <c r="H14" s="155"/>
      <c r="I14" s="155"/>
      <c r="J14" s="155"/>
      <c r="K14" s="155"/>
    </row>
    <row r="15" spans="1:11" x14ac:dyDescent="0.3">
      <c r="A15" s="196"/>
      <c r="B15" s="169" t="s">
        <v>932</v>
      </c>
      <c r="C15" s="169" t="str">
        <f>""&amp;'Aim 1 - Household Contacts'!C17&amp;"("&amp;TEXT('Aim 1 - Household Contacts'!D17,"0%")&amp;")"</f>
        <v>0(-)</v>
      </c>
      <c r="D15" s="169" t="str">
        <f>"Cannot Comprehend = "&amp;'Aim 1 - Index Patients'!C19&amp;"("&amp;TEXT('Aim 1 - Index Patients'!D19,"0%")&amp;")"</f>
        <v>Cannot Comprehend = 1(100%)</v>
      </c>
      <c r="E15" s="196"/>
      <c r="F15" s="155"/>
      <c r="G15" s="155"/>
      <c r="H15" s="155"/>
      <c r="I15" s="155"/>
      <c r="J15" s="155"/>
      <c r="K15" s="155"/>
    </row>
    <row r="16" spans="1:11" x14ac:dyDescent="0.3">
      <c r="A16" s="196"/>
      <c r="B16" s="169" t="s">
        <v>935</v>
      </c>
      <c r="C16" s="169" t="str">
        <f>""&amp;'Aim 1 - Household Contacts'!C44&amp;"("&amp;TEXT('Aim 1 - Household Contacts'!D44,"0%")&amp;")"</f>
        <v>0(-)</v>
      </c>
      <c r="D16" s="169"/>
      <c r="E16" s="196"/>
      <c r="F16" s="155"/>
      <c r="G16" s="155"/>
      <c r="H16" s="155"/>
      <c r="I16" s="155"/>
      <c r="J16" s="155"/>
      <c r="K16" s="155"/>
    </row>
    <row r="17" spans="1:11" x14ac:dyDescent="0.3">
      <c r="A17" s="196"/>
      <c r="B17" s="169" t="s">
        <v>968</v>
      </c>
      <c r="C17" s="169" t="str">
        <f>""&amp;'Aim 1 - Household Contacts'!C52&amp;"("&amp;TEXT('Aim 1 - Household Contacts'!D52,"0%")&amp;")"</f>
        <v>0(-)</v>
      </c>
      <c r="D17" s="169"/>
      <c r="E17" s="196"/>
      <c r="F17" s="155"/>
      <c r="G17" s="155"/>
      <c r="H17" s="155"/>
      <c r="I17" s="155"/>
      <c r="J17" s="155"/>
      <c r="K17" s="155"/>
    </row>
    <row r="18" spans="1:11" x14ac:dyDescent="0.3">
      <c r="A18" s="196"/>
      <c r="B18" s="169" t="s">
        <v>981</v>
      </c>
      <c r="C18" s="169" t="str">
        <f>""&amp;'Aim 1 - Household Contacts'!F59&amp;"("&amp;TEXT('Aim 1 - Household Contacts'!G59,"0%")&amp;")"</f>
        <v>0(-)</v>
      </c>
      <c r="D18" s="169"/>
      <c r="E18" s="196"/>
      <c r="F18" s="155"/>
      <c r="G18" s="155"/>
      <c r="H18" s="155"/>
      <c r="I18" s="155"/>
      <c r="J18" s="155"/>
      <c r="K18" s="155"/>
    </row>
    <row r="19" spans="1:11" x14ac:dyDescent="0.3">
      <c r="A19" s="196"/>
      <c r="B19" s="169" t="s">
        <v>969</v>
      </c>
      <c r="C19" s="169" t="str">
        <f>""&amp;'Aim 1 - Household Contacts'!F60&amp;"("&amp;TEXT('Aim 1 - Household Contacts'!G60,"0%")&amp;")"</f>
        <v>0(-)</v>
      </c>
      <c r="D19" s="169"/>
      <c r="E19" s="196"/>
      <c r="F19" s="155"/>
      <c r="G19" s="155"/>
      <c r="H19" s="155"/>
      <c r="I19" s="155"/>
      <c r="J19" s="155"/>
      <c r="K19" s="155"/>
    </row>
    <row r="20" spans="1:11" x14ac:dyDescent="0.3">
      <c r="A20" s="196"/>
      <c r="B20" s="169" t="s">
        <v>986</v>
      </c>
      <c r="C20" s="169" t="str">
        <f>"Did not provide sputum"&amp;"(N="&amp;'Aim 1 - Household Contacts'!F61&amp;"("&amp;'Aim 1 - Household Contacts'!G61&amp;"))"</f>
        <v>Did not provide sputum(N=0(-))</v>
      </c>
      <c r="D20" s="169"/>
      <c r="E20" s="196"/>
      <c r="F20" s="155"/>
      <c r="G20" s="155"/>
      <c r="H20" s="155"/>
      <c r="I20" s="155"/>
      <c r="J20" s="155"/>
      <c r="K20" s="155"/>
    </row>
    <row r="21" spans="1:11" x14ac:dyDescent="0.3">
      <c r="A21" s="196"/>
      <c r="B21" s="169" t="s">
        <v>970</v>
      </c>
      <c r="C21" s="169" t="str">
        <f>""&amp;B21&amp;CHAR(10)&amp;"(N="&amp;'Aim 1 - Household Contacts'!F62&amp;")"</f>
        <v xml:space="preserve">    Provided sputum
(N=0)</v>
      </c>
      <c r="D21" s="169" t="str">
        <f>"Did not present = "&amp;'Aim 1 - Household Contacts'!C68&amp;"("&amp;TEXT('Aim 1 - Household Contacts'!D68,"0%")&amp;")"</f>
        <v>Did not present = 0(-)</v>
      </c>
      <c r="E21" s="196"/>
      <c r="F21" s="155"/>
      <c r="G21" s="155"/>
      <c r="H21" s="155"/>
      <c r="I21" s="155"/>
      <c r="J21" s="155"/>
      <c r="K21" s="155"/>
    </row>
    <row r="22" spans="1:11" x14ac:dyDescent="0.3">
      <c r="A22" s="196"/>
      <c r="B22" s="169" t="s">
        <v>971</v>
      </c>
      <c r="C22" s="169" t="str">
        <f>""&amp;'Aim 1 - Household Contacts'!F63&amp;"("&amp;TEXT('Aim 1 - Household Contacts'!G63,"0%")&amp;")"</f>
        <v>0(-)</v>
      </c>
      <c r="D22" s="169"/>
      <c r="E22" s="196"/>
      <c r="F22" s="155"/>
      <c r="G22" s="155"/>
      <c r="H22" s="155"/>
      <c r="I22" s="155"/>
      <c r="J22" s="155"/>
      <c r="K22" s="155"/>
    </row>
    <row r="23" spans="1:11" x14ac:dyDescent="0.3">
      <c r="A23" s="196"/>
      <c r="B23" s="169" t="s">
        <v>972</v>
      </c>
      <c r="C23" s="169" t="str">
        <f>""&amp;'Aim 1 - Household Contacts'!F64&amp;"("&amp;TEXT('Aim 1 - Household Contacts'!G64,"0%")&amp;")"</f>
        <v>0(-)</v>
      </c>
      <c r="D23" s="169"/>
      <c r="E23" s="196"/>
      <c r="F23" s="155"/>
      <c r="G23" s="155"/>
      <c r="H23" s="155"/>
      <c r="I23" s="155"/>
      <c r="J23" s="155"/>
      <c r="K23" s="155"/>
    </row>
    <row r="24" spans="1:11" x14ac:dyDescent="0.3">
      <c r="A24" s="196"/>
      <c r="B24" s="169" t="s">
        <v>973</v>
      </c>
      <c r="C24" s="169" t="str">
        <f>""&amp;'Aim 1 - Household Contacts'!F65&amp;"("&amp;TEXT('Aim 1 - Household Contacts'!G65,"0%")&amp;")"</f>
        <v>0(-)</v>
      </c>
      <c r="D24" s="169"/>
      <c r="E24" s="196"/>
      <c r="F24" s="155"/>
      <c r="G24" s="155"/>
      <c r="H24" s="155"/>
      <c r="I24" s="155"/>
      <c r="J24" s="155"/>
      <c r="K24" s="155"/>
    </row>
    <row r="25" spans="1:11" x14ac:dyDescent="0.3">
      <c r="A25" s="196"/>
      <c r="B25" s="169" t="s">
        <v>974</v>
      </c>
      <c r="C25" s="169" t="str">
        <f>""&amp;'Aim 1 - Household Contacts'!L59&amp;"("&amp;TEXT('Aim 1 - Household Contacts'!M59,"0%")&amp;")"</f>
        <v>45(-)</v>
      </c>
      <c r="D25" s="169"/>
      <c r="E25" s="196"/>
      <c r="F25" s="155"/>
      <c r="G25" s="155"/>
      <c r="H25" s="155"/>
      <c r="I25" s="155"/>
      <c r="J25" s="155"/>
      <c r="K25" s="155"/>
    </row>
    <row r="26" spans="1:11" x14ac:dyDescent="0.3">
      <c r="A26" s="196"/>
      <c r="B26" s="169" t="s">
        <v>982</v>
      </c>
      <c r="C26" s="169" t="str">
        <f>""&amp;'Aim 1 - Household Contacts'!C53&amp;"("&amp;TEXT('Aim 1 - Household Contacts'!D53,"0%")&amp;")"</f>
        <v>0(-)</v>
      </c>
      <c r="D26" s="169" t="str">
        <f>"Not Outcome Yet = "&amp;'Aim 1 - Household Contacts'!L79&amp;"("&amp;TEXT('Aim 1 - Household Contacts'!M79,"0%")&amp;")"&amp;CHAR(10)&amp;
"Discordant = "&amp;'Aim 1 - Household Contacts'!I78&amp;"("&amp;TEXT('Aim 1 - Household Contacts'!J78,"0%")&amp;")"</f>
        <v>Not Outcome Yet = 0(-)
Discordant = 0(-)</v>
      </c>
      <c r="E26" s="196"/>
      <c r="F26" s="155"/>
      <c r="G26" s="155"/>
      <c r="H26" s="155"/>
      <c r="I26" s="155"/>
      <c r="J26" s="155"/>
      <c r="K26" s="155"/>
    </row>
    <row r="27" spans="1:11" x14ac:dyDescent="0.3">
      <c r="A27" s="196"/>
      <c r="B27" s="169" t="s">
        <v>981</v>
      </c>
      <c r="C27" s="169" t="str">
        <f>""&amp;'Aim 1 - Household Contacts'!C67&amp;"("&amp;TEXT('Aim 1 - Household Contacts'!D67,"0%")&amp;")"</f>
        <v>0(-)</v>
      </c>
      <c r="D27" s="169"/>
      <c r="E27" s="196"/>
      <c r="F27" s="155"/>
      <c r="G27" s="155"/>
      <c r="H27" s="155"/>
      <c r="I27" s="155"/>
      <c r="J27" s="155"/>
      <c r="K27" s="155"/>
    </row>
    <row r="28" spans="1:11" x14ac:dyDescent="0.3">
      <c r="A28" s="196"/>
      <c r="B28" s="169" t="s">
        <v>975</v>
      </c>
      <c r="C28" s="169" t="str">
        <f>""&amp;'Aim 1 - Household Contacts'!C68&amp;"("&amp;TEXT('Aim 1 - Household Contacts'!D68,"0%")&amp;")"</f>
        <v>0(-)</v>
      </c>
      <c r="D28" s="169" t="str">
        <f>"Did not present = "&amp;'Aim 1 - Household Contacts'!C68&amp;"("&amp;TEXT('Aim 1 - Household Contacts'!D68,"0%")&amp;")"</f>
        <v>Did not present = 0(-)</v>
      </c>
      <c r="E28" s="196"/>
      <c r="F28" s="155"/>
      <c r="G28" s="155"/>
      <c r="H28" s="155"/>
      <c r="I28" s="155"/>
      <c r="J28" s="155"/>
      <c r="K28" s="155"/>
    </row>
    <row r="29" spans="1:11" x14ac:dyDescent="0.3">
      <c r="A29" s="196"/>
      <c r="B29" s="169" t="s">
        <v>969</v>
      </c>
      <c r="C29" s="169" t="str">
        <f>""&amp;'Aim 1 - Household Contacts'!C69&amp;"("&amp;TEXT('Aim 1 - Household Contacts'!D69,"0%")&amp;")"</f>
        <v>0(-)</v>
      </c>
      <c r="D29" s="169" t="str">
        <f>"Presented (N="&amp;'Aim 1 - Household Contacts'!C69&amp;"("&amp;TEXT('Aim 1 - Household Contacts'!D69,"0%")&amp;"))"</f>
        <v>Presented (N=0(-))</v>
      </c>
      <c r="E29" s="196"/>
      <c r="F29" s="155"/>
      <c r="G29" s="155"/>
      <c r="H29" s="155"/>
      <c r="I29" s="155"/>
      <c r="J29" s="155"/>
      <c r="K29" s="155"/>
    </row>
    <row r="30" spans="1:11" x14ac:dyDescent="0.3">
      <c r="A30" s="196"/>
      <c r="B30" s="169" t="s">
        <v>976</v>
      </c>
      <c r="C30" s="169" t="str">
        <f>""&amp;'Aim 1 - Household Contacts'!C70&amp;"("&amp;TEXT('Aim 1 - Household Contacts'!D70,"0%")&amp;")"</f>
        <v>0(-)</v>
      </c>
      <c r="D30" s="169"/>
      <c r="E30" s="196"/>
      <c r="F30" s="155"/>
      <c r="G30" s="155"/>
      <c r="H30" s="155"/>
      <c r="I30" s="155"/>
      <c r="J30" s="155"/>
      <c r="K30" s="155"/>
    </row>
    <row r="31" spans="1:11" x14ac:dyDescent="0.3">
      <c r="A31" s="196"/>
      <c r="B31" s="169" t="s">
        <v>977</v>
      </c>
      <c r="C31" s="169" t="str">
        <f>""&amp;'Aim 1 - Household Contacts'!C71&amp;"("&amp;TEXT('Aim 1 - Household Contacts'!D71,"0%")&amp;")"</f>
        <v>0(-)</v>
      </c>
      <c r="D31" s="169"/>
      <c r="E31" s="196"/>
      <c r="F31" s="168"/>
      <c r="G31" s="168"/>
      <c r="H31" s="155"/>
      <c r="I31" s="155"/>
      <c r="J31" s="155"/>
      <c r="K31" s="155"/>
    </row>
    <row r="32" spans="1:11" x14ac:dyDescent="0.3">
      <c r="A32" s="196"/>
      <c r="B32" s="169" t="s">
        <v>978</v>
      </c>
      <c r="C32" s="169" t="str">
        <f>""&amp;'Aim 1 - Household Contacts'!C72&amp;"("&amp;TEXT('Aim 1 - Household Contacts'!D72,"0%")&amp;")"</f>
        <v>0(-)</v>
      </c>
      <c r="D32" s="169"/>
      <c r="E32" s="196"/>
      <c r="F32" s="168"/>
      <c r="G32" s="168"/>
      <c r="H32" s="155"/>
      <c r="I32" s="155"/>
      <c r="J32" s="155"/>
      <c r="K32" s="155"/>
    </row>
    <row r="33" spans="1:12" x14ac:dyDescent="0.3">
      <c r="A33" s="196"/>
      <c r="B33" s="169" t="s">
        <v>986</v>
      </c>
      <c r="C33" s="169" t="str">
        <f>"Did not provide sputum"&amp;"(N="&amp;'Aim 1 - Household Contacts'!C73&amp;"("&amp;TEXT('Aim 1 - Household Contacts'!D73,"0%")&amp;"))"</f>
        <v>Did not provide sputum(N=0(-))</v>
      </c>
      <c r="D33" s="169"/>
      <c r="E33" s="196"/>
      <c r="F33" s="168"/>
      <c r="G33" s="168"/>
      <c r="H33" s="155"/>
      <c r="I33" s="155"/>
      <c r="J33" s="155"/>
      <c r="K33" s="155"/>
    </row>
    <row r="34" spans="1:12" x14ac:dyDescent="0.3">
      <c r="A34" s="196"/>
      <c r="B34" s="169" t="s">
        <v>970</v>
      </c>
      <c r="C34" s="169" t="str">
        <f>""&amp;B34&amp;CHAR(10)&amp;"(N="&amp;'Aim 1 - Household Contacts'!C74&amp;")"</f>
        <v xml:space="preserve">    Provided sputum
(N=0)</v>
      </c>
      <c r="D34" s="169" t="str">
        <f>"Missing Data = "&amp;'Aim 1 - Household Contacts'!C67&amp;"("&amp;TEXT('Aim 1 - Household Contacts'!D67,"0%")&amp;")"</f>
        <v>Missing Data = 0(-)</v>
      </c>
      <c r="E34" s="196"/>
      <c r="F34" s="168"/>
      <c r="G34" s="168"/>
      <c r="H34" s="155"/>
      <c r="I34" s="155"/>
      <c r="J34" s="155"/>
      <c r="K34" s="155"/>
    </row>
    <row r="35" spans="1:12" x14ac:dyDescent="0.3">
      <c r="A35" s="196"/>
      <c r="B35" s="169" t="s">
        <v>971</v>
      </c>
      <c r="C35" s="169" t="str">
        <f>""&amp;'Aim 1 - Household Contacts'!C75&amp;"("&amp;TEXT('Aim 1 - Household Contacts'!D75,"0%")&amp;")"</f>
        <v>0(-)</v>
      </c>
      <c r="D35" s="169"/>
      <c r="E35" s="196"/>
      <c r="F35" s="168"/>
      <c r="G35" s="168"/>
      <c r="H35" s="155"/>
      <c r="I35" s="155"/>
      <c r="J35" s="155"/>
      <c r="K35" s="155"/>
    </row>
    <row r="36" spans="1:12" x14ac:dyDescent="0.3">
      <c r="A36" s="196"/>
      <c r="B36" s="169" t="s">
        <v>972</v>
      </c>
      <c r="C36" s="169" t="str">
        <f>""&amp;'Aim 1 - Household Contacts'!C76&amp;"("&amp;TEXT('Aim 1 - Household Contacts'!D76,"0%")&amp;")"</f>
        <v>0(-)</v>
      </c>
      <c r="D36" s="169"/>
      <c r="E36" s="196"/>
      <c r="F36" s="168"/>
      <c r="G36" s="168"/>
      <c r="H36" s="155"/>
      <c r="I36" s="155"/>
      <c r="J36" s="155"/>
      <c r="K36" s="155"/>
    </row>
    <row r="37" spans="1:12" x14ac:dyDescent="0.3">
      <c r="A37" s="196"/>
      <c r="B37" s="169" t="s">
        <v>979</v>
      </c>
      <c r="C37" s="169" t="str">
        <f>""&amp;'Aim 1 - Household Contacts'!C77&amp;"("&amp;TEXT('Aim 1 - Household Contacts'!D77,"0%")&amp;")"</f>
        <v>0(-)</v>
      </c>
      <c r="D37" s="169"/>
      <c r="E37" s="196"/>
      <c r="F37" s="168"/>
      <c r="G37" s="168"/>
      <c r="H37" s="155"/>
      <c r="I37" s="155"/>
      <c r="J37" s="155"/>
      <c r="K37" s="155"/>
    </row>
    <row r="38" spans="1:12" x14ac:dyDescent="0.3">
      <c r="A38" s="196"/>
      <c r="B38" s="169" t="s">
        <v>982</v>
      </c>
      <c r="C38" s="169"/>
      <c r="D38" s="169"/>
      <c r="E38" s="196"/>
      <c r="F38" s="168"/>
      <c r="G38" s="168"/>
      <c r="H38" s="155"/>
      <c r="I38" s="155"/>
      <c r="J38" s="155"/>
      <c r="K38" s="155"/>
      <c r="L38" s="154"/>
    </row>
    <row r="39" spans="1:12" x14ac:dyDescent="0.3">
      <c r="A39" s="196"/>
      <c r="B39" s="169" t="s">
        <v>983</v>
      </c>
      <c r="C39" s="169" t="str">
        <f>""&amp;'Aim 1 - Household Contacts'!F67&amp;"("&amp;TEXT('Aim 1 - Household Contacts'!G67,"0%")&amp;")"</f>
        <v>0(-)</v>
      </c>
      <c r="D39" s="169"/>
      <c r="E39" s="196"/>
      <c r="F39" s="168"/>
      <c r="G39" s="168"/>
      <c r="H39" s="155"/>
      <c r="I39" s="155"/>
      <c r="J39" s="155"/>
      <c r="K39" s="155"/>
      <c r="L39" s="154"/>
    </row>
    <row r="40" spans="1:12" x14ac:dyDescent="0.3">
      <c r="A40" s="196"/>
      <c r="B40" s="169" t="s">
        <v>969</v>
      </c>
      <c r="C40" s="169" t="str">
        <f>""&amp;'Aim 1 - Household Contacts'!F69&amp;"("&amp;TEXT('Aim 1 - Household Contacts'!G69,"0%")&amp;")"</f>
        <v>0(-)</v>
      </c>
      <c r="D40" s="169" t="str">
        <f>"Presented (N="&amp;'Aim 1 - Household Contacts'!F69&amp;"("&amp;TEXT('Aim 1 - Household Contacts'!G69,"0%")&amp;"))"</f>
        <v>Presented (N=0(-))</v>
      </c>
      <c r="E40" s="196"/>
      <c r="F40" s="168"/>
      <c r="G40" s="155"/>
      <c r="H40" s="155"/>
      <c r="I40" s="155"/>
      <c r="J40" s="155"/>
      <c r="K40" s="155"/>
      <c r="L40" s="154"/>
    </row>
    <row r="41" spans="1:12" x14ac:dyDescent="0.3">
      <c r="A41" s="196"/>
      <c r="B41" s="169" t="s">
        <v>976</v>
      </c>
      <c r="C41" s="169" t="str">
        <f>""&amp;'Aim 1 - Household Contacts'!F70&amp;"("&amp;TEXT('Aim 1 - Household Contacts'!G70,"0%")&amp;")"</f>
        <v>0(-)</v>
      </c>
      <c r="D41" s="169"/>
      <c r="E41" s="196"/>
      <c r="F41" s="168"/>
      <c r="G41" s="155"/>
      <c r="H41" s="155"/>
      <c r="I41" s="155"/>
      <c r="J41" s="155"/>
      <c r="K41" s="155"/>
      <c r="L41" s="154"/>
    </row>
    <row r="42" spans="1:12" x14ac:dyDescent="0.3">
      <c r="A42" s="196"/>
      <c r="B42" s="169" t="s">
        <v>977</v>
      </c>
      <c r="C42" s="169" t="str">
        <f>""&amp;'Aim 1 - Household Contacts'!F71&amp;"("&amp;TEXT('Aim 1 - Household Contacts'!G71,"0%")&amp;")"</f>
        <v>0(-)</v>
      </c>
      <c r="D42" s="169"/>
      <c r="E42" s="196"/>
      <c r="F42" s="168"/>
      <c r="G42" s="155"/>
      <c r="H42" s="155"/>
      <c r="I42" s="155"/>
      <c r="J42" s="155"/>
      <c r="K42" s="155"/>
      <c r="L42" s="154"/>
    </row>
    <row r="43" spans="1:12" x14ac:dyDescent="0.3">
      <c r="A43" s="196"/>
      <c r="B43" s="169" t="s">
        <v>978</v>
      </c>
      <c r="C43" s="169" t="str">
        <f>""&amp;'Aim 1 - Household Contacts'!F72&amp;"("&amp;TEXT('Aim 1 - Household Contacts'!G72,"0%")&amp;")"</f>
        <v>0(-)</v>
      </c>
      <c r="D43" s="169"/>
      <c r="E43" s="196"/>
      <c r="F43" s="168"/>
      <c r="G43" s="155"/>
      <c r="H43" s="155"/>
      <c r="I43" s="155"/>
      <c r="J43" s="155"/>
      <c r="K43" s="155"/>
      <c r="L43" s="154"/>
    </row>
    <row r="44" spans="1:12" x14ac:dyDescent="0.3">
      <c r="A44" s="196"/>
      <c r="B44" s="169" t="s">
        <v>986</v>
      </c>
      <c r="C44" s="169" t="str">
        <f>"Did not provide sputum"&amp;"(N="&amp;'Aim 1 - Household Contacts'!F73&amp;"("&amp;TEXT('Aim 1 - Household Contacts'!G73,"0%")&amp;"))"</f>
        <v>Did not provide sputum(N=0(-))</v>
      </c>
      <c r="D44" s="169"/>
      <c r="E44" s="196"/>
      <c r="F44" s="168"/>
      <c r="G44" s="155"/>
      <c r="H44" s="155"/>
      <c r="I44" s="155"/>
      <c r="J44" s="155"/>
      <c r="K44" s="155"/>
      <c r="L44" s="154"/>
    </row>
    <row r="45" spans="1:12" x14ac:dyDescent="0.3">
      <c r="A45" s="196"/>
      <c r="B45" s="169" t="s">
        <v>970</v>
      </c>
      <c r="C45" s="169" t="str">
        <f>""&amp;B45&amp;CHAR(10)&amp;"(N="&amp;'Aim 1 - Household Contacts'!F74&amp;")"</f>
        <v xml:space="preserve">    Provided sputum
(N=0)</v>
      </c>
      <c r="D45" s="169"/>
      <c r="E45" s="196"/>
      <c r="F45" s="168"/>
      <c r="G45" s="155"/>
      <c r="H45" s="155"/>
      <c r="I45" s="155"/>
      <c r="J45" s="155"/>
      <c r="K45" s="155"/>
      <c r="L45" s="154"/>
    </row>
    <row r="46" spans="1:12" x14ac:dyDescent="0.3">
      <c r="A46" s="196"/>
      <c r="B46" s="169" t="s">
        <v>971</v>
      </c>
      <c r="C46" s="169" t="str">
        <f>""&amp;'Aim 1 - Household Contacts'!F75&amp;"("&amp;TEXT('Aim 1 - Household Contacts'!G75,"0%")&amp;")"</f>
        <v>0(-)</v>
      </c>
      <c r="D46" s="169"/>
      <c r="E46" s="196"/>
      <c r="F46" s="168"/>
      <c r="G46" s="155"/>
      <c r="H46" s="155"/>
      <c r="I46" s="155"/>
      <c r="J46" s="155"/>
      <c r="K46" s="155"/>
    </row>
    <row r="47" spans="1:12" x14ac:dyDescent="0.3">
      <c r="A47" s="196"/>
      <c r="B47" s="169" t="s">
        <v>972</v>
      </c>
      <c r="C47" s="169" t="str">
        <f>""&amp;'Aim 1 - Household Contacts'!F76&amp;"("&amp;TEXT('Aim 1 - Household Contacts'!G76,"0%")&amp;")"</f>
        <v>0(-)</v>
      </c>
      <c r="D47" s="169"/>
      <c r="E47" s="196"/>
      <c r="F47" s="168"/>
      <c r="G47" s="168"/>
      <c r="H47" s="155"/>
      <c r="I47" s="155"/>
      <c r="J47" s="155"/>
      <c r="K47" s="155"/>
    </row>
    <row r="48" spans="1:12" x14ac:dyDescent="0.3">
      <c r="A48" s="196"/>
      <c r="B48" s="169" t="s">
        <v>979</v>
      </c>
      <c r="C48" s="169" t="str">
        <f>""&amp;'Aim 1 - Household Contacts'!F77&amp;"("&amp;TEXT('Aim 1 - Household Contacts'!G77,"0%")&amp;")"</f>
        <v>0(-)</v>
      </c>
      <c r="D48" s="196"/>
      <c r="E48" s="196"/>
      <c r="F48" s="168"/>
      <c r="G48" s="168"/>
      <c r="H48" s="155"/>
      <c r="I48" s="155"/>
      <c r="J48" s="155"/>
      <c r="K48" s="155"/>
    </row>
    <row r="49" spans="1:11" x14ac:dyDescent="0.3">
      <c r="A49" s="196"/>
      <c r="B49" s="169" t="s">
        <v>980</v>
      </c>
      <c r="C49" s="169" t="str">
        <f>""&amp;'Aim 1 - Household Contacts'!C75&amp;"("&amp;TEXT('Aim 1 - Household Contacts'!D75,"0%")&amp;")"</f>
        <v>0(-)</v>
      </c>
      <c r="D49" s="196"/>
      <c r="E49" s="196"/>
      <c r="F49" s="168"/>
      <c r="G49" s="168"/>
      <c r="H49" s="155"/>
      <c r="I49" s="155"/>
      <c r="J49" s="155"/>
      <c r="K49" s="155"/>
    </row>
    <row r="50" spans="1:11" x14ac:dyDescent="0.3">
      <c r="A50" s="196"/>
      <c r="B50" s="169" t="s">
        <v>984</v>
      </c>
      <c r="C50" s="169" t="str">
        <f>""&amp;'Aim 1 - Household Contacts'!I67&amp;"("&amp;TEXT('Aim 1 - Household Contacts'!J67,"0%")&amp;")"</f>
        <v>0(-)</v>
      </c>
      <c r="D50" s="196"/>
      <c r="E50" s="196"/>
      <c r="F50" s="168"/>
      <c r="G50" s="168"/>
      <c r="H50" s="155"/>
      <c r="I50" s="155"/>
      <c r="J50" s="155"/>
      <c r="K50" s="155"/>
    </row>
    <row r="51" spans="1:11" x14ac:dyDescent="0.3">
      <c r="A51" s="196"/>
      <c r="B51" s="169" t="s">
        <v>969</v>
      </c>
      <c r="C51" s="169" t="str">
        <f>""&amp;'Aim 1 - Household Contacts'!I69&amp;"("&amp;TEXT('Aim 1 - Household Contacts'!J69,"0%")&amp;")"</f>
        <v>0(-)</v>
      </c>
      <c r="D51" s="196" t="str">
        <f>"Presented (N="&amp;'Aim 1 - Household Contacts'!I69&amp;"("&amp;TEXT('Aim 1 - Household Contacts'!J69,"0%")&amp;"))"</f>
        <v>Presented (N=0(-))</v>
      </c>
      <c r="E51" s="196"/>
      <c r="F51" s="168"/>
      <c r="G51" s="168"/>
      <c r="H51" s="155"/>
      <c r="I51" s="155"/>
      <c r="J51" s="155"/>
      <c r="K51" s="155"/>
    </row>
    <row r="52" spans="1:11" x14ac:dyDescent="0.3">
      <c r="A52" s="196"/>
      <c r="B52" s="169" t="s">
        <v>976</v>
      </c>
      <c r="C52" s="169" t="str">
        <f>""&amp;'Aim 1 - Household Contacts'!I70&amp;"("&amp;TEXT('Aim 1 - Household Contacts'!J70,"0%")&amp;")"</f>
        <v>0(-)</v>
      </c>
      <c r="D52" s="196"/>
      <c r="E52" s="196"/>
      <c r="F52" s="168"/>
      <c r="G52" s="168"/>
      <c r="H52" s="155"/>
      <c r="I52" s="155"/>
      <c r="J52" s="155"/>
      <c r="K52" s="155"/>
    </row>
    <row r="53" spans="1:11" x14ac:dyDescent="0.3">
      <c r="A53" s="196"/>
      <c r="B53" s="169" t="s">
        <v>977</v>
      </c>
      <c r="C53" s="169" t="str">
        <f>""&amp;'Aim 1 - Household Contacts'!I71&amp;"("&amp;TEXT('Aim 1 - Household Contacts'!J71,"0%")&amp;")"</f>
        <v>0(-)</v>
      </c>
      <c r="D53" s="196"/>
      <c r="E53" s="196"/>
      <c r="F53" s="168"/>
      <c r="G53" s="168"/>
      <c r="H53" s="155"/>
      <c r="I53" s="155"/>
      <c r="J53" s="155"/>
      <c r="K53" s="155"/>
    </row>
    <row r="54" spans="1:11" x14ac:dyDescent="0.3">
      <c r="A54" s="196"/>
      <c r="B54" s="169" t="s">
        <v>978</v>
      </c>
      <c r="C54" s="169" t="str">
        <f>""&amp;'Aim 1 - Household Contacts'!I72&amp;"("&amp;TEXT('Aim 1 - Household Contacts'!J72,"0%")&amp;")"</f>
        <v>0(-)</v>
      </c>
      <c r="D54" s="196"/>
      <c r="E54" s="196"/>
      <c r="F54" s="168"/>
      <c r="G54" s="168"/>
      <c r="H54" s="155"/>
      <c r="I54" s="155"/>
      <c r="J54" s="155"/>
      <c r="K54" s="155"/>
    </row>
    <row r="55" spans="1:11" x14ac:dyDescent="0.3">
      <c r="A55" s="196"/>
      <c r="B55" s="169" t="s">
        <v>986</v>
      </c>
      <c r="C55" s="169" t="str">
        <f>"Did not provide sputum"&amp;"(N="&amp;'Aim 1 - Household Contacts'!I73&amp;"("&amp;TEXT('Aim 1 - Household Contacts'!J73,"0%")&amp;"))"</f>
        <v>Did not provide sputum(N=0(-))</v>
      </c>
      <c r="D55" s="196"/>
      <c r="E55" s="196"/>
      <c r="F55" s="168"/>
      <c r="G55" s="168"/>
      <c r="H55" s="155"/>
      <c r="I55" s="155"/>
      <c r="J55" s="155"/>
      <c r="K55" s="155"/>
    </row>
    <row r="56" spans="1:11" x14ac:dyDescent="0.3">
      <c r="A56" s="196"/>
      <c r="B56" s="169" t="s">
        <v>970</v>
      </c>
      <c r="C56" s="169" t="str">
        <f>""&amp;B56&amp;CHAR(10)&amp;"(N="&amp;'Aim 1 - Household Contacts'!I74&amp;")"</f>
        <v xml:space="preserve">    Provided sputum
(N=0)</v>
      </c>
      <c r="D56" s="196"/>
      <c r="E56" s="196"/>
      <c r="F56" s="168"/>
      <c r="G56" s="168"/>
      <c r="H56" s="155"/>
      <c r="I56" s="155"/>
      <c r="J56" s="155"/>
      <c r="K56" s="155"/>
    </row>
    <row r="57" spans="1:11" x14ac:dyDescent="0.3">
      <c r="A57" s="196"/>
      <c r="B57" s="169" t="s">
        <v>971</v>
      </c>
      <c r="C57" s="169" t="str">
        <f>""&amp;'Aim 1 - Household Contacts'!I75&amp;"("&amp;TEXT('Aim 1 - Household Contacts'!J75,"0%")&amp;")"</f>
        <v>0(-)</v>
      </c>
      <c r="D57" s="196"/>
      <c r="E57" s="196"/>
      <c r="F57" s="168"/>
      <c r="G57" s="168"/>
      <c r="H57" s="155"/>
      <c r="I57" s="155"/>
      <c r="J57" s="155"/>
      <c r="K57" s="155"/>
    </row>
    <row r="58" spans="1:11" x14ac:dyDescent="0.3">
      <c r="A58" s="196"/>
      <c r="B58" s="169" t="s">
        <v>972</v>
      </c>
      <c r="C58" s="169" t="str">
        <f>""&amp;'Aim 1 - Household Contacts'!I76&amp;"("&amp;TEXT('Aim 1 - Household Contacts'!J76,"0%")&amp;")"</f>
        <v>0(-)</v>
      </c>
      <c r="D58" s="196"/>
      <c r="E58" s="196"/>
      <c r="F58" s="168"/>
      <c r="G58" s="168"/>
      <c r="H58" s="155"/>
      <c r="I58" s="155"/>
      <c r="J58" s="155"/>
      <c r="K58" s="155"/>
    </row>
    <row r="59" spans="1:11" x14ac:dyDescent="0.3">
      <c r="A59" s="196"/>
      <c r="B59" s="169" t="s">
        <v>979</v>
      </c>
      <c r="C59" s="169" t="str">
        <f>""&amp;'Aim 1 - Household Contacts'!I77&amp;"("&amp;TEXT('Aim 1 - Household Contacts'!J77,"0%")&amp;")"</f>
        <v>0(-)</v>
      </c>
      <c r="D59" s="196"/>
      <c r="E59" s="196"/>
      <c r="F59" s="155"/>
      <c r="G59" s="155"/>
      <c r="H59" s="155"/>
      <c r="I59" s="155"/>
      <c r="J59" s="155"/>
      <c r="K59" s="155"/>
    </row>
    <row r="60" spans="1:11" x14ac:dyDescent="0.3">
      <c r="A60" s="196"/>
      <c r="B60" s="196"/>
      <c r="C60" s="196"/>
      <c r="D60" s="196"/>
      <c r="E60" s="196"/>
      <c r="F60" s="155"/>
      <c r="G60" s="155"/>
      <c r="H60" s="155"/>
      <c r="I60" s="155"/>
      <c r="J60" s="155"/>
      <c r="K60" s="155"/>
    </row>
    <row r="61" spans="1:11" x14ac:dyDescent="0.3">
      <c r="A61" s="196"/>
      <c r="B61" s="196"/>
      <c r="C61" s="196"/>
      <c r="D61" s="196"/>
      <c r="E61" s="196"/>
      <c r="F61" s="155"/>
      <c r="G61" s="155"/>
    </row>
  </sheetData>
  <pageMargins left="0.7" right="0.7" top="0.75" bottom="0.75" header="0.3" footer="0.3"/>
  <pageSetup scale="90" fitToWidth="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8"/>
  <sheetViews>
    <sheetView topLeftCell="A15" zoomScaleNormal="100" workbookViewId="0">
      <selection activeCell="F17" sqref="F17"/>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4.88671875" style="15" customWidth="1"/>
    <col min="6" max="6" width="15.21875" style="15" customWidth="1"/>
    <col min="7"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208" t="s">
        <v>781</v>
      </c>
      <c r="C2" s="209"/>
      <c r="D2" s="210"/>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97" t="s">
        <v>759</v>
      </c>
      <c r="C4" s="5">
        <v>2</v>
      </c>
      <c r="D4" s="143"/>
      <c r="E4" s="1"/>
      <c r="F4" s="1"/>
      <c r="G4" s="5"/>
      <c r="H4" s="24"/>
      <c r="I4" s="24"/>
      <c r="J4" s="24"/>
      <c r="K4" s="24"/>
      <c r="L4" s="24"/>
      <c r="M4" s="24"/>
      <c r="N4" s="24"/>
      <c r="O4" s="24"/>
      <c r="P4" s="24"/>
    </row>
    <row r="5" spans="2:16" x14ac:dyDescent="0.3">
      <c r="B5" s="4" t="s">
        <v>883</v>
      </c>
      <c r="C5" s="5">
        <v>1</v>
      </c>
      <c r="D5" s="6">
        <f>IF(C5=0, "-", C5/C4)</f>
        <v>0.5</v>
      </c>
      <c r="E5" s="1"/>
      <c r="F5" s="1"/>
      <c r="G5" s="5"/>
      <c r="H5" s="1"/>
      <c r="I5" s="1"/>
      <c r="J5" s="1"/>
      <c r="K5" s="1"/>
      <c r="L5" s="1"/>
      <c r="M5" s="1"/>
      <c r="N5" s="1"/>
      <c r="O5" s="1"/>
      <c r="P5" s="1"/>
    </row>
    <row r="6" spans="2:16" x14ac:dyDescent="0.3">
      <c r="B6" s="4" t="s">
        <v>894</v>
      </c>
      <c r="C6" s="5">
        <v>1</v>
      </c>
      <c r="D6" s="6">
        <f>IF(C6=0, "-", C6/C4)</f>
        <v>0.5</v>
      </c>
      <c r="E6" s="1"/>
      <c r="F6" s="1"/>
      <c r="G6" s="1"/>
      <c r="H6" s="1"/>
      <c r="I6" s="1"/>
      <c r="J6" s="1"/>
      <c r="K6" s="1"/>
      <c r="L6" s="1"/>
      <c r="M6" s="1"/>
      <c r="N6" s="1"/>
      <c r="O6" s="1"/>
      <c r="P6" s="1"/>
    </row>
    <row r="7" spans="2:16" x14ac:dyDescent="0.3">
      <c r="B7" s="72" t="s">
        <v>895</v>
      </c>
      <c r="C7" s="70">
        <v>1</v>
      </c>
      <c r="D7" s="6">
        <f>IF(C7=0, "-", C7/C6)</f>
        <v>1</v>
      </c>
      <c r="E7" s="5"/>
      <c r="F7" s="59"/>
      <c r="G7" s="5"/>
      <c r="H7" s="5"/>
      <c r="I7" s="5"/>
      <c r="J7" s="5"/>
      <c r="K7" s="5"/>
      <c r="L7" s="5"/>
      <c r="M7" s="5"/>
      <c r="N7" s="5"/>
      <c r="O7" s="5"/>
      <c r="P7" s="5"/>
    </row>
    <row r="8" spans="2:16" x14ac:dyDescent="0.3">
      <c r="B8" s="72" t="s">
        <v>896</v>
      </c>
      <c r="C8" s="70">
        <v>1</v>
      </c>
      <c r="D8" s="6">
        <f>IF(C8=0, "-", C8/C6)</f>
        <v>1</v>
      </c>
      <c r="E8" s="5"/>
      <c r="F8" s="59"/>
      <c r="G8" s="5"/>
      <c r="H8" s="5"/>
      <c r="I8" s="5"/>
      <c r="J8" s="5"/>
      <c r="K8" s="5"/>
      <c r="L8" s="5"/>
      <c r="M8" s="5"/>
      <c r="N8" s="5"/>
      <c r="O8" s="5"/>
      <c r="P8" s="5"/>
    </row>
    <row r="9" spans="2:16" x14ac:dyDescent="0.3">
      <c r="B9" s="72" t="s">
        <v>897</v>
      </c>
      <c r="C9" s="70">
        <v>1</v>
      </c>
      <c r="D9" s="6">
        <f>IF(C9=0, "-", C9/C6)</f>
        <v>1</v>
      </c>
      <c r="E9" s="5"/>
      <c r="F9" s="59"/>
      <c r="G9" s="5"/>
      <c r="H9" s="5"/>
      <c r="I9" s="5"/>
      <c r="J9" s="5"/>
      <c r="K9" s="5"/>
      <c r="L9" s="5"/>
      <c r="M9" s="5"/>
      <c r="N9" s="5"/>
      <c r="O9" s="5"/>
      <c r="P9" s="5"/>
    </row>
    <row r="10" spans="2:16" x14ac:dyDescent="0.3">
      <c r="B10" s="72" t="s">
        <v>910</v>
      </c>
      <c r="C10" s="70">
        <v>1</v>
      </c>
      <c r="D10" s="6">
        <f>IF(C10=0, "-", C10/C6)</f>
        <v>1</v>
      </c>
      <c r="E10" s="5"/>
      <c r="F10" s="59"/>
      <c r="G10" s="5"/>
      <c r="H10" s="5"/>
      <c r="I10" s="5"/>
      <c r="J10" s="5"/>
      <c r="K10" s="5"/>
      <c r="L10" s="5"/>
      <c r="M10" s="5"/>
      <c r="N10" s="5"/>
      <c r="O10" s="5"/>
      <c r="P10" s="5"/>
    </row>
    <row r="11" spans="2:16" x14ac:dyDescent="0.3">
      <c r="B11" s="72" t="s">
        <v>909</v>
      </c>
      <c r="C11" s="70">
        <v>1</v>
      </c>
      <c r="D11" s="6">
        <f>IF(C11=0, "-", C11/C6)</f>
        <v>1</v>
      </c>
      <c r="E11" s="5"/>
      <c r="F11" s="59"/>
      <c r="G11" s="5"/>
      <c r="H11" s="5"/>
      <c r="I11" s="5"/>
      <c r="J11" s="5"/>
      <c r="K11" s="5"/>
      <c r="L11" s="5"/>
      <c r="M11" s="5"/>
      <c r="N11" s="5"/>
      <c r="O11" s="5"/>
      <c r="P11" s="5"/>
    </row>
    <row r="12" spans="2:16" ht="15" thickBot="1" x14ac:dyDescent="0.35">
      <c r="B12" s="73" t="s">
        <v>911</v>
      </c>
      <c r="C12" s="144">
        <v>1</v>
      </c>
      <c r="D12" s="21">
        <f>IF(C12=0, "-", C12/C6)</f>
        <v>1</v>
      </c>
      <c r="E12" s="5"/>
      <c r="F12" s="59"/>
      <c r="G12" s="5"/>
      <c r="H12" s="5"/>
      <c r="I12" s="5"/>
      <c r="J12" s="5"/>
      <c r="K12" s="5"/>
      <c r="L12" s="5"/>
      <c r="M12" s="5"/>
      <c r="N12" s="5"/>
      <c r="O12" s="5"/>
      <c r="P12" s="5"/>
    </row>
    <row r="13" spans="2:16" x14ac:dyDescent="0.3">
      <c r="B13" s="169" t="s">
        <v>954</v>
      </c>
      <c r="C13" s="170">
        <f>C6-C7</f>
        <v>0</v>
      </c>
      <c r="D13" s="171" t="str">
        <f>IF(OR($C$6=0,C13=0),"-",C13/$C$6)</f>
        <v>-</v>
      </c>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customHeight="1" thickBot="1" x14ac:dyDescent="0.35">
      <c r="B15" s="208" t="s">
        <v>870</v>
      </c>
      <c r="C15" s="209"/>
      <c r="D15" s="210"/>
      <c r="G15" s="5"/>
      <c r="H15" s="5"/>
      <c r="I15" s="5"/>
      <c r="J15" s="5"/>
      <c r="K15" s="5"/>
      <c r="L15" s="5"/>
      <c r="M15" s="5"/>
      <c r="N15" s="5"/>
      <c r="O15" s="5"/>
      <c r="P15" s="5"/>
    </row>
    <row r="16" spans="2:16" x14ac:dyDescent="0.3">
      <c r="B16" s="30"/>
      <c r="C16" s="16" t="s">
        <v>28</v>
      </c>
      <c r="D16" s="105" t="s">
        <v>29</v>
      </c>
      <c r="G16" s="5"/>
      <c r="H16" s="5"/>
      <c r="I16" s="5"/>
      <c r="J16" s="5"/>
      <c r="K16" s="5"/>
      <c r="L16" s="5"/>
      <c r="M16" s="5"/>
      <c r="N16" s="5"/>
      <c r="O16" s="5"/>
      <c r="P16" s="5"/>
    </row>
    <row r="17" spans="1:16" x14ac:dyDescent="0.3">
      <c r="B17" s="97" t="s">
        <v>752</v>
      </c>
      <c r="C17" s="5">
        <v>2</v>
      </c>
      <c r="D17" s="143"/>
      <c r="G17" s="5"/>
      <c r="H17" s="5"/>
      <c r="I17" s="5"/>
      <c r="J17" s="5"/>
      <c r="K17" s="5"/>
      <c r="L17" s="5"/>
      <c r="M17" s="5"/>
      <c r="N17" s="5"/>
      <c r="O17" s="5"/>
      <c r="P17" s="5"/>
    </row>
    <row r="18" spans="1:16" x14ac:dyDescent="0.3">
      <c r="B18" s="4" t="s">
        <v>898</v>
      </c>
      <c r="C18" s="59">
        <v>1</v>
      </c>
      <c r="D18" s="6">
        <f>IF(OR($C$5=0,C18=0),"-",C18/$C$5)</f>
        <v>1</v>
      </c>
      <c r="G18" s="5"/>
      <c r="H18" s="5"/>
      <c r="I18" s="5"/>
      <c r="J18" s="5"/>
      <c r="K18" s="5"/>
      <c r="L18" s="5"/>
      <c r="M18" s="5"/>
      <c r="N18" s="5"/>
      <c r="O18" s="5"/>
      <c r="P18" s="5"/>
    </row>
    <row r="19" spans="1:16" x14ac:dyDescent="0.3">
      <c r="B19" s="4" t="s">
        <v>913</v>
      </c>
      <c r="C19" s="59">
        <v>1</v>
      </c>
      <c r="D19" s="6">
        <f>IF(OR($C$5=0,C19=0),"-",C19/$C$5)</f>
        <v>1</v>
      </c>
      <c r="G19" s="5"/>
      <c r="H19" s="5"/>
      <c r="I19" s="5"/>
      <c r="J19" s="5"/>
      <c r="K19" s="5"/>
      <c r="L19" s="5"/>
      <c r="M19" s="5"/>
      <c r="N19" s="5"/>
      <c r="O19" s="5"/>
      <c r="P19" s="5"/>
    </row>
    <row r="20" spans="1:16" x14ac:dyDescent="0.3">
      <c r="B20" s="4" t="s">
        <v>899</v>
      </c>
      <c r="C20" s="59">
        <v>1</v>
      </c>
      <c r="D20" s="6">
        <f>IF(OR($C$5=0,C20=0),"-",C20/$C$5)</f>
        <v>1</v>
      </c>
      <c r="G20" s="5"/>
      <c r="H20" s="5"/>
      <c r="I20" s="5"/>
      <c r="J20" s="5"/>
      <c r="K20" s="5"/>
      <c r="L20" s="5"/>
      <c r="M20" s="5"/>
      <c r="N20" s="5"/>
      <c r="O20" s="5"/>
      <c r="P20" s="5"/>
    </row>
    <row r="21" spans="1:16" x14ac:dyDescent="0.3">
      <c r="B21" s="72" t="s">
        <v>900</v>
      </c>
      <c r="C21" s="99">
        <v>1</v>
      </c>
      <c r="D21" s="6">
        <f>IF(OR($C$20=0,C21=0),"-",C21/$C$20)</f>
        <v>1</v>
      </c>
      <c r="G21" s="5"/>
      <c r="H21" s="5"/>
      <c r="I21" s="5"/>
      <c r="J21" s="5"/>
      <c r="K21" s="5"/>
      <c r="L21" s="5"/>
      <c r="M21" s="5"/>
      <c r="N21" s="5"/>
      <c r="O21" s="5"/>
      <c r="P21" s="5"/>
    </row>
    <row r="22" spans="1:16" x14ac:dyDescent="0.3">
      <c r="B22" s="72" t="s">
        <v>901</v>
      </c>
      <c r="C22" s="99">
        <v>1</v>
      </c>
      <c r="D22" s="6">
        <f t="shared" ref="D22:D25" si="0">IF(OR($C$20=0,C22=0),"-",C22/$C$20)</f>
        <v>1</v>
      </c>
      <c r="G22" s="5"/>
      <c r="H22" s="5"/>
      <c r="I22" s="5"/>
      <c r="J22" s="5"/>
      <c r="K22" s="5"/>
      <c r="L22" s="5"/>
      <c r="M22" s="5"/>
      <c r="N22" s="5"/>
      <c r="O22" s="5"/>
      <c r="P22" s="5"/>
    </row>
    <row r="23" spans="1:16" x14ac:dyDescent="0.3">
      <c r="B23" s="72" t="s">
        <v>902</v>
      </c>
      <c r="C23" s="99">
        <v>1</v>
      </c>
      <c r="D23" s="6">
        <f t="shared" si="0"/>
        <v>1</v>
      </c>
      <c r="G23" s="5"/>
      <c r="H23" s="5"/>
      <c r="I23" s="5"/>
      <c r="J23" s="5"/>
      <c r="K23" s="5"/>
      <c r="L23" s="5"/>
      <c r="M23" s="5"/>
      <c r="N23" s="5"/>
      <c r="O23" s="5"/>
      <c r="P23" s="5"/>
    </row>
    <row r="24" spans="1:16" x14ac:dyDescent="0.3">
      <c r="B24" s="72" t="s">
        <v>903</v>
      </c>
      <c r="C24" s="99">
        <v>1</v>
      </c>
      <c r="D24" s="6">
        <f t="shared" si="0"/>
        <v>1</v>
      </c>
      <c r="G24" s="5"/>
      <c r="H24" s="5"/>
      <c r="I24" s="5"/>
      <c r="J24" s="5"/>
      <c r="K24" s="5"/>
      <c r="L24" s="5"/>
      <c r="M24" s="5"/>
      <c r="N24" s="5"/>
      <c r="O24" s="5"/>
      <c r="P24" s="5"/>
    </row>
    <row r="25" spans="1:16" ht="15" thickBot="1" x14ac:dyDescent="0.35">
      <c r="A25" s="1" t="s">
        <v>871</v>
      </c>
      <c r="B25" s="73" t="s">
        <v>904</v>
      </c>
      <c r="C25" s="100">
        <v>1</v>
      </c>
      <c r="D25" s="21">
        <f t="shared" si="0"/>
        <v>1</v>
      </c>
      <c r="G25" s="5"/>
      <c r="H25" s="5"/>
      <c r="I25" s="5"/>
      <c r="J25" s="5"/>
      <c r="K25" s="5"/>
      <c r="L25" s="5"/>
      <c r="M25" s="5"/>
      <c r="N25" s="5"/>
      <c r="O25" s="5"/>
      <c r="P25" s="5"/>
    </row>
    <row r="26" spans="1:16" x14ac:dyDescent="0.3">
      <c r="C26" s="59"/>
      <c r="E26" s="5"/>
      <c r="F26" s="5"/>
      <c r="G26" s="5"/>
      <c r="H26" s="5"/>
      <c r="I26" s="5"/>
      <c r="J26" s="5"/>
      <c r="K26" s="5"/>
      <c r="L26" s="5"/>
      <c r="M26" s="5"/>
      <c r="N26" s="5"/>
      <c r="O26" s="5"/>
      <c r="P26" s="5"/>
    </row>
    <row r="27" spans="1:16" ht="15" thickBot="1" x14ac:dyDescent="0.35">
      <c r="C27" s="8"/>
      <c r="D27" s="5"/>
      <c r="E27" s="5"/>
      <c r="F27" s="5"/>
      <c r="G27" s="5"/>
      <c r="H27" s="5"/>
      <c r="I27" s="5"/>
      <c r="J27" s="5"/>
      <c r="K27" s="5"/>
      <c r="L27" s="5"/>
      <c r="M27" s="5"/>
      <c r="N27" s="5"/>
      <c r="O27" s="5"/>
      <c r="P27" s="5"/>
    </row>
    <row r="28" spans="1:16" ht="15" thickBot="1" x14ac:dyDescent="0.35">
      <c r="B28" s="215" t="s">
        <v>869</v>
      </c>
      <c r="C28" s="216"/>
      <c r="D28" s="216"/>
      <c r="E28" s="217"/>
      <c r="F28" s="24"/>
      <c r="G28" s="24"/>
      <c r="H28" s="24"/>
      <c r="I28" s="24"/>
      <c r="J28" s="24"/>
      <c r="K28" s="24"/>
      <c r="L28" s="24"/>
      <c r="M28" s="24"/>
      <c r="N28" s="24"/>
      <c r="O28" s="24"/>
      <c r="P28" s="24"/>
    </row>
    <row r="29" spans="1:16" x14ac:dyDescent="0.3">
      <c r="B29" s="33"/>
      <c r="C29" s="2"/>
      <c r="D29" s="2" t="s">
        <v>28</v>
      </c>
      <c r="E29" s="74" t="s">
        <v>29</v>
      </c>
      <c r="F29" s="24"/>
      <c r="G29" s="24"/>
      <c r="H29" s="24"/>
      <c r="I29" s="24"/>
      <c r="J29" s="24"/>
      <c r="K29" s="24"/>
      <c r="L29" s="24"/>
      <c r="M29" s="24"/>
      <c r="N29" s="24"/>
      <c r="O29" s="24"/>
      <c r="P29" s="24"/>
    </row>
    <row r="30" spans="1:16" x14ac:dyDescent="0.3">
      <c r="B30" s="97" t="s">
        <v>890</v>
      </c>
      <c r="D30" s="5">
        <v>0</v>
      </c>
      <c r="E30" s="143"/>
      <c r="F30" s="24"/>
      <c r="G30" s="24"/>
      <c r="H30" s="24"/>
      <c r="I30" s="24"/>
      <c r="J30" s="24"/>
      <c r="K30" s="24"/>
      <c r="L30" s="24"/>
      <c r="M30" s="24"/>
      <c r="N30" s="24"/>
      <c r="O30" s="24"/>
      <c r="P30" s="24"/>
    </row>
    <row r="31" spans="1:16" x14ac:dyDescent="0.3">
      <c r="B31" s="97" t="s">
        <v>905</v>
      </c>
      <c r="C31" s="2"/>
      <c r="D31" s="98">
        <v>0</v>
      </c>
      <c r="E31" s="125" t="str">
        <f>IF(OR(D31=0,D30=0),"-",D31/D30)</f>
        <v>-</v>
      </c>
      <c r="F31" s="24"/>
      <c r="G31" s="24"/>
      <c r="H31" s="24"/>
      <c r="I31" s="24"/>
      <c r="J31" s="24"/>
      <c r="K31" s="24"/>
      <c r="L31" s="24"/>
      <c r="M31" s="24"/>
      <c r="N31" s="24"/>
      <c r="O31" s="24"/>
      <c r="P31" s="24"/>
    </row>
    <row r="32" spans="1:16" x14ac:dyDescent="0.3">
      <c r="B32" s="97" t="s">
        <v>906</v>
      </c>
      <c r="C32" s="2"/>
      <c r="D32" s="98">
        <v>0</v>
      </c>
      <c r="E32" s="125" t="str">
        <f>IF(OR(D32=0,D30=0),"-",D32/D30)</f>
        <v>-</v>
      </c>
      <c r="F32" s="24"/>
      <c r="G32" s="24"/>
      <c r="H32" s="24"/>
      <c r="I32" s="24"/>
      <c r="J32" s="24"/>
      <c r="K32" s="24"/>
      <c r="L32" s="24"/>
      <c r="M32" s="24"/>
      <c r="N32" s="24"/>
      <c r="O32" s="24"/>
      <c r="P32" s="24"/>
    </row>
    <row r="33" spans="2:22" x14ac:dyDescent="0.3">
      <c r="B33" s="72" t="s">
        <v>907</v>
      </c>
      <c r="C33" s="8"/>
      <c r="D33" s="5">
        <v>0</v>
      </c>
      <c r="E33" s="125" t="str">
        <f>IF(OR($D$32=0,D33=0),"-",D33/D32)</f>
        <v>-</v>
      </c>
      <c r="F33" s="5"/>
      <c r="G33" s="5"/>
      <c r="H33" s="5"/>
      <c r="I33" s="5"/>
      <c r="J33" s="5"/>
      <c r="K33" s="5"/>
      <c r="L33" s="5"/>
      <c r="M33" s="5"/>
      <c r="N33" s="5"/>
      <c r="O33" s="5"/>
      <c r="P33" s="5"/>
    </row>
    <row r="34" spans="2:22" ht="15" thickBot="1" x14ac:dyDescent="0.35">
      <c r="B34" s="73" t="s">
        <v>908</v>
      </c>
      <c r="C34" s="68"/>
      <c r="D34" s="17">
        <v>0</v>
      </c>
      <c r="E34" s="126" t="str">
        <f>IF(OR($D$32=0,D34=0),"-",D34/D33)</f>
        <v>-</v>
      </c>
      <c r="F34" s="5"/>
      <c r="G34" s="59"/>
      <c r="H34" s="5"/>
      <c r="I34" s="5"/>
      <c r="J34" s="5"/>
      <c r="K34" s="5"/>
      <c r="L34" s="5"/>
      <c r="M34" s="5"/>
      <c r="N34" s="5"/>
      <c r="O34" s="5"/>
      <c r="P34" s="5"/>
    </row>
    <row r="35" spans="2:22" x14ac:dyDescent="0.3">
      <c r="C35" s="8"/>
      <c r="D35" s="5"/>
      <c r="E35" s="5"/>
      <c r="F35" s="5"/>
      <c r="G35" s="5"/>
      <c r="H35" s="5"/>
      <c r="I35" s="5"/>
      <c r="J35" s="5"/>
      <c r="K35" s="5"/>
      <c r="L35" s="5"/>
      <c r="M35" s="5"/>
      <c r="N35" s="5"/>
      <c r="O35" s="5"/>
      <c r="P35" s="5"/>
    </row>
    <row r="36" spans="2:22" ht="15" thickBot="1" x14ac:dyDescent="0.35"/>
    <row r="37" spans="2:22" ht="15" thickBot="1" x14ac:dyDescent="0.35">
      <c r="B37" s="215" t="s">
        <v>777</v>
      </c>
      <c r="C37" s="216"/>
      <c r="D37" s="216"/>
      <c r="E37" s="216"/>
      <c r="F37" s="217"/>
      <c r="G37" s="1"/>
      <c r="H37" s="1"/>
      <c r="I37" s="1"/>
      <c r="J37" s="1"/>
      <c r="K37" s="1"/>
      <c r="L37" s="1"/>
      <c r="M37" s="37"/>
      <c r="N37" s="1"/>
      <c r="O37" s="1"/>
      <c r="P37" s="1"/>
      <c r="V37" s="1"/>
    </row>
    <row r="38" spans="2:22" ht="15" customHeight="1" x14ac:dyDescent="0.3">
      <c r="B38" s="30"/>
      <c r="C38" s="213" t="s">
        <v>752</v>
      </c>
      <c r="D38" s="211" t="s">
        <v>753</v>
      </c>
      <c r="E38" s="211"/>
      <c r="F38" s="221" t="s">
        <v>758</v>
      </c>
      <c r="G38" s="1"/>
      <c r="H38" s="1"/>
      <c r="I38" s="1"/>
      <c r="J38" s="1"/>
      <c r="K38" s="1"/>
      <c r="L38" s="1"/>
      <c r="M38" s="37"/>
      <c r="N38" s="1"/>
      <c r="O38" s="1"/>
      <c r="P38" s="1"/>
      <c r="V38" s="1"/>
    </row>
    <row r="39" spans="2:22" x14ac:dyDescent="0.3">
      <c r="B39" s="3"/>
      <c r="C39" s="214"/>
      <c r="D39" s="212"/>
      <c r="E39" s="212"/>
      <c r="F39" s="222"/>
      <c r="G39" s="1"/>
      <c r="H39" s="1"/>
      <c r="I39" s="1"/>
      <c r="J39" s="1"/>
      <c r="K39" s="1"/>
      <c r="L39" s="1"/>
      <c r="M39" s="37"/>
      <c r="N39" s="1"/>
      <c r="O39" s="1"/>
      <c r="P39" s="1"/>
      <c r="V39" s="1"/>
    </row>
    <row r="40" spans="2:22" x14ac:dyDescent="0.3">
      <c r="B40" s="3"/>
      <c r="C40" s="78" t="s">
        <v>28</v>
      </c>
      <c r="D40" s="65" t="s">
        <v>28</v>
      </c>
      <c r="E40" s="65" t="s">
        <v>29</v>
      </c>
      <c r="F40" s="79" t="s">
        <v>28</v>
      </c>
      <c r="G40" s="1"/>
      <c r="H40" s="1"/>
      <c r="I40" s="1"/>
      <c r="J40" s="1"/>
      <c r="K40" s="1"/>
      <c r="L40" s="1"/>
      <c r="M40" s="37"/>
      <c r="N40" s="1"/>
      <c r="O40" s="1"/>
      <c r="P40" s="1"/>
      <c r="V40" s="1"/>
    </row>
    <row r="41" spans="2:22" x14ac:dyDescent="0.3">
      <c r="B41" s="4" t="s">
        <v>755</v>
      </c>
      <c r="C41" s="69">
        <v>0</v>
      </c>
      <c r="D41" s="5">
        <v>0</v>
      </c>
      <c r="E41" s="15" t="str">
        <f>IF(OR($C$41=0,D41=0),"-",D41/C41)</f>
        <v>-</v>
      </c>
      <c r="F41" s="76">
        <v>0</v>
      </c>
      <c r="G41" s="1"/>
      <c r="H41" s="1"/>
      <c r="I41" s="1"/>
      <c r="J41" s="1"/>
      <c r="K41" s="1"/>
      <c r="L41" s="1"/>
      <c r="M41" s="37"/>
      <c r="N41" s="1"/>
      <c r="O41" s="1"/>
      <c r="P41" s="1"/>
      <c r="V41" s="1"/>
    </row>
    <row r="42" spans="2:22" x14ac:dyDescent="0.3">
      <c r="B42" s="4" t="s">
        <v>756</v>
      </c>
      <c r="C42" s="69">
        <v>0</v>
      </c>
      <c r="D42" s="5">
        <v>0</v>
      </c>
      <c r="E42" s="15" t="str">
        <f>IF(OR($C$41=0,D42=0),"-",D42/C42)</f>
        <v>-</v>
      </c>
      <c r="F42" s="76">
        <v>0</v>
      </c>
      <c r="G42" s="1"/>
      <c r="H42" s="1"/>
      <c r="I42" s="1"/>
      <c r="J42" s="1"/>
      <c r="K42" s="1"/>
      <c r="L42" s="1"/>
      <c r="M42" s="37"/>
      <c r="N42" s="1"/>
      <c r="O42" s="1"/>
      <c r="P42" s="1"/>
      <c r="V42" s="1"/>
    </row>
    <row r="43" spans="2:22" x14ac:dyDescent="0.3">
      <c r="B43" s="4" t="s">
        <v>890</v>
      </c>
      <c r="C43" s="141" t="s">
        <v>874</v>
      </c>
      <c r="D43" s="5" t="s">
        <v>874</v>
      </c>
      <c r="E43" s="15" t="s">
        <v>874</v>
      </c>
      <c r="F43" s="76">
        <v>0</v>
      </c>
      <c r="G43" s="1"/>
      <c r="H43" s="1"/>
      <c r="I43" s="1"/>
      <c r="J43" s="1"/>
      <c r="K43" s="1"/>
      <c r="L43" s="1"/>
      <c r="M43" s="37"/>
      <c r="N43" s="1"/>
      <c r="O43" s="1"/>
      <c r="P43" s="1"/>
      <c r="V43" s="1"/>
    </row>
    <row r="44" spans="2:22" ht="15" thickBot="1" x14ac:dyDescent="0.35">
      <c r="B44" s="13" t="s">
        <v>754</v>
      </c>
      <c r="C44" s="75">
        <v>0</v>
      </c>
      <c r="D44" s="17">
        <f>SUM(D41:D42)</f>
        <v>0</v>
      </c>
      <c r="E44" s="50" t="str">
        <f>IF(OR($C$41=0,D44=0),"-",D44/D44)</f>
        <v>-</v>
      </c>
      <c r="F44" s="77">
        <f>SUM(F41:F43)</f>
        <v>0</v>
      </c>
      <c r="G44" s="1"/>
      <c r="H44" s="1"/>
      <c r="I44" s="1"/>
      <c r="J44" s="1"/>
      <c r="K44" s="1"/>
      <c r="L44" s="1"/>
      <c r="M44" s="37"/>
      <c r="N44" s="1"/>
      <c r="O44" s="1"/>
      <c r="P44" s="1"/>
      <c r="V44" s="1"/>
    </row>
    <row r="46" spans="2:22" ht="15" thickBot="1" x14ac:dyDescent="0.35"/>
    <row r="47" spans="2:22" ht="15" thickBot="1" x14ac:dyDescent="0.35">
      <c r="B47" s="215" t="s">
        <v>792</v>
      </c>
      <c r="C47" s="216"/>
      <c r="D47" s="216"/>
      <c r="E47" s="216"/>
      <c r="F47" s="217"/>
      <c r="G47" s="206" t="s">
        <v>915</v>
      </c>
      <c r="H47" s="207"/>
    </row>
    <row r="48" spans="2:22" ht="28.8" x14ac:dyDescent="0.3">
      <c r="B48" s="218" t="s">
        <v>782</v>
      </c>
      <c r="C48" s="212"/>
      <c r="D48" s="78" t="s">
        <v>759</v>
      </c>
      <c r="E48" s="65" t="s">
        <v>752</v>
      </c>
      <c r="F48" s="79" t="s">
        <v>783</v>
      </c>
      <c r="G48" s="146" t="s">
        <v>28</v>
      </c>
      <c r="H48" s="146" t="s">
        <v>29</v>
      </c>
    </row>
    <row r="49" spans="2:22" x14ac:dyDescent="0.3">
      <c r="B49" s="219" t="s">
        <v>784</v>
      </c>
      <c r="C49" s="220"/>
      <c r="D49" s="69">
        <v>0</v>
      </c>
      <c r="E49" s="5">
        <v>0</v>
      </c>
      <c r="F49" s="76">
        <v>0</v>
      </c>
      <c r="G49" s="145"/>
      <c r="H49" s="145"/>
    </row>
    <row r="50" spans="2:22" x14ac:dyDescent="0.3">
      <c r="B50" s="219" t="s">
        <v>765</v>
      </c>
      <c r="C50" s="220"/>
      <c r="D50" s="69">
        <v>0</v>
      </c>
      <c r="E50" s="5">
        <v>0</v>
      </c>
      <c r="F50" s="76">
        <v>0</v>
      </c>
      <c r="G50" s="145"/>
      <c r="H50" s="145"/>
    </row>
    <row r="51" spans="2:22" x14ac:dyDescent="0.3">
      <c r="B51" s="219" t="s">
        <v>785</v>
      </c>
      <c r="C51" s="220"/>
      <c r="D51" s="69">
        <v>0</v>
      </c>
      <c r="E51" s="5">
        <v>0</v>
      </c>
      <c r="F51" s="76">
        <v>0</v>
      </c>
      <c r="G51" s="145"/>
      <c r="H51" s="145"/>
    </row>
    <row r="52" spans="2:22" x14ac:dyDescent="0.3">
      <c r="B52" s="219" t="s">
        <v>766</v>
      </c>
      <c r="C52" s="220"/>
      <c r="D52" s="69">
        <v>0</v>
      </c>
      <c r="E52" s="5">
        <v>0</v>
      </c>
      <c r="F52" s="76">
        <v>0</v>
      </c>
      <c r="G52" s="145"/>
      <c r="H52" s="145"/>
    </row>
    <row r="53" spans="2:22" x14ac:dyDescent="0.3">
      <c r="B53" s="219" t="s">
        <v>772</v>
      </c>
      <c r="C53" s="220"/>
      <c r="D53" s="69">
        <v>0</v>
      </c>
      <c r="E53" s="5">
        <v>0</v>
      </c>
      <c r="F53" s="76">
        <v>0</v>
      </c>
      <c r="G53" s="145"/>
      <c r="H53" s="145"/>
    </row>
    <row r="54" spans="2:22" x14ac:dyDescent="0.3">
      <c r="B54" s="219" t="s">
        <v>770</v>
      </c>
      <c r="C54" s="220"/>
      <c r="D54" s="69">
        <v>0</v>
      </c>
      <c r="E54" s="5">
        <v>0</v>
      </c>
      <c r="F54" s="76">
        <v>0</v>
      </c>
      <c r="G54" s="145"/>
      <c r="H54" s="145"/>
    </row>
    <row r="55" spans="2:22" x14ac:dyDescent="0.3">
      <c r="B55" s="219" t="s">
        <v>764</v>
      </c>
      <c r="C55" s="220"/>
      <c r="D55" s="69">
        <v>0</v>
      </c>
      <c r="E55" s="5">
        <v>0</v>
      </c>
      <c r="F55" s="76">
        <v>0</v>
      </c>
      <c r="G55" s="145"/>
      <c r="H55" s="145"/>
    </row>
    <row r="56" spans="2:22" x14ac:dyDescent="0.3">
      <c r="B56" s="219" t="s">
        <v>768</v>
      </c>
      <c r="C56" s="220"/>
      <c r="D56" s="69">
        <v>0</v>
      </c>
      <c r="E56" s="5">
        <v>0</v>
      </c>
      <c r="F56" s="153">
        <v>0</v>
      </c>
      <c r="G56" s="143"/>
      <c r="H56" s="145"/>
    </row>
    <row r="57" spans="2:22" x14ac:dyDescent="0.3">
      <c r="B57" s="219" t="s">
        <v>786</v>
      </c>
      <c r="C57" s="220"/>
      <c r="D57" s="69">
        <v>0</v>
      </c>
      <c r="E57" s="5">
        <v>0</v>
      </c>
      <c r="F57" s="153">
        <v>0</v>
      </c>
      <c r="G57" s="151"/>
      <c r="H57" s="150"/>
    </row>
    <row r="58" spans="2:22" x14ac:dyDescent="0.3">
      <c r="B58" s="219" t="s">
        <v>787</v>
      </c>
      <c r="C58" s="220"/>
      <c r="D58" s="69">
        <v>0</v>
      </c>
      <c r="E58" s="5">
        <v>0</v>
      </c>
      <c r="F58" s="153">
        <v>0</v>
      </c>
      <c r="G58" s="150"/>
      <c r="H58" s="152"/>
    </row>
    <row r="59" spans="2:22" x14ac:dyDescent="0.3">
      <c r="B59" s="219" t="s">
        <v>771</v>
      </c>
      <c r="C59" s="220"/>
      <c r="D59" s="69">
        <v>0</v>
      </c>
      <c r="E59" s="5">
        <v>0</v>
      </c>
      <c r="F59" s="76">
        <v>0</v>
      </c>
      <c r="G59" s="147"/>
      <c r="H59" s="148"/>
    </row>
    <row r="60" spans="2:22" x14ac:dyDescent="0.3">
      <c r="B60" s="219" t="s">
        <v>788</v>
      </c>
      <c r="C60" s="220"/>
      <c r="D60" s="69">
        <v>0</v>
      </c>
      <c r="E60" s="5">
        <v>0</v>
      </c>
      <c r="F60" s="76">
        <v>0</v>
      </c>
      <c r="G60" s="147"/>
      <c r="H60" s="148"/>
    </row>
    <row r="61" spans="2:22" x14ac:dyDescent="0.3">
      <c r="B61" s="219" t="s">
        <v>789</v>
      </c>
      <c r="C61" s="220"/>
      <c r="D61" s="69">
        <v>0</v>
      </c>
      <c r="E61" s="5">
        <v>0</v>
      </c>
      <c r="F61" s="76">
        <v>0</v>
      </c>
      <c r="G61" s="147"/>
      <c r="H61" s="148"/>
    </row>
    <row r="62" spans="2:22" x14ac:dyDescent="0.3">
      <c r="B62" s="219" t="s">
        <v>763</v>
      </c>
      <c r="C62" s="220"/>
      <c r="D62" s="69">
        <v>0</v>
      </c>
      <c r="E62" s="5">
        <v>0</v>
      </c>
      <c r="F62" s="76">
        <v>0</v>
      </c>
      <c r="G62" s="147"/>
      <c r="H62" s="148"/>
    </row>
    <row r="63" spans="2:22" x14ac:dyDescent="0.3">
      <c r="B63" s="219" t="s">
        <v>767</v>
      </c>
      <c r="C63" s="220"/>
      <c r="D63" s="69">
        <v>0</v>
      </c>
      <c r="E63" s="5">
        <v>0</v>
      </c>
      <c r="F63" s="76">
        <v>0</v>
      </c>
      <c r="G63" s="147"/>
      <c r="H63" s="148"/>
    </row>
    <row r="64" spans="2:22" x14ac:dyDescent="0.3">
      <c r="B64" s="219" t="s">
        <v>790</v>
      </c>
      <c r="C64" s="220"/>
      <c r="D64" s="69">
        <v>0</v>
      </c>
      <c r="E64" s="5">
        <v>0</v>
      </c>
      <c r="F64" s="76">
        <v>0</v>
      </c>
      <c r="G64" s="147"/>
      <c r="H64" s="148"/>
      <c r="V64" s="1"/>
    </row>
    <row r="65" spans="2:22" x14ac:dyDescent="0.3">
      <c r="B65" s="219" t="s">
        <v>791</v>
      </c>
      <c r="C65" s="220"/>
      <c r="D65" s="69">
        <v>0</v>
      </c>
      <c r="E65" s="5">
        <v>0</v>
      </c>
      <c r="F65" s="76">
        <v>0</v>
      </c>
      <c r="G65" s="147"/>
      <c r="H65" s="148"/>
      <c r="V65" s="1"/>
    </row>
    <row r="66" spans="2:22" ht="15" thickBot="1" x14ac:dyDescent="0.35">
      <c r="B66" s="225" t="s">
        <v>769</v>
      </c>
      <c r="C66" s="226"/>
      <c r="D66" s="75">
        <v>0</v>
      </c>
      <c r="E66" s="17">
        <v>0</v>
      </c>
      <c r="F66" s="77">
        <v>0</v>
      </c>
      <c r="G66" s="135"/>
      <c r="H66" s="149"/>
      <c r="V66" s="1"/>
    </row>
    <row r="67" spans="2:22" x14ac:dyDescent="0.3">
      <c r="V67" s="1"/>
    </row>
    <row r="68" spans="2:22" ht="15" thickBot="1" x14ac:dyDescent="0.35">
      <c r="C68" s="1"/>
      <c r="D68" s="1"/>
      <c r="E68" s="1"/>
      <c r="F68" s="1"/>
      <c r="G68" s="1"/>
      <c r="H68" s="1"/>
      <c r="I68" s="1"/>
      <c r="J68" s="1"/>
      <c r="K68" s="1"/>
      <c r="L68" s="1"/>
      <c r="M68" s="1"/>
      <c r="N68" s="1"/>
      <c r="O68" s="1"/>
      <c r="P68" s="1"/>
    </row>
    <row r="69" spans="2:22" ht="15" thickBot="1" x14ac:dyDescent="0.35">
      <c r="B69" s="223" t="s">
        <v>823</v>
      </c>
      <c r="C69" s="224"/>
    </row>
    <row r="70" spans="2:22" x14ac:dyDescent="0.3">
      <c r="B70" s="81"/>
      <c r="C70" s="82" t="s">
        <v>827</v>
      </c>
    </row>
    <row r="71" spans="2:22" x14ac:dyDescent="0.3">
      <c r="B71" s="4" t="s">
        <v>824</v>
      </c>
      <c r="C71" s="123">
        <v>0</v>
      </c>
    </row>
    <row r="72" spans="2:22" x14ac:dyDescent="0.3">
      <c r="B72" s="4" t="s">
        <v>825</v>
      </c>
      <c r="C72" s="123">
        <v>0</v>
      </c>
    </row>
    <row r="73" spans="2:22" ht="15" thickBot="1" x14ac:dyDescent="0.35">
      <c r="B73" s="13" t="s">
        <v>826</v>
      </c>
      <c r="C73" s="124">
        <v>0</v>
      </c>
    </row>
    <row r="85" spans="3:16" x14ac:dyDescent="0.3">
      <c r="C85" s="2"/>
    </row>
    <row r="86" spans="3:16" x14ac:dyDescent="0.3">
      <c r="C86" s="10"/>
      <c r="D86" s="27"/>
      <c r="E86" s="27"/>
      <c r="F86" s="27"/>
      <c r="G86" s="27"/>
      <c r="H86" s="27"/>
      <c r="I86" s="27"/>
      <c r="J86" s="27"/>
      <c r="K86" s="27"/>
      <c r="L86" s="27"/>
      <c r="M86" s="27"/>
      <c r="N86" s="27"/>
      <c r="O86" s="27"/>
      <c r="P86" s="27"/>
    </row>
    <row r="87" spans="3:16" x14ac:dyDescent="0.3">
      <c r="C87" s="12"/>
    </row>
    <row r="88" spans="3:16" x14ac:dyDescent="0.3">
      <c r="C88" s="12"/>
      <c r="D88" s="12"/>
      <c r="E88" s="12"/>
      <c r="F88" s="12"/>
      <c r="G88" s="12"/>
      <c r="H88" s="12"/>
      <c r="I88" s="12"/>
      <c r="J88" s="12"/>
      <c r="K88" s="12"/>
      <c r="L88" s="12"/>
      <c r="M88" s="12"/>
      <c r="N88" s="12"/>
      <c r="O88" s="12"/>
      <c r="P88" s="12"/>
    </row>
    <row r="89" spans="3:16" x14ac:dyDescent="0.3">
      <c r="C89" s="1"/>
      <c r="D89" s="1"/>
      <c r="E89" s="1"/>
      <c r="F89" s="1"/>
      <c r="G89" s="1"/>
      <c r="H89" s="1"/>
      <c r="I89" s="1"/>
      <c r="J89" s="1"/>
      <c r="K89" s="1"/>
      <c r="L89" s="1"/>
      <c r="M89" s="1"/>
      <c r="N89" s="1"/>
      <c r="O89" s="1"/>
      <c r="P89" s="1"/>
    </row>
    <row r="90" spans="3:16" x14ac:dyDescent="0.3">
      <c r="C90" s="1"/>
      <c r="D90" s="1"/>
      <c r="E90" s="1"/>
      <c r="F90" s="1"/>
      <c r="G90" s="1"/>
      <c r="H90" s="1"/>
      <c r="I90" s="1"/>
      <c r="J90" s="1"/>
      <c r="K90" s="1"/>
      <c r="L90" s="1"/>
      <c r="M90" s="1"/>
      <c r="N90" s="1"/>
      <c r="O90" s="1"/>
      <c r="P90" s="1"/>
    </row>
    <row r="91" spans="3:16" x14ac:dyDescent="0.3">
      <c r="C91" s="1"/>
      <c r="D91" s="1"/>
      <c r="E91" s="1"/>
      <c r="F91" s="1"/>
      <c r="G91" s="1"/>
      <c r="H91" s="1"/>
      <c r="I91" s="1"/>
      <c r="J91" s="1"/>
      <c r="K91" s="1"/>
      <c r="L91" s="1"/>
      <c r="M91" s="1"/>
      <c r="N91" s="1"/>
      <c r="O91" s="1"/>
      <c r="P91" s="1"/>
    </row>
    <row r="92" spans="3:16" x14ac:dyDescent="0.3">
      <c r="C92" s="1"/>
      <c r="D92" s="1"/>
      <c r="E92" s="1"/>
      <c r="F92" s="1"/>
      <c r="G92" s="1"/>
      <c r="H92" s="1"/>
      <c r="I92" s="1"/>
      <c r="J92" s="1"/>
      <c r="K92" s="1"/>
      <c r="L92" s="1"/>
      <c r="M92" s="1"/>
      <c r="N92" s="1"/>
      <c r="O92" s="1"/>
      <c r="P92" s="1"/>
    </row>
    <row r="93" spans="3:16" x14ac:dyDescent="0.3">
      <c r="C93" s="1"/>
      <c r="D93" s="1"/>
      <c r="E93" s="1"/>
      <c r="F93" s="1"/>
      <c r="G93" s="1"/>
      <c r="H93" s="1"/>
      <c r="I93" s="1"/>
      <c r="J93" s="1"/>
      <c r="K93" s="1"/>
      <c r="L93" s="1"/>
      <c r="M93" s="1"/>
      <c r="N93" s="1"/>
      <c r="O93" s="1"/>
      <c r="P93" s="1"/>
    </row>
    <row r="94" spans="3:16" x14ac:dyDescent="0.3">
      <c r="C94" s="1"/>
      <c r="D94" s="1"/>
      <c r="E94" s="1"/>
      <c r="F94" s="1"/>
      <c r="G94" s="1"/>
      <c r="H94" s="1"/>
      <c r="I94" s="1"/>
      <c r="J94" s="1"/>
      <c r="K94" s="1"/>
      <c r="L94" s="1"/>
      <c r="M94" s="1"/>
      <c r="N94" s="1"/>
      <c r="O94" s="1"/>
      <c r="P94" s="1"/>
    </row>
    <row r="95" spans="3:16" x14ac:dyDescent="0.3">
      <c r="C95" s="1"/>
      <c r="D95" s="1"/>
      <c r="E95" s="1"/>
      <c r="F95" s="1"/>
      <c r="G95" s="1"/>
      <c r="H95" s="1"/>
      <c r="I95" s="1"/>
      <c r="J95" s="1"/>
      <c r="K95" s="1"/>
      <c r="L95" s="1"/>
      <c r="M95" s="1"/>
      <c r="N95" s="1"/>
      <c r="O95" s="1"/>
      <c r="P95" s="1"/>
    </row>
    <row r="96" spans="3:16" x14ac:dyDescent="0.3">
      <c r="C96" s="1"/>
      <c r="D96" s="1"/>
      <c r="E96" s="1"/>
      <c r="F96" s="1"/>
      <c r="G96" s="1"/>
      <c r="H96" s="1"/>
      <c r="I96" s="1"/>
      <c r="J96" s="1"/>
      <c r="K96" s="1"/>
      <c r="L96" s="1"/>
      <c r="M96" s="1"/>
      <c r="N96" s="1"/>
      <c r="O96" s="1"/>
      <c r="P96" s="1"/>
    </row>
    <row r="97" spans="2:16" x14ac:dyDescent="0.3">
      <c r="C97" s="1"/>
      <c r="D97" s="1"/>
      <c r="E97" s="1"/>
      <c r="F97" s="1"/>
      <c r="G97" s="1"/>
      <c r="H97" s="1"/>
      <c r="I97" s="1"/>
      <c r="J97" s="1"/>
      <c r="K97" s="1"/>
      <c r="L97" s="1"/>
      <c r="M97" s="1"/>
      <c r="N97" s="1"/>
      <c r="O97" s="1"/>
      <c r="P97" s="1"/>
    </row>
    <row r="98" spans="2:16" x14ac:dyDescent="0.3">
      <c r="C98" s="1"/>
      <c r="D98" s="1"/>
      <c r="E98" s="1"/>
      <c r="F98" s="1"/>
      <c r="G98" s="1"/>
      <c r="H98" s="1"/>
      <c r="I98" s="1"/>
      <c r="J98" s="1"/>
      <c r="K98" s="1"/>
      <c r="L98" s="1"/>
      <c r="M98" s="1"/>
      <c r="N98" s="1"/>
      <c r="O98" s="1"/>
      <c r="P98" s="1"/>
    </row>
    <row r="99" spans="2:16" x14ac:dyDescent="0.3">
      <c r="C99" s="1"/>
      <c r="D99" s="1"/>
      <c r="E99" s="1"/>
      <c r="F99" s="1"/>
      <c r="G99" s="1"/>
      <c r="H99" s="1"/>
      <c r="I99" s="1"/>
      <c r="J99" s="1"/>
      <c r="K99" s="1"/>
      <c r="L99" s="1"/>
      <c r="M99" s="1"/>
      <c r="N99" s="1"/>
      <c r="O99" s="1"/>
      <c r="P99" s="1"/>
    </row>
    <row r="100" spans="2:16" x14ac:dyDescent="0.3">
      <c r="C100" s="1"/>
      <c r="D100" s="1"/>
      <c r="E100" s="1"/>
      <c r="F100" s="1"/>
      <c r="G100" s="1"/>
      <c r="H100" s="1"/>
      <c r="I100" s="1"/>
      <c r="J100" s="1"/>
      <c r="K100" s="1"/>
      <c r="L100" s="1"/>
      <c r="M100" s="1"/>
      <c r="N100" s="1"/>
      <c r="O100" s="1"/>
      <c r="P100" s="1"/>
    </row>
    <row r="101" spans="2:16" x14ac:dyDescent="0.3">
      <c r="C101" s="1"/>
      <c r="D101" s="1"/>
      <c r="E101" s="1"/>
      <c r="F101" s="1"/>
      <c r="G101" s="1"/>
      <c r="H101" s="1"/>
      <c r="I101" s="1"/>
      <c r="J101" s="1"/>
      <c r="K101" s="1"/>
      <c r="L101" s="1"/>
      <c r="M101" s="1"/>
      <c r="N101" s="1"/>
      <c r="O101" s="1"/>
      <c r="P101" s="1"/>
    </row>
    <row r="108" spans="2:16" x14ac:dyDescent="0.3">
      <c r="B108" s="14"/>
    </row>
  </sheetData>
  <mergeCells count="29">
    <mergeCell ref="B58:C58"/>
    <mergeCell ref="B60:C60"/>
    <mergeCell ref="B69:C69"/>
    <mergeCell ref="B59:C59"/>
    <mergeCell ref="B61:C61"/>
    <mergeCell ref="B62:C62"/>
    <mergeCell ref="B66:C66"/>
    <mergeCell ref="B63:C63"/>
    <mergeCell ref="B64:C64"/>
    <mergeCell ref="B65:C65"/>
    <mergeCell ref="B48:C48"/>
    <mergeCell ref="B49:C49"/>
    <mergeCell ref="B47:F47"/>
    <mergeCell ref="F38:F39"/>
    <mergeCell ref="B57:C57"/>
    <mergeCell ref="B50:C50"/>
    <mergeCell ref="B51:C51"/>
    <mergeCell ref="B53:C53"/>
    <mergeCell ref="B55:C55"/>
    <mergeCell ref="B56:C56"/>
    <mergeCell ref="B52:C52"/>
    <mergeCell ref="B54:C54"/>
    <mergeCell ref="G47:H47"/>
    <mergeCell ref="B2:D2"/>
    <mergeCell ref="D38:E39"/>
    <mergeCell ref="C38:C39"/>
    <mergeCell ref="B28:E28"/>
    <mergeCell ref="B15:D15"/>
    <mergeCell ref="B37:F3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18DC-297A-4D41-9FF1-20A758803F20}">
  <dimension ref="A1:V95"/>
  <sheetViews>
    <sheetView topLeftCell="A9" zoomScaleNormal="100" workbookViewId="0">
      <selection activeCell="B27" sqref="B27"/>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208" t="s">
        <v>781</v>
      </c>
      <c r="C2" s="209"/>
      <c r="D2" s="210"/>
      <c r="E2" s="1"/>
      <c r="F2" s="24"/>
      <c r="G2" s="24"/>
      <c r="H2" s="24"/>
      <c r="I2" s="24"/>
      <c r="J2" s="24"/>
      <c r="K2" s="24"/>
      <c r="L2" s="24"/>
      <c r="M2" s="24"/>
      <c r="N2" s="24"/>
      <c r="O2" s="24"/>
      <c r="P2" s="24"/>
    </row>
    <row r="3" spans="2:16" x14ac:dyDescent="0.3">
      <c r="B3" s="88"/>
      <c r="C3" s="71" t="s">
        <v>28</v>
      </c>
      <c r="D3" s="89" t="s">
        <v>29</v>
      </c>
      <c r="E3" s="1"/>
      <c r="F3" s="1"/>
      <c r="G3" s="5"/>
      <c r="H3" s="24"/>
      <c r="I3" s="24"/>
      <c r="J3" s="24"/>
      <c r="K3" s="24"/>
      <c r="L3" s="24"/>
      <c r="M3" s="24"/>
      <c r="N3" s="24"/>
      <c r="O3" s="24"/>
      <c r="P3" s="24"/>
    </row>
    <row r="4" spans="2:16" x14ac:dyDescent="0.3">
      <c r="B4" s="4" t="s">
        <v>759</v>
      </c>
      <c r="C4" s="5">
        <v>0</v>
      </c>
      <c r="D4" s="6"/>
      <c r="E4" s="1"/>
      <c r="F4" s="1"/>
      <c r="G4" s="5"/>
      <c r="H4" s="1"/>
      <c r="I4" s="1"/>
      <c r="J4" s="1"/>
      <c r="K4" s="1"/>
      <c r="L4" s="1"/>
      <c r="M4" s="1"/>
      <c r="N4" s="1"/>
      <c r="O4" s="1"/>
      <c r="P4" s="1"/>
    </row>
    <row r="5" spans="2:16" x14ac:dyDescent="0.3">
      <c r="B5" s="4" t="s">
        <v>883</v>
      </c>
      <c r="C5" s="5">
        <v>0</v>
      </c>
      <c r="D5" s="6" t="str">
        <f>IF(C5=0, "-", C5/C4)</f>
        <v>-</v>
      </c>
      <c r="E5" s="1"/>
      <c r="F5" s="1"/>
      <c r="G5" s="1"/>
      <c r="H5" s="1"/>
      <c r="I5" s="1"/>
      <c r="J5" s="1"/>
      <c r="K5" s="1"/>
      <c r="L5" s="1"/>
      <c r="M5" s="1"/>
      <c r="N5" s="1"/>
      <c r="O5" s="1"/>
      <c r="P5" s="1"/>
    </row>
    <row r="6" spans="2:16" x14ac:dyDescent="0.3">
      <c r="B6" s="4" t="s">
        <v>894</v>
      </c>
      <c r="C6" s="70">
        <v>0</v>
      </c>
      <c r="D6" s="6" t="str">
        <f>IF(C6=0, "-", C6/C4)</f>
        <v>-</v>
      </c>
      <c r="E6" s="5"/>
      <c r="F6" s="59"/>
      <c r="G6" s="5"/>
      <c r="H6" s="5"/>
      <c r="I6" s="5"/>
      <c r="J6" s="5"/>
      <c r="K6" s="5"/>
      <c r="L6" s="5"/>
      <c r="M6" s="5"/>
      <c r="N6" s="5"/>
      <c r="O6" s="5"/>
      <c r="P6" s="5"/>
    </row>
    <row r="7" spans="2:16" x14ac:dyDescent="0.3">
      <c r="B7" s="72" t="s">
        <v>895</v>
      </c>
      <c r="C7" s="70">
        <v>0</v>
      </c>
      <c r="D7" s="6" t="str">
        <f>IF(C7=0, "-", C7/C6)</f>
        <v>-</v>
      </c>
      <c r="E7" s="5"/>
      <c r="F7" s="59"/>
      <c r="G7" s="5"/>
      <c r="H7" s="5"/>
      <c r="I7" s="5"/>
      <c r="J7" s="5"/>
      <c r="K7" s="5"/>
      <c r="L7" s="5"/>
      <c r="M7" s="5"/>
      <c r="N7" s="5"/>
      <c r="O7" s="5"/>
      <c r="P7" s="5"/>
    </row>
    <row r="8" spans="2:16" x14ac:dyDescent="0.3">
      <c r="B8" s="72" t="s">
        <v>912</v>
      </c>
      <c r="C8" s="70">
        <v>0</v>
      </c>
      <c r="D8" s="6" t="str">
        <f>IF(C8=0, "-", C8/C6)</f>
        <v>-</v>
      </c>
      <c r="E8" s="5"/>
      <c r="F8" s="59"/>
      <c r="G8" s="5"/>
      <c r="H8" s="5"/>
      <c r="I8" s="5"/>
      <c r="J8" s="5"/>
      <c r="K8" s="5"/>
      <c r="L8" s="5"/>
      <c r="M8" s="5"/>
      <c r="N8" s="5"/>
      <c r="O8" s="5"/>
      <c r="P8" s="5"/>
    </row>
    <row r="9" spans="2:16" x14ac:dyDescent="0.3">
      <c r="B9" s="72" t="s">
        <v>897</v>
      </c>
      <c r="C9" s="70">
        <v>0</v>
      </c>
      <c r="D9" s="6" t="str">
        <f>IF(C9=0, "-", C9/C6)</f>
        <v>-</v>
      </c>
      <c r="E9" s="5"/>
      <c r="F9" s="59"/>
      <c r="G9" s="5"/>
      <c r="H9" s="5"/>
      <c r="I9" s="5"/>
      <c r="J9" s="5"/>
      <c r="K9" s="5"/>
      <c r="L9" s="5"/>
      <c r="M9" s="5"/>
      <c r="N9" s="5"/>
      <c r="O9" s="5"/>
      <c r="P9" s="5"/>
    </row>
    <row r="10" spans="2:16" x14ac:dyDescent="0.3">
      <c r="B10" s="72" t="s">
        <v>910</v>
      </c>
      <c r="C10" s="70">
        <v>0</v>
      </c>
      <c r="D10" s="6" t="str">
        <f>IF(C10=0, "-", C10/C6)</f>
        <v>-</v>
      </c>
      <c r="E10" s="5"/>
      <c r="F10" s="59"/>
      <c r="G10" s="5"/>
      <c r="H10" s="5"/>
      <c r="I10" s="5"/>
      <c r="J10" s="5"/>
      <c r="K10" s="5"/>
      <c r="L10" s="5"/>
      <c r="M10" s="5"/>
      <c r="N10" s="5"/>
      <c r="O10" s="5"/>
      <c r="P10" s="5"/>
    </row>
    <row r="11" spans="2:16" x14ac:dyDescent="0.3">
      <c r="B11" s="72" t="s">
        <v>909</v>
      </c>
      <c r="C11" s="70">
        <v>0</v>
      </c>
      <c r="D11" s="6" t="str">
        <f>IF(C11=0, "-", C11/C6)</f>
        <v>-</v>
      </c>
      <c r="E11" s="5"/>
      <c r="F11" s="59"/>
      <c r="G11" s="5"/>
      <c r="H11" s="5"/>
      <c r="I11" s="5"/>
      <c r="J11" s="5"/>
      <c r="K11" s="5"/>
      <c r="L11" s="5"/>
      <c r="M11" s="5"/>
      <c r="N11" s="5"/>
      <c r="O11" s="5"/>
      <c r="P11" s="5"/>
    </row>
    <row r="12" spans="2:16" ht="15" thickBot="1" x14ac:dyDescent="0.35">
      <c r="B12" s="73" t="s">
        <v>911</v>
      </c>
      <c r="C12" s="144">
        <v>0</v>
      </c>
      <c r="D12" s="21" t="str">
        <f>IF(C12=0, "-", C12/C6)</f>
        <v>-</v>
      </c>
      <c r="E12" s="5"/>
      <c r="F12" s="59"/>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208" t="s">
        <v>870</v>
      </c>
      <c r="C15" s="209"/>
      <c r="D15" s="210"/>
      <c r="E15" s="5"/>
      <c r="F15" s="5"/>
      <c r="G15" s="5"/>
      <c r="H15" s="5"/>
      <c r="I15" s="5"/>
      <c r="J15" s="5"/>
      <c r="K15" s="5"/>
      <c r="L15" s="5"/>
      <c r="M15" s="5"/>
      <c r="N15" s="5"/>
      <c r="O15" s="5"/>
      <c r="P15" s="5"/>
    </row>
    <row r="16" spans="2:16" x14ac:dyDescent="0.3">
      <c r="B16" s="30"/>
      <c r="C16" s="16" t="s">
        <v>28</v>
      </c>
      <c r="D16" s="105" t="s">
        <v>29</v>
      </c>
      <c r="E16" s="5"/>
      <c r="F16" s="5"/>
      <c r="G16" s="5"/>
      <c r="H16" s="5"/>
      <c r="I16" s="5"/>
      <c r="J16" s="5"/>
      <c r="K16" s="5"/>
      <c r="L16" s="5"/>
      <c r="M16" s="5"/>
      <c r="N16" s="5"/>
      <c r="O16" s="5"/>
      <c r="P16" s="5"/>
    </row>
    <row r="17" spans="1:22" x14ac:dyDescent="0.3">
      <c r="B17" s="97" t="s">
        <v>752</v>
      </c>
      <c r="C17" s="5">
        <v>0</v>
      </c>
      <c r="D17" s="74"/>
      <c r="E17" s="5"/>
      <c r="F17" s="5"/>
      <c r="G17" s="5"/>
      <c r="H17" s="5"/>
      <c r="I17" s="5"/>
      <c r="J17" s="5"/>
      <c r="K17" s="5"/>
      <c r="L17" s="5"/>
      <c r="M17" s="5"/>
      <c r="N17" s="5"/>
      <c r="O17" s="5"/>
      <c r="P17" s="5"/>
    </row>
    <row r="18" spans="1:22" x14ac:dyDescent="0.3">
      <c r="B18" s="4" t="s">
        <v>898</v>
      </c>
      <c r="C18" s="59">
        <v>0</v>
      </c>
      <c r="D18" s="6" t="str">
        <f>IF(OR($C$4=0,C18=0),"-",C18/$C$4)</f>
        <v>-</v>
      </c>
      <c r="E18" s="5"/>
      <c r="F18" s="5"/>
      <c r="G18" s="5"/>
      <c r="H18" s="5"/>
      <c r="I18" s="5"/>
      <c r="J18" s="5"/>
      <c r="K18" s="5"/>
      <c r="L18" s="5"/>
      <c r="M18" s="5"/>
      <c r="N18" s="5"/>
      <c r="O18" s="5"/>
      <c r="P18" s="5"/>
    </row>
    <row r="19" spans="1:22" x14ac:dyDescent="0.3">
      <c r="B19" s="4" t="s">
        <v>913</v>
      </c>
      <c r="C19" s="59">
        <v>0</v>
      </c>
      <c r="D19" s="6" t="str">
        <f>IF(OR($C$17=0,C19=0),"-",C19/$C$17)</f>
        <v>-</v>
      </c>
      <c r="E19" s="5"/>
      <c r="F19" s="5"/>
      <c r="G19" s="5"/>
      <c r="H19" s="5"/>
      <c r="I19" s="5"/>
      <c r="J19" s="5"/>
      <c r="K19" s="5"/>
      <c r="L19" s="5"/>
      <c r="M19" s="5"/>
      <c r="N19" s="5"/>
      <c r="O19" s="5"/>
      <c r="P19" s="5"/>
    </row>
    <row r="20" spans="1:22" x14ac:dyDescent="0.3">
      <c r="B20" s="4" t="s">
        <v>899</v>
      </c>
      <c r="C20" s="59">
        <v>0</v>
      </c>
      <c r="D20" s="6" t="str">
        <f>IF(OR($C$17=0,C20=0),"-",C20/$C$17)</f>
        <v>-</v>
      </c>
      <c r="E20" s="5"/>
      <c r="F20" s="5"/>
      <c r="G20" s="5"/>
      <c r="H20" s="5"/>
      <c r="I20" s="5"/>
      <c r="J20" s="5"/>
      <c r="K20" s="5"/>
      <c r="L20" s="5"/>
      <c r="M20" s="5"/>
      <c r="N20" s="5"/>
      <c r="O20" s="5"/>
      <c r="P20" s="5"/>
    </row>
    <row r="21" spans="1:22" x14ac:dyDescent="0.3">
      <c r="B21" s="72" t="s">
        <v>900</v>
      </c>
      <c r="C21" s="99">
        <v>0</v>
      </c>
      <c r="D21" s="6" t="str">
        <f>IF(OR($C$20=0,C21=0),"-",C21/$C$20)</f>
        <v>-</v>
      </c>
      <c r="E21" s="5"/>
      <c r="F21" s="5"/>
      <c r="G21" s="5"/>
      <c r="H21" s="5"/>
      <c r="I21" s="5"/>
      <c r="J21" s="5"/>
      <c r="K21" s="5"/>
      <c r="L21" s="5"/>
      <c r="M21" s="5"/>
      <c r="N21" s="5"/>
      <c r="O21" s="5"/>
      <c r="P21" s="5"/>
    </row>
    <row r="22" spans="1:22" x14ac:dyDescent="0.3">
      <c r="B22" s="72" t="s">
        <v>901</v>
      </c>
      <c r="C22" s="99">
        <v>0</v>
      </c>
      <c r="D22" s="6" t="str">
        <f t="shared" ref="D22:D25" si="0">IF(OR($C$20=0,C22=0),"-",C22/$C$20)</f>
        <v>-</v>
      </c>
      <c r="E22" s="5"/>
      <c r="F22" s="5"/>
      <c r="G22" s="5"/>
      <c r="H22" s="5"/>
      <c r="I22" s="5"/>
      <c r="J22" s="5"/>
      <c r="K22" s="5"/>
      <c r="L22" s="5"/>
      <c r="M22" s="5"/>
      <c r="N22" s="5"/>
      <c r="O22" s="5"/>
      <c r="P22" s="5"/>
    </row>
    <row r="23" spans="1:22" x14ac:dyDescent="0.3">
      <c r="B23" s="72" t="s">
        <v>902</v>
      </c>
      <c r="C23" s="99">
        <v>0</v>
      </c>
      <c r="D23" s="6" t="str">
        <f t="shared" si="0"/>
        <v>-</v>
      </c>
      <c r="E23" s="5"/>
      <c r="F23" s="5"/>
      <c r="G23" s="5"/>
      <c r="H23" s="5"/>
      <c r="I23" s="5"/>
      <c r="J23" s="5"/>
      <c r="K23" s="5"/>
      <c r="L23" s="5"/>
      <c r="M23" s="5"/>
      <c r="N23" s="5"/>
      <c r="O23" s="5"/>
      <c r="P23" s="5"/>
    </row>
    <row r="24" spans="1:22" x14ac:dyDescent="0.3">
      <c r="B24" s="72" t="s">
        <v>903</v>
      </c>
      <c r="C24" s="99">
        <v>0</v>
      </c>
      <c r="D24" s="6" t="str">
        <f t="shared" si="0"/>
        <v>-</v>
      </c>
      <c r="E24" s="5"/>
      <c r="F24" s="5"/>
      <c r="G24" s="5"/>
      <c r="H24" s="5"/>
      <c r="I24" s="5"/>
      <c r="J24" s="5"/>
      <c r="K24" s="5"/>
      <c r="L24" s="5"/>
      <c r="M24" s="5"/>
      <c r="N24" s="5"/>
      <c r="O24" s="5"/>
      <c r="P24" s="5"/>
    </row>
    <row r="25" spans="1:22" ht="15" thickBot="1" x14ac:dyDescent="0.35">
      <c r="A25" s="1" t="s">
        <v>871</v>
      </c>
      <c r="B25" s="73" t="s">
        <v>904</v>
      </c>
      <c r="C25" s="100">
        <v>0</v>
      </c>
      <c r="D25" s="21" t="str">
        <f t="shared" si="0"/>
        <v>-</v>
      </c>
      <c r="E25" s="5"/>
      <c r="F25" s="5"/>
      <c r="G25" s="5"/>
      <c r="H25" s="5"/>
      <c r="I25" s="5"/>
      <c r="J25" s="5"/>
      <c r="K25" s="5"/>
      <c r="L25" s="5"/>
      <c r="M25" s="5"/>
      <c r="N25" s="5"/>
      <c r="O25" s="5"/>
      <c r="P25" s="5"/>
    </row>
    <row r="26" spans="1:22" ht="15" thickBot="1" x14ac:dyDescent="0.35">
      <c r="C26" s="59"/>
      <c r="E26" s="5"/>
      <c r="F26" s="5"/>
      <c r="G26" s="5"/>
      <c r="H26" s="5"/>
      <c r="I26" s="5"/>
      <c r="J26" s="5"/>
      <c r="K26" s="5"/>
      <c r="L26" s="5"/>
      <c r="M26" s="5"/>
      <c r="N26" s="5"/>
      <c r="O26" s="5"/>
      <c r="P26" s="5"/>
    </row>
    <row r="27" spans="1:22" ht="15" thickBot="1" x14ac:dyDescent="0.35">
      <c r="B27" s="139" t="s">
        <v>777</v>
      </c>
      <c r="C27" s="140"/>
      <c r="D27" s="140"/>
      <c r="E27" s="140"/>
      <c r="F27" s="215" t="s">
        <v>778</v>
      </c>
      <c r="G27" s="216"/>
      <c r="H27" s="216"/>
      <c r="I27" s="216"/>
      <c r="J27" s="216"/>
      <c r="K27" s="216"/>
      <c r="L27" s="217"/>
      <c r="M27" s="1"/>
      <c r="N27" s="1"/>
      <c r="O27" s="1"/>
      <c r="P27" s="1"/>
      <c r="T27" s="37"/>
      <c r="V27" s="1"/>
    </row>
    <row r="28" spans="1:22" ht="15" customHeight="1" x14ac:dyDescent="0.3">
      <c r="B28" s="30"/>
      <c r="C28" s="213" t="s">
        <v>752</v>
      </c>
      <c r="D28" s="211" t="s">
        <v>753</v>
      </c>
      <c r="E28" s="211"/>
      <c r="F28" s="235" t="s">
        <v>872</v>
      </c>
      <c r="G28" s="227" t="s">
        <v>774</v>
      </c>
      <c r="H28" s="229" t="s">
        <v>773</v>
      </c>
      <c r="I28" s="229"/>
      <c r="J28" s="231" t="s">
        <v>775</v>
      </c>
      <c r="K28" s="231" t="s">
        <v>776</v>
      </c>
      <c r="L28" s="233"/>
      <c r="M28" s="1"/>
      <c r="N28" s="1"/>
      <c r="O28" s="1"/>
      <c r="P28" s="1"/>
      <c r="T28" s="37"/>
      <c r="V28" s="1"/>
    </row>
    <row r="29" spans="1:22" x14ac:dyDescent="0.3">
      <c r="B29" s="3"/>
      <c r="C29" s="214"/>
      <c r="D29" s="212"/>
      <c r="E29" s="212"/>
      <c r="F29" s="236"/>
      <c r="G29" s="228"/>
      <c r="H29" s="230"/>
      <c r="I29" s="230"/>
      <c r="J29" s="232"/>
      <c r="K29" s="232"/>
      <c r="L29" s="234"/>
      <c r="M29" s="1"/>
      <c r="N29" s="1"/>
      <c r="O29" s="1"/>
      <c r="P29" s="1"/>
      <c r="T29" s="37"/>
      <c r="V29" s="1"/>
    </row>
    <row r="30" spans="1:22" x14ac:dyDescent="0.3">
      <c r="B30" s="3"/>
      <c r="C30" s="78" t="s">
        <v>28</v>
      </c>
      <c r="D30" s="65" t="s">
        <v>28</v>
      </c>
      <c r="E30" s="65" t="s">
        <v>29</v>
      </c>
      <c r="F30" s="80" t="s">
        <v>28</v>
      </c>
      <c r="G30" s="128" t="s">
        <v>28</v>
      </c>
      <c r="H30" s="129" t="s">
        <v>28</v>
      </c>
      <c r="I30" s="129" t="s">
        <v>29</v>
      </c>
      <c r="J30" s="127" t="s">
        <v>28</v>
      </c>
      <c r="K30" s="127" t="s">
        <v>28</v>
      </c>
      <c r="L30" s="67" t="s">
        <v>29</v>
      </c>
      <c r="M30" s="1"/>
      <c r="N30" s="1"/>
      <c r="O30" s="1"/>
      <c r="P30" s="1"/>
      <c r="T30" s="37"/>
      <c r="V30" s="1"/>
    </row>
    <row r="31" spans="1:22" ht="15" thickBot="1" x14ac:dyDescent="0.35">
      <c r="B31" s="13" t="s">
        <v>755</v>
      </c>
      <c r="C31" s="75">
        <v>0</v>
      </c>
      <c r="D31" s="17">
        <v>0</v>
      </c>
      <c r="E31" s="50" t="str">
        <f>IF(D31=0,"-",D31/C31)</f>
        <v>-</v>
      </c>
      <c r="F31" s="135">
        <v>0</v>
      </c>
      <c r="G31" s="75">
        <v>0</v>
      </c>
      <c r="H31" s="136">
        <v>0</v>
      </c>
      <c r="I31" s="136" t="str">
        <f>IF(OR($G$31=0,H31=0),"-",G31/H31)</f>
        <v>-</v>
      </c>
      <c r="J31" s="137">
        <v>0</v>
      </c>
      <c r="K31" s="137">
        <v>0</v>
      </c>
      <c r="L31" s="138" t="str">
        <f>IF(OR($J$31=0,K31=0),"-",J31/H31)</f>
        <v>-</v>
      </c>
      <c r="M31" s="1"/>
      <c r="N31" s="1"/>
      <c r="O31" s="1"/>
      <c r="P31" s="1"/>
      <c r="T31" s="37"/>
      <c r="V31" s="1"/>
    </row>
    <row r="33" spans="2:22" ht="15" thickBot="1" x14ac:dyDescent="0.35"/>
    <row r="34" spans="2:22" ht="15" thickBot="1" x14ac:dyDescent="0.35">
      <c r="B34" s="215" t="s">
        <v>792</v>
      </c>
      <c r="C34" s="216"/>
      <c r="D34" s="216"/>
      <c r="E34" s="217"/>
      <c r="F34" s="24"/>
      <c r="P34" s="1"/>
      <c r="U34" s="37"/>
      <c r="V34" s="1"/>
    </row>
    <row r="35" spans="2:22" ht="28.8" x14ac:dyDescent="0.3">
      <c r="B35" s="142" t="s">
        <v>782</v>
      </c>
      <c r="C35" s="78" t="s">
        <v>759</v>
      </c>
      <c r="D35" s="65" t="s">
        <v>752</v>
      </c>
      <c r="E35" s="79" t="s">
        <v>783</v>
      </c>
      <c r="F35" s="66"/>
      <c r="P35" s="1"/>
      <c r="U35" s="37"/>
      <c r="V35" s="1"/>
    </row>
    <row r="36" spans="2:22" x14ac:dyDescent="0.3">
      <c r="B36" s="4" t="s">
        <v>784</v>
      </c>
      <c r="C36" s="69">
        <v>0</v>
      </c>
      <c r="D36" s="5">
        <v>0</v>
      </c>
      <c r="E36" s="76">
        <v>0</v>
      </c>
      <c r="F36" s="5"/>
      <c r="P36" s="1"/>
      <c r="U36" s="37"/>
      <c r="V36" s="1"/>
    </row>
    <row r="37" spans="2:22" x14ac:dyDescent="0.3">
      <c r="B37" s="4" t="s">
        <v>765</v>
      </c>
      <c r="C37" s="69">
        <v>0</v>
      </c>
      <c r="D37" s="5">
        <v>0</v>
      </c>
      <c r="E37" s="76">
        <v>0</v>
      </c>
      <c r="F37" s="5"/>
      <c r="P37" s="1"/>
      <c r="U37" s="37"/>
      <c r="V37" s="1"/>
    </row>
    <row r="38" spans="2:22" x14ac:dyDescent="0.3">
      <c r="B38" s="4" t="s">
        <v>785</v>
      </c>
      <c r="C38" s="69">
        <v>0</v>
      </c>
      <c r="D38" s="5">
        <v>0</v>
      </c>
      <c r="E38" s="76">
        <v>0</v>
      </c>
      <c r="F38" s="5"/>
      <c r="P38" s="1"/>
      <c r="U38" s="37"/>
      <c r="V38" s="1"/>
    </row>
    <row r="39" spans="2:22" x14ac:dyDescent="0.3">
      <c r="B39" s="4" t="s">
        <v>766</v>
      </c>
      <c r="C39" s="69">
        <v>0</v>
      </c>
      <c r="D39" s="5">
        <v>0</v>
      </c>
      <c r="E39" s="76">
        <v>0</v>
      </c>
      <c r="F39" s="5"/>
      <c r="P39" s="1"/>
      <c r="U39" s="37"/>
      <c r="V39" s="1"/>
    </row>
    <row r="40" spans="2:22" x14ac:dyDescent="0.3">
      <c r="B40" s="4" t="s">
        <v>772</v>
      </c>
      <c r="C40" s="69">
        <v>0</v>
      </c>
      <c r="D40" s="5">
        <v>0</v>
      </c>
      <c r="E40" s="76">
        <v>0</v>
      </c>
      <c r="F40" s="5"/>
      <c r="P40" s="1"/>
      <c r="U40" s="37"/>
      <c r="V40" s="1"/>
    </row>
    <row r="41" spans="2:22" x14ac:dyDescent="0.3">
      <c r="B41" s="4" t="s">
        <v>770</v>
      </c>
      <c r="C41" s="69">
        <v>0</v>
      </c>
      <c r="D41" s="5">
        <v>0</v>
      </c>
      <c r="E41" s="76">
        <v>0</v>
      </c>
      <c r="F41" s="5"/>
      <c r="P41" s="1"/>
      <c r="U41" s="37"/>
      <c r="V41" s="1"/>
    </row>
    <row r="42" spans="2:22" x14ac:dyDescent="0.3">
      <c r="B42" s="4" t="s">
        <v>764</v>
      </c>
      <c r="C42" s="69">
        <v>0</v>
      </c>
      <c r="D42" s="5">
        <v>0</v>
      </c>
      <c r="E42" s="76">
        <v>0</v>
      </c>
      <c r="F42" s="5"/>
      <c r="P42" s="1"/>
      <c r="U42" s="37"/>
      <c r="V42" s="1"/>
    </row>
    <row r="43" spans="2:22" x14ac:dyDescent="0.3">
      <c r="B43" s="4" t="s">
        <v>768</v>
      </c>
      <c r="C43" s="69">
        <v>0</v>
      </c>
      <c r="D43" s="5">
        <v>0</v>
      </c>
      <c r="E43" s="76">
        <v>0</v>
      </c>
      <c r="F43" s="5"/>
      <c r="P43" s="1"/>
      <c r="U43" s="37"/>
      <c r="V43" s="1"/>
    </row>
    <row r="44" spans="2:22" x14ac:dyDescent="0.3">
      <c r="B44" s="4" t="s">
        <v>786</v>
      </c>
      <c r="C44" s="69">
        <v>0</v>
      </c>
      <c r="D44" s="5">
        <v>0</v>
      </c>
      <c r="E44" s="76">
        <v>0</v>
      </c>
      <c r="F44" s="5"/>
      <c r="P44" s="1"/>
      <c r="U44" s="37"/>
      <c r="V44" s="1"/>
    </row>
    <row r="45" spans="2:22" x14ac:dyDescent="0.3">
      <c r="B45" s="4" t="s">
        <v>787</v>
      </c>
      <c r="C45" s="69">
        <v>0</v>
      </c>
      <c r="D45" s="5">
        <v>0</v>
      </c>
      <c r="E45" s="76">
        <v>0</v>
      </c>
      <c r="F45" s="5"/>
      <c r="P45" s="1"/>
      <c r="U45" s="37"/>
      <c r="V45" s="1"/>
    </row>
    <row r="46" spans="2:22" x14ac:dyDescent="0.3">
      <c r="B46" s="4" t="s">
        <v>771</v>
      </c>
      <c r="C46" s="69">
        <v>0</v>
      </c>
      <c r="D46" s="5">
        <v>0</v>
      </c>
      <c r="E46" s="76">
        <v>0</v>
      </c>
      <c r="F46" s="5"/>
      <c r="P46" s="1"/>
      <c r="U46" s="37"/>
      <c r="V46" s="1"/>
    </row>
    <row r="47" spans="2:22" x14ac:dyDescent="0.3">
      <c r="B47" s="4" t="s">
        <v>788</v>
      </c>
      <c r="C47" s="69">
        <v>0</v>
      </c>
      <c r="D47" s="5">
        <v>0</v>
      </c>
      <c r="E47" s="76">
        <v>0</v>
      </c>
      <c r="F47" s="5"/>
      <c r="P47" s="1"/>
      <c r="U47" s="37"/>
      <c r="V47" s="1"/>
    </row>
    <row r="48" spans="2:22" x14ac:dyDescent="0.3">
      <c r="B48" s="4" t="s">
        <v>789</v>
      </c>
      <c r="C48" s="69">
        <v>0</v>
      </c>
      <c r="D48" s="5">
        <v>0</v>
      </c>
      <c r="E48" s="76">
        <v>0</v>
      </c>
      <c r="F48" s="5"/>
      <c r="P48" s="1"/>
      <c r="U48" s="37"/>
      <c r="V48" s="1"/>
    </row>
    <row r="49" spans="2:22" x14ac:dyDescent="0.3">
      <c r="B49" s="4" t="s">
        <v>763</v>
      </c>
      <c r="C49" s="69">
        <v>0</v>
      </c>
      <c r="D49" s="5">
        <v>0</v>
      </c>
      <c r="E49" s="76">
        <v>0</v>
      </c>
      <c r="F49" s="5"/>
      <c r="P49" s="1"/>
      <c r="U49" s="37"/>
      <c r="V49" s="1"/>
    </row>
    <row r="50" spans="2:22" x14ac:dyDescent="0.3">
      <c r="B50" s="4" t="s">
        <v>767</v>
      </c>
      <c r="C50" s="69">
        <v>0</v>
      </c>
      <c r="D50" s="5">
        <v>0</v>
      </c>
      <c r="E50" s="76">
        <v>0</v>
      </c>
      <c r="F50" s="5"/>
      <c r="P50" s="1"/>
      <c r="U50" s="37"/>
      <c r="V50" s="1"/>
    </row>
    <row r="51" spans="2:22" x14ac:dyDescent="0.3">
      <c r="B51" s="4" t="s">
        <v>790</v>
      </c>
      <c r="C51" s="69">
        <v>0</v>
      </c>
      <c r="D51" s="5">
        <v>0</v>
      </c>
      <c r="E51" s="76">
        <v>0</v>
      </c>
      <c r="F51" s="5"/>
      <c r="P51" s="1"/>
      <c r="V51" s="1"/>
    </row>
    <row r="52" spans="2:22" x14ac:dyDescent="0.3">
      <c r="B52" s="4" t="s">
        <v>791</v>
      </c>
      <c r="C52" s="69">
        <v>0</v>
      </c>
      <c r="D52" s="5">
        <v>0</v>
      </c>
      <c r="E52" s="76">
        <v>0</v>
      </c>
      <c r="F52" s="5"/>
      <c r="P52" s="1"/>
      <c r="V52" s="1"/>
    </row>
    <row r="53" spans="2:22" ht="15" thickBot="1" x14ac:dyDescent="0.35">
      <c r="B53" s="13" t="s">
        <v>769</v>
      </c>
      <c r="C53" s="75">
        <v>0</v>
      </c>
      <c r="D53" s="17">
        <v>0</v>
      </c>
      <c r="E53" s="77">
        <v>0</v>
      </c>
      <c r="F53" s="5"/>
      <c r="P53" s="1"/>
      <c r="V53" s="1"/>
    </row>
    <row r="54" spans="2:22" x14ac:dyDescent="0.3">
      <c r="V54" s="1"/>
    </row>
    <row r="55" spans="2:22" ht="15" thickBot="1" x14ac:dyDescent="0.35">
      <c r="C55" s="1"/>
      <c r="D55" s="1"/>
      <c r="E55" s="1"/>
      <c r="F55" s="1"/>
      <c r="G55" s="1"/>
      <c r="H55" s="1"/>
      <c r="I55" s="1"/>
      <c r="J55" s="1"/>
      <c r="K55" s="1"/>
      <c r="L55" s="1"/>
      <c r="M55" s="1"/>
      <c r="N55" s="1"/>
      <c r="O55" s="1"/>
      <c r="P55" s="1"/>
    </row>
    <row r="56" spans="2:22" ht="15" thickBot="1" x14ac:dyDescent="0.35">
      <c r="B56" s="223" t="s">
        <v>823</v>
      </c>
      <c r="C56" s="224"/>
    </row>
    <row r="57" spans="2:22" x14ac:dyDescent="0.3">
      <c r="B57" s="81"/>
      <c r="C57" s="82" t="s">
        <v>827</v>
      </c>
    </row>
    <row r="58" spans="2:22" x14ac:dyDescent="0.3">
      <c r="B58" s="4" t="s">
        <v>824</v>
      </c>
      <c r="C58" s="123">
        <v>0</v>
      </c>
    </row>
    <row r="59" spans="2:22" x14ac:dyDescent="0.3">
      <c r="B59" s="4" t="s">
        <v>825</v>
      </c>
      <c r="C59" s="123">
        <v>0</v>
      </c>
    </row>
    <row r="60" spans="2:22" ht="15" thickBot="1" x14ac:dyDescent="0.35">
      <c r="B60" s="13" t="s">
        <v>826</v>
      </c>
      <c r="C60" s="124">
        <v>0</v>
      </c>
    </row>
    <row r="72" spans="3:16" x14ac:dyDescent="0.3">
      <c r="C72" s="2"/>
    </row>
    <row r="73" spans="3:16" x14ac:dyDescent="0.3">
      <c r="C73" s="10"/>
      <c r="D73" s="27"/>
      <c r="E73" s="27"/>
      <c r="F73" s="27"/>
      <c r="G73" s="27"/>
      <c r="H73" s="27"/>
      <c r="I73" s="27"/>
      <c r="J73" s="27"/>
      <c r="K73" s="27"/>
      <c r="L73" s="27"/>
      <c r="M73" s="27"/>
      <c r="N73" s="27"/>
      <c r="O73" s="27"/>
      <c r="P73" s="27"/>
    </row>
    <row r="74" spans="3:16" x14ac:dyDescent="0.3">
      <c r="C74" s="12"/>
    </row>
    <row r="75" spans="3:16" x14ac:dyDescent="0.3">
      <c r="C75" s="12"/>
      <c r="D75" s="12"/>
      <c r="E75" s="12"/>
      <c r="F75" s="12"/>
      <c r="G75" s="12"/>
      <c r="H75" s="12"/>
      <c r="I75" s="12"/>
      <c r="J75" s="12"/>
      <c r="K75" s="12"/>
      <c r="L75" s="12"/>
      <c r="M75" s="12"/>
      <c r="N75" s="12"/>
      <c r="O75" s="12"/>
      <c r="P75" s="12"/>
    </row>
    <row r="76" spans="3:16" x14ac:dyDescent="0.3">
      <c r="C76" s="1"/>
      <c r="D76" s="1"/>
      <c r="E76" s="1"/>
      <c r="F76" s="1"/>
      <c r="G76" s="1"/>
      <c r="H76" s="1"/>
      <c r="I76" s="1"/>
      <c r="J76" s="1"/>
      <c r="K76" s="1"/>
      <c r="L76" s="1"/>
      <c r="M76" s="1"/>
      <c r="N76" s="1"/>
      <c r="O76" s="1"/>
      <c r="P76" s="1"/>
    </row>
    <row r="77" spans="3:16" x14ac:dyDescent="0.3">
      <c r="C77" s="1"/>
      <c r="D77" s="1"/>
      <c r="E77" s="1"/>
      <c r="F77" s="1"/>
      <c r="G77" s="1"/>
      <c r="H77" s="1"/>
      <c r="I77" s="1"/>
      <c r="J77" s="1"/>
      <c r="K77" s="1"/>
      <c r="L77" s="1"/>
      <c r="M77" s="1"/>
      <c r="N77" s="1"/>
      <c r="O77" s="1"/>
      <c r="P77" s="1"/>
    </row>
    <row r="78" spans="3:16" x14ac:dyDescent="0.3">
      <c r="C78" s="1"/>
      <c r="D78" s="1"/>
      <c r="E78" s="1"/>
      <c r="F78" s="1"/>
      <c r="G78" s="1"/>
      <c r="H78" s="1"/>
      <c r="I78" s="1"/>
      <c r="J78" s="1"/>
      <c r="K78" s="1"/>
      <c r="L78" s="1"/>
      <c r="M78" s="1"/>
      <c r="N78" s="1"/>
      <c r="O78" s="1"/>
      <c r="P78" s="1"/>
    </row>
    <row r="79" spans="3:16" x14ac:dyDescent="0.3">
      <c r="C79" s="1"/>
      <c r="D79" s="1"/>
      <c r="E79" s="1"/>
      <c r="F79" s="1"/>
      <c r="G79" s="1"/>
      <c r="H79" s="1"/>
      <c r="I79" s="1"/>
      <c r="J79" s="1"/>
      <c r="K79" s="1"/>
      <c r="L79" s="1"/>
      <c r="M79" s="1"/>
      <c r="N79" s="1"/>
      <c r="O79" s="1"/>
      <c r="P79" s="1"/>
    </row>
    <row r="80" spans="3:16" x14ac:dyDescent="0.3">
      <c r="C80" s="1"/>
      <c r="D80" s="1"/>
      <c r="E80" s="1"/>
      <c r="F80" s="1"/>
      <c r="G80" s="1"/>
      <c r="H80" s="1"/>
      <c r="I80" s="1"/>
      <c r="J80" s="1"/>
      <c r="K80" s="1"/>
      <c r="L80" s="1"/>
      <c r="M80" s="1"/>
      <c r="N80" s="1"/>
      <c r="O80" s="1"/>
      <c r="P80" s="1"/>
    </row>
    <row r="81" spans="2:16" x14ac:dyDescent="0.3">
      <c r="C81" s="1"/>
      <c r="D81" s="1"/>
      <c r="E81" s="1"/>
      <c r="F81" s="1"/>
      <c r="G81" s="1"/>
      <c r="H81" s="1"/>
      <c r="I81" s="1"/>
      <c r="J81" s="1"/>
      <c r="K81" s="1"/>
      <c r="L81" s="1"/>
      <c r="M81" s="1"/>
      <c r="N81" s="1"/>
      <c r="O81" s="1"/>
      <c r="P81" s="1"/>
    </row>
    <row r="82" spans="2:16" x14ac:dyDescent="0.3">
      <c r="C82" s="1"/>
      <c r="D82" s="1"/>
      <c r="E82" s="1"/>
      <c r="F82" s="1"/>
      <c r="G82" s="1"/>
      <c r="H82" s="1"/>
      <c r="I82" s="1"/>
      <c r="J82" s="1"/>
      <c r="K82" s="1"/>
      <c r="L82" s="1"/>
      <c r="M82" s="1"/>
      <c r="N82" s="1"/>
      <c r="O82" s="1"/>
      <c r="P82" s="1"/>
    </row>
    <row r="83" spans="2:16" x14ac:dyDescent="0.3">
      <c r="C83" s="1"/>
      <c r="D83" s="1"/>
      <c r="E83" s="1"/>
      <c r="F83" s="1"/>
      <c r="G83" s="1"/>
      <c r="H83" s="1"/>
      <c r="I83" s="1"/>
      <c r="J83" s="1"/>
      <c r="K83" s="1"/>
      <c r="L83" s="1"/>
      <c r="M83" s="1"/>
      <c r="N83" s="1"/>
      <c r="O83" s="1"/>
      <c r="P83" s="1"/>
    </row>
    <row r="84" spans="2:16" x14ac:dyDescent="0.3">
      <c r="C84" s="1"/>
      <c r="D84" s="1"/>
      <c r="E84" s="1"/>
      <c r="F84" s="1"/>
      <c r="G84" s="1"/>
      <c r="H84" s="1"/>
      <c r="I84" s="1"/>
      <c r="J84" s="1"/>
      <c r="K84" s="1"/>
      <c r="L84" s="1"/>
      <c r="M84" s="1"/>
      <c r="N84" s="1"/>
      <c r="O84" s="1"/>
      <c r="P84" s="1"/>
    </row>
    <row r="85" spans="2:16" x14ac:dyDescent="0.3">
      <c r="C85" s="1"/>
      <c r="D85" s="1"/>
      <c r="E85" s="1"/>
      <c r="F85" s="1"/>
      <c r="G85" s="1"/>
      <c r="H85" s="1"/>
      <c r="I85" s="1"/>
      <c r="J85" s="1"/>
      <c r="K85" s="1"/>
      <c r="L85" s="1"/>
      <c r="M85" s="1"/>
      <c r="N85" s="1"/>
      <c r="O85" s="1"/>
      <c r="P85" s="1"/>
    </row>
    <row r="86" spans="2:16" x14ac:dyDescent="0.3">
      <c r="C86" s="1"/>
      <c r="D86" s="1"/>
      <c r="E86" s="1"/>
      <c r="F86" s="1"/>
      <c r="G86" s="1"/>
      <c r="H86" s="1"/>
      <c r="I86" s="1"/>
      <c r="J86" s="1"/>
      <c r="K86" s="1"/>
      <c r="L86" s="1"/>
      <c r="M86" s="1"/>
      <c r="N86" s="1"/>
      <c r="O86" s="1"/>
      <c r="P86" s="1"/>
    </row>
    <row r="87" spans="2:16" x14ac:dyDescent="0.3">
      <c r="C87" s="1"/>
      <c r="D87" s="1"/>
      <c r="E87" s="1"/>
      <c r="F87" s="1"/>
      <c r="G87" s="1"/>
      <c r="H87" s="1"/>
      <c r="I87" s="1"/>
      <c r="J87" s="1"/>
      <c r="K87" s="1"/>
      <c r="L87" s="1"/>
      <c r="M87" s="1"/>
      <c r="N87" s="1"/>
      <c r="O87" s="1"/>
      <c r="P87" s="1"/>
    </row>
    <row r="88" spans="2:16" x14ac:dyDescent="0.3">
      <c r="C88" s="1"/>
      <c r="D88" s="1"/>
      <c r="E88" s="1"/>
      <c r="F88" s="1"/>
      <c r="G88" s="1"/>
      <c r="H88" s="1"/>
      <c r="I88" s="1"/>
      <c r="J88" s="1"/>
      <c r="K88" s="1"/>
      <c r="L88" s="1"/>
      <c r="M88" s="1"/>
      <c r="N88" s="1"/>
      <c r="O88" s="1"/>
      <c r="P88" s="1"/>
    </row>
    <row r="95" spans="2:16" x14ac:dyDescent="0.3">
      <c r="B95" s="14"/>
    </row>
  </sheetData>
  <mergeCells count="12">
    <mergeCell ref="K28:L29"/>
    <mergeCell ref="B2:D2"/>
    <mergeCell ref="B15:D15"/>
    <mergeCell ref="F27:L27"/>
    <mergeCell ref="C28:C29"/>
    <mergeCell ref="D28:E29"/>
    <mergeCell ref="F28:F29"/>
    <mergeCell ref="B56:C56"/>
    <mergeCell ref="B34:E34"/>
    <mergeCell ref="G28:G29"/>
    <mergeCell ref="H28:I29"/>
    <mergeCell ref="J28:J2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762</v>
      </c>
      <c r="F1" t="s">
        <v>793</v>
      </c>
      <c r="G1" t="s">
        <v>794</v>
      </c>
      <c r="H1" t="s">
        <v>795</v>
      </c>
    </row>
    <row r="2" spans="1:8" x14ac:dyDescent="0.3">
      <c r="A2">
        <v>1</v>
      </c>
      <c r="B2" s="46" t="s">
        <v>757</v>
      </c>
      <c r="C2" s="46"/>
      <c r="E2" t="s">
        <v>763</v>
      </c>
      <c r="F2" s="46">
        <v>0.3833333333333333</v>
      </c>
      <c r="G2" s="46">
        <v>0.51111111111111118</v>
      </c>
      <c r="H2" t="s">
        <v>796</v>
      </c>
    </row>
    <row r="3" spans="1:8" x14ac:dyDescent="0.3">
      <c r="A3">
        <v>2</v>
      </c>
      <c r="B3" s="46" t="s">
        <v>757</v>
      </c>
      <c r="E3" t="s">
        <v>764</v>
      </c>
      <c r="F3" s="46">
        <v>0.43541666666666662</v>
      </c>
    </row>
    <row r="4" spans="1:8" x14ac:dyDescent="0.3">
      <c r="A4">
        <v>3</v>
      </c>
      <c r="B4" s="46" t="s">
        <v>757</v>
      </c>
      <c r="C4" s="46"/>
      <c r="E4" t="s">
        <v>764</v>
      </c>
      <c r="F4" s="46">
        <v>0.44305555555555554</v>
      </c>
      <c r="G4" s="46">
        <v>0.50208333333333333</v>
      </c>
      <c r="H4" t="s">
        <v>797</v>
      </c>
    </row>
    <row r="5" spans="1:8" x14ac:dyDescent="0.3">
      <c r="A5">
        <v>4</v>
      </c>
      <c r="B5" s="46" t="s">
        <v>757</v>
      </c>
      <c r="C5" s="46"/>
      <c r="E5" t="s">
        <v>765</v>
      </c>
      <c r="F5" s="46">
        <v>0.45277777777777778</v>
      </c>
      <c r="G5" s="46">
        <v>0.5395833333333333</v>
      </c>
      <c r="H5" t="s">
        <v>798</v>
      </c>
    </row>
    <row r="6" spans="1:8" x14ac:dyDescent="0.3">
      <c r="A6">
        <v>5</v>
      </c>
      <c r="B6" s="46" t="s">
        <v>757</v>
      </c>
      <c r="C6" s="46"/>
      <c r="E6" t="s">
        <v>766</v>
      </c>
      <c r="F6" s="46">
        <v>0.45347222222222222</v>
      </c>
      <c r="G6" s="46">
        <v>0.54861111111111105</v>
      </c>
      <c r="H6" t="s">
        <v>799</v>
      </c>
    </row>
    <row r="7" spans="1:8" x14ac:dyDescent="0.3">
      <c r="A7">
        <v>6</v>
      </c>
      <c r="B7" s="46" t="s">
        <v>757</v>
      </c>
      <c r="C7" s="46"/>
      <c r="E7" t="s">
        <v>767</v>
      </c>
      <c r="F7" s="46">
        <v>0.46458333333333335</v>
      </c>
      <c r="G7" s="46">
        <v>0.5541666666666667</v>
      </c>
      <c r="H7" t="s">
        <v>800</v>
      </c>
    </row>
    <row r="8" spans="1:8" x14ac:dyDescent="0.3">
      <c r="A8">
        <v>7</v>
      </c>
      <c r="B8" s="46" t="s">
        <v>757</v>
      </c>
      <c r="C8" s="46"/>
      <c r="E8" t="s">
        <v>764</v>
      </c>
      <c r="F8" s="46">
        <v>0.54652777777777783</v>
      </c>
      <c r="G8" s="46">
        <v>0.59305555555555556</v>
      </c>
      <c r="H8" t="s">
        <v>801</v>
      </c>
    </row>
    <row r="9" spans="1:8" x14ac:dyDescent="0.3">
      <c r="A9">
        <v>8</v>
      </c>
      <c r="B9" s="46" t="s">
        <v>757</v>
      </c>
      <c r="C9" s="46"/>
      <c r="E9" t="s">
        <v>767</v>
      </c>
      <c r="F9" s="46">
        <v>0.54652777777777783</v>
      </c>
      <c r="G9" s="46">
        <v>0.61805555555555558</v>
      </c>
      <c r="H9" t="s">
        <v>802</v>
      </c>
    </row>
    <row r="10" spans="1:8" x14ac:dyDescent="0.3">
      <c r="A10">
        <v>9</v>
      </c>
      <c r="B10" s="46" t="s">
        <v>757</v>
      </c>
      <c r="C10" s="46"/>
      <c r="E10" t="s">
        <v>764</v>
      </c>
      <c r="F10" s="46">
        <v>0.5083333333333333</v>
      </c>
      <c r="G10" s="46">
        <v>0.5854166666666667</v>
      </c>
      <c r="H10" t="s">
        <v>803</v>
      </c>
    </row>
    <row r="11" spans="1:8" x14ac:dyDescent="0.3">
      <c r="A11">
        <v>10</v>
      </c>
      <c r="B11" s="46" t="s">
        <v>757</v>
      </c>
      <c r="C11" s="46"/>
      <c r="E11" t="s">
        <v>763</v>
      </c>
      <c r="F11" s="46">
        <v>0.52708333333333335</v>
      </c>
      <c r="G11" s="46">
        <v>0.6</v>
      </c>
      <c r="H11" t="s">
        <v>804</v>
      </c>
    </row>
    <row r="12" spans="1:8" x14ac:dyDescent="0.3">
      <c r="A12">
        <v>11</v>
      </c>
      <c r="B12" s="46" t="s">
        <v>757</v>
      </c>
      <c r="C12" s="46"/>
      <c r="E12" t="s">
        <v>766</v>
      </c>
      <c r="F12" s="46">
        <v>0.37708333333333338</v>
      </c>
      <c r="G12" s="46">
        <v>0.48055555555555557</v>
      </c>
      <c r="H12" t="s">
        <v>805</v>
      </c>
    </row>
    <row r="13" spans="1:8" x14ac:dyDescent="0.3">
      <c r="A13">
        <v>12</v>
      </c>
      <c r="B13" s="46" t="s">
        <v>757</v>
      </c>
      <c r="C13" s="46"/>
      <c r="E13" t="s">
        <v>767</v>
      </c>
      <c r="F13" s="46">
        <v>0.40416666666666662</v>
      </c>
      <c r="G13" s="46">
        <v>0.50138888888888888</v>
      </c>
      <c r="H13" t="s">
        <v>806</v>
      </c>
    </row>
    <row r="14" spans="1:8" x14ac:dyDescent="0.3">
      <c r="A14">
        <v>13</v>
      </c>
      <c r="B14" s="46" t="s">
        <v>757</v>
      </c>
      <c r="C14" s="46"/>
      <c r="E14" t="s">
        <v>767</v>
      </c>
      <c r="F14" s="46">
        <v>0.43402777777777773</v>
      </c>
      <c r="G14" s="46">
        <v>0.53541666666666665</v>
      </c>
      <c r="H14" t="s">
        <v>807</v>
      </c>
    </row>
    <row r="15" spans="1:8" x14ac:dyDescent="0.3">
      <c r="A15">
        <v>14</v>
      </c>
      <c r="B15" s="46" t="s">
        <v>757</v>
      </c>
      <c r="E15" t="s">
        <v>764</v>
      </c>
      <c r="F15" s="46">
        <v>0.44513888888888892</v>
      </c>
    </row>
    <row r="16" spans="1:8" x14ac:dyDescent="0.3">
      <c r="A16">
        <v>15</v>
      </c>
      <c r="B16" s="46" t="s">
        <v>757</v>
      </c>
      <c r="E16" t="s">
        <v>764</v>
      </c>
      <c r="F16" s="46">
        <v>0.47500000000000003</v>
      </c>
    </row>
    <row r="17" spans="1:8" x14ac:dyDescent="0.3">
      <c r="A17">
        <v>16</v>
      </c>
      <c r="B17" s="46" t="s">
        <v>757</v>
      </c>
      <c r="E17" t="s">
        <v>768</v>
      </c>
      <c r="F17" s="46">
        <v>0.36458333333333331</v>
      </c>
    </row>
    <row r="18" spans="1:8" x14ac:dyDescent="0.3">
      <c r="A18">
        <v>17</v>
      </c>
      <c r="B18" s="46" t="s">
        <v>757</v>
      </c>
      <c r="C18" s="46"/>
      <c r="E18" t="s">
        <v>768</v>
      </c>
      <c r="F18" s="46">
        <v>0.42152777777777778</v>
      </c>
      <c r="G18" s="46">
        <v>0.51041666666666663</v>
      </c>
      <c r="H18" t="s">
        <v>808</v>
      </c>
    </row>
    <row r="19" spans="1:8" x14ac:dyDescent="0.3">
      <c r="A19">
        <v>18</v>
      </c>
      <c r="B19" s="46" t="s">
        <v>757</v>
      </c>
      <c r="E19" t="s">
        <v>769</v>
      </c>
      <c r="F19" s="46">
        <v>0.45902777777777781</v>
      </c>
    </row>
    <row r="20" spans="1:8" x14ac:dyDescent="0.3">
      <c r="A20">
        <v>19</v>
      </c>
      <c r="B20" s="46" t="s">
        <v>757</v>
      </c>
      <c r="E20" t="s">
        <v>764</v>
      </c>
      <c r="F20" s="46">
        <v>0.46319444444444446</v>
      </c>
    </row>
    <row r="21" spans="1:8" x14ac:dyDescent="0.3">
      <c r="A21">
        <v>20</v>
      </c>
      <c r="B21" s="46" t="s">
        <v>757</v>
      </c>
      <c r="E21" t="s">
        <v>770</v>
      </c>
      <c r="F21" s="46">
        <v>0.64583333333333337</v>
      </c>
      <c r="G21" s="46">
        <v>0.63888888888888895</v>
      </c>
      <c r="H21" t="s">
        <v>844</v>
      </c>
    </row>
    <row r="22" spans="1:8" x14ac:dyDescent="0.3">
      <c r="A22">
        <v>21</v>
      </c>
      <c r="B22" s="46" t="s">
        <v>757</v>
      </c>
      <c r="C22" s="46"/>
      <c r="E22" t="s">
        <v>770</v>
      </c>
      <c r="F22" s="46">
        <v>0.36874999999999997</v>
      </c>
      <c r="G22" s="46">
        <v>0.43402777777777773</v>
      </c>
      <c r="H22" t="s">
        <v>809</v>
      </c>
    </row>
    <row r="23" spans="1:8" x14ac:dyDescent="0.3">
      <c r="A23">
        <v>22</v>
      </c>
      <c r="B23" s="46" t="s">
        <v>757</v>
      </c>
      <c r="C23" s="46"/>
      <c r="E23" t="s">
        <v>766</v>
      </c>
      <c r="F23" s="46">
        <v>0.3888888888888889</v>
      </c>
      <c r="G23" s="46">
        <v>0.47361111111111115</v>
      </c>
      <c r="H23" t="s">
        <v>810</v>
      </c>
    </row>
    <row r="24" spans="1:8" x14ac:dyDescent="0.3">
      <c r="A24">
        <v>23</v>
      </c>
      <c r="B24" s="46" t="s">
        <v>757</v>
      </c>
      <c r="C24" s="46"/>
      <c r="E24" t="s">
        <v>771</v>
      </c>
      <c r="F24" s="46">
        <v>0.3972222222222222</v>
      </c>
      <c r="G24" s="46">
        <v>0.47083333333333338</v>
      </c>
      <c r="H24" t="s">
        <v>811</v>
      </c>
    </row>
    <row r="25" spans="1:8" x14ac:dyDescent="0.3">
      <c r="A25">
        <v>24</v>
      </c>
      <c r="B25" s="46" t="s">
        <v>757</v>
      </c>
      <c r="C25" s="46"/>
      <c r="E25" t="s">
        <v>772</v>
      </c>
      <c r="F25" s="46">
        <v>0.40625</v>
      </c>
      <c r="G25" s="46">
        <v>0.5083333333333333</v>
      </c>
      <c r="H25" t="s">
        <v>812</v>
      </c>
    </row>
    <row r="26" spans="1:8" x14ac:dyDescent="0.3">
      <c r="A26">
        <v>25</v>
      </c>
      <c r="B26" s="46" t="s">
        <v>757</v>
      </c>
      <c r="C26" s="46"/>
      <c r="E26" t="s">
        <v>765</v>
      </c>
      <c r="F26" s="46">
        <v>0.43958333333333338</v>
      </c>
      <c r="G26" s="46">
        <v>0.54999999999999993</v>
      </c>
      <c r="H26" t="s">
        <v>813</v>
      </c>
    </row>
    <row r="27" spans="1:8" x14ac:dyDescent="0.3">
      <c r="A27">
        <v>26</v>
      </c>
      <c r="B27" s="46" t="s">
        <v>757</v>
      </c>
      <c r="C27" s="46"/>
      <c r="E27" t="s">
        <v>763</v>
      </c>
      <c r="F27" s="46">
        <v>0.47916666666666669</v>
      </c>
      <c r="G27" s="46">
        <v>0.56944444444444442</v>
      </c>
      <c r="H27" t="s">
        <v>814</v>
      </c>
    </row>
    <row r="28" spans="1:8" x14ac:dyDescent="0.3">
      <c r="A28">
        <v>27</v>
      </c>
      <c r="B28" s="46" t="s">
        <v>757</v>
      </c>
      <c r="E28" t="s">
        <v>764</v>
      </c>
      <c r="F28" s="46">
        <v>0.49305555555555558</v>
      </c>
    </row>
    <row r="29" spans="1:8" x14ac:dyDescent="0.3">
      <c r="A29">
        <v>28</v>
      </c>
      <c r="B29" s="46" t="s">
        <v>757</v>
      </c>
      <c r="E29" t="s">
        <v>768</v>
      </c>
      <c r="F29" s="46">
        <v>0.52777777777777779</v>
      </c>
    </row>
    <row r="30" spans="1:8" x14ac:dyDescent="0.3">
      <c r="A30">
        <v>29</v>
      </c>
      <c r="B30" s="46" t="s">
        <v>757</v>
      </c>
      <c r="C30" s="46"/>
      <c r="E30" t="s">
        <v>771</v>
      </c>
      <c r="F30" s="46">
        <v>0.56041666666666667</v>
      </c>
      <c r="G30" s="46">
        <v>0.62847222222222221</v>
      </c>
      <c r="H30" t="s">
        <v>815</v>
      </c>
    </row>
    <row r="31" spans="1:8" x14ac:dyDescent="0.3">
      <c r="A31">
        <v>30</v>
      </c>
      <c r="B31" s="46" t="s">
        <v>757</v>
      </c>
      <c r="E31" t="s">
        <v>768</v>
      </c>
      <c r="F31" s="46">
        <v>0.36805555555555558</v>
      </c>
    </row>
    <row r="32" spans="1:8" x14ac:dyDescent="0.3">
      <c r="A32">
        <v>31</v>
      </c>
      <c r="B32" s="46" t="s">
        <v>757</v>
      </c>
      <c r="C32" s="46"/>
      <c r="E32" t="s">
        <v>765</v>
      </c>
      <c r="F32" s="46">
        <v>0.40972222222222227</v>
      </c>
      <c r="G32" s="46">
        <v>0.46597222222222223</v>
      </c>
      <c r="H32" t="s">
        <v>816</v>
      </c>
    </row>
    <row r="33" spans="1:8" x14ac:dyDescent="0.3">
      <c r="A33">
        <v>32</v>
      </c>
      <c r="B33" s="46" t="s">
        <v>757</v>
      </c>
      <c r="C33" s="46"/>
      <c r="E33" t="s">
        <v>765</v>
      </c>
      <c r="F33" s="46">
        <v>0.43055555555555558</v>
      </c>
      <c r="G33" s="46">
        <v>0.49652777777777773</v>
      </c>
      <c r="H33" t="s">
        <v>817</v>
      </c>
    </row>
    <row r="34" spans="1:8" x14ac:dyDescent="0.3">
      <c r="A34">
        <v>33</v>
      </c>
      <c r="B34" s="46" t="s">
        <v>757</v>
      </c>
      <c r="E34" t="s">
        <v>772</v>
      </c>
      <c r="F34" s="46">
        <v>0.44513888888888892</v>
      </c>
    </row>
    <row r="35" spans="1:8" x14ac:dyDescent="0.3">
      <c r="A35">
        <v>34</v>
      </c>
      <c r="B35" s="46" t="s">
        <v>757</v>
      </c>
      <c r="E35" t="s">
        <v>770</v>
      </c>
      <c r="F35" s="46">
        <v>0.45763888888888887</v>
      </c>
    </row>
    <row r="36" spans="1:8" x14ac:dyDescent="0.3">
      <c r="A36">
        <v>35</v>
      </c>
      <c r="B36" s="46" t="s">
        <v>757</v>
      </c>
      <c r="C36" s="46"/>
      <c r="E36" t="s">
        <v>763</v>
      </c>
      <c r="F36" s="46">
        <v>0.47361111111111115</v>
      </c>
      <c r="G36" s="46">
        <v>0.55138888888888882</v>
      </c>
      <c r="H36" t="s">
        <v>818</v>
      </c>
    </row>
    <row r="37" spans="1:8" x14ac:dyDescent="0.3">
      <c r="A37">
        <v>36</v>
      </c>
      <c r="B37" s="46" t="s">
        <v>757</v>
      </c>
      <c r="C37" s="46"/>
      <c r="E37" t="s">
        <v>768</v>
      </c>
      <c r="F37" s="46">
        <v>0.47291666666666665</v>
      </c>
      <c r="G37" s="46">
        <v>0.55625000000000002</v>
      </c>
      <c r="H37">
        <v>2</v>
      </c>
    </row>
    <row r="38" spans="1:8" x14ac:dyDescent="0.3">
      <c r="A38">
        <v>37</v>
      </c>
      <c r="B38" s="46" t="s">
        <v>757</v>
      </c>
      <c r="C38" s="46"/>
      <c r="E38" t="s">
        <v>769</v>
      </c>
      <c r="F38" s="46">
        <v>0.47986111111111113</v>
      </c>
      <c r="G38" s="46">
        <v>0.56319444444444444</v>
      </c>
      <c r="H38">
        <v>2</v>
      </c>
    </row>
    <row r="39" spans="1:8" x14ac:dyDescent="0.3">
      <c r="A39">
        <v>38</v>
      </c>
      <c r="B39" s="46" t="s">
        <v>757</v>
      </c>
      <c r="C39" s="46"/>
      <c r="E39" t="s">
        <v>764</v>
      </c>
      <c r="F39" s="46">
        <v>0.47638888888888892</v>
      </c>
      <c r="G39" s="46">
        <v>0.56388888888888888</v>
      </c>
      <c r="H39" t="s">
        <v>819</v>
      </c>
    </row>
    <row r="40" spans="1:8" x14ac:dyDescent="0.3">
      <c r="A40">
        <v>39</v>
      </c>
      <c r="B40" s="46" t="s">
        <v>757</v>
      </c>
      <c r="C40" s="46"/>
      <c r="E40" t="s">
        <v>765</v>
      </c>
      <c r="F40" s="46">
        <v>0.58680555555555558</v>
      </c>
      <c r="G40" s="46">
        <v>0.64583333333333337</v>
      </c>
      <c r="H40" t="s">
        <v>797</v>
      </c>
    </row>
    <row r="41" spans="1:8" x14ac:dyDescent="0.3">
      <c r="A41">
        <v>40</v>
      </c>
      <c r="B41" s="46" t="s">
        <v>757</v>
      </c>
      <c r="C41" s="46"/>
      <c r="E41" t="s">
        <v>769</v>
      </c>
      <c r="F41" s="46">
        <v>0.37777777777777777</v>
      </c>
      <c r="G41" s="46">
        <v>0.45</v>
      </c>
      <c r="H41" t="s">
        <v>820</v>
      </c>
    </row>
    <row r="42" spans="1:8" x14ac:dyDescent="0.3">
      <c r="A42">
        <v>41</v>
      </c>
      <c r="B42" s="46" t="s">
        <v>757</v>
      </c>
      <c r="E42" t="s">
        <v>770</v>
      </c>
      <c r="F42" s="46">
        <v>0.3923611111111111</v>
      </c>
    </row>
    <row r="43" spans="1:8" x14ac:dyDescent="0.3">
      <c r="A43">
        <v>42</v>
      </c>
      <c r="B43" s="46" t="s">
        <v>757</v>
      </c>
      <c r="C43" s="46"/>
      <c r="E43" t="s">
        <v>764</v>
      </c>
      <c r="F43" s="46">
        <v>0.40416666666666662</v>
      </c>
      <c r="G43" s="46">
        <v>0.48125000000000001</v>
      </c>
      <c r="H43" t="s">
        <v>803</v>
      </c>
    </row>
    <row r="44" spans="1:8" x14ac:dyDescent="0.3">
      <c r="A44">
        <v>43</v>
      </c>
      <c r="B44" s="46" t="s">
        <v>757</v>
      </c>
      <c r="E44" t="s">
        <v>768</v>
      </c>
      <c r="F44" s="46">
        <v>0.46319444444444446</v>
      </c>
    </row>
    <row r="45" spans="1:8" x14ac:dyDescent="0.3">
      <c r="A45">
        <v>44</v>
      </c>
      <c r="B45" s="46" t="s">
        <v>757</v>
      </c>
      <c r="C45" s="46"/>
      <c r="E45" t="s">
        <v>770</v>
      </c>
      <c r="F45" s="46">
        <v>0.45624999999999999</v>
      </c>
      <c r="G45" s="46">
        <v>0.53680555555555554</v>
      </c>
      <c r="H45" t="s">
        <v>821</v>
      </c>
    </row>
    <row r="46" spans="1:8" x14ac:dyDescent="0.3">
      <c r="A46">
        <v>45</v>
      </c>
      <c r="B46" s="46" t="s">
        <v>757</v>
      </c>
      <c r="C46" s="46"/>
      <c r="E46" t="s">
        <v>766</v>
      </c>
      <c r="F46" s="46">
        <v>0.4861111111111111</v>
      </c>
      <c r="G46" s="46">
        <v>0.53680555555555554</v>
      </c>
      <c r="H46" t="s">
        <v>822</v>
      </c>
    </row>
    <row r="47" spans="1:8" x14ac:dyDescent="0.3">
      <c r="A47">
        <v>46</v>
      </c>
      <c r="B47" s="46" t="s">
        <v>757</v>
      </c>
      <c r="E47" t="s">
        <v>765</v>
      </c>
      <c r="F47" s="46">
        <v>0.50555555555555554</v>
      </c>
      <c r="G47" s="46">
        <v>0.59305555555555556</v>
      </c>
      <c r="H47" t="s">
        <v>819</v>
      </c>
    </row>
    <row r="48" spans="1:8" x14ac:dyDescent="0.3">
      <c r="A48">
        <v>47</v>
      </c>
      <c r="B48" s="46" t="s">
        <v>757</v>
      </c>
      <c r="E48" t="s">
        <v>764</v>
      </c>
      <c r="F48" s="46">
        <v>0.53055555555555556</v>
      </c>
      <c r="G48" s="46">
        <v>0.61111111111111105</v>
      </c>
      <c r="H48" t="s">
        <v>821</v>
      </c>
    </row>
    <row r="49" spans="1:8" x14ac:dyDescent="0.3">
      <c r="A49">
        <v>48</v>
      </c>
      <c r="B49" s="46" t="s">
        <v>757</v>
      </c>
      <c r="E49" t="s">
        <v>765</v>
      </c>
      <c r="F49" s="46">
        <v>0.53333333333333333</v>
      </c>
      <c r="G49" s="46">
        <v>0.60138888888888886</v>
      </c>
      <c r="H49" t="s">
        <v>815</v>
      </c>
    </row>
    <row r="50" spans="1:8" x14ac:dyDescent="0.3">
      <c r="A50">
        <v>49</v>
      </c>
      <c r="B50" t="s">
        <v>757</v>
      </c>
      <c r="E50" t="s">
        <v>764</v>
      </c>
      <c r="F50" s="46">
        <v>0.56805555555555554</v>
      </c>
      <c r="G50" s="46">
        <v>0.65277777777777779</v>
      </c>
      <c r="H50" t="s">
        <v>810</v>
      </c>
    </row>
    <row r="51" spans="1:8" x14ac:dyDescent="0.3">
      <c r="A51">
        <v>50</v>
      </c>
      <c r="B51" t="s">
        <v>757</v>
      </c>
      <c r="E51" t="s">
        <v>768</v>
      </c>
      <c r="F51" s="46">
        <v>0.61041666666666672</v>
      </c>
    </row>
    <row r="52" spans="1:8" x14ac:dyDescent="0.3">
      <c r="A52">
        <v>51</v>
      </c>
      <c r="B52" t="s">
        <v>757</v>
      </c>
      <c r="E52" t="s">
        <v>766</v>
      </c>
      <c r="F52" s="46">
        <v>0.35069444444444442</v>
      </c>
      <c r="G52" s="46">
        <v>0.40416666666666662</v>
      </c>
      <c r="H52" t="s">
        <v>829</v>
      </c>
    </row>
    <row r="53" spans="1:8" x14ac:dyDescent="0.3">
      <c r="A53">
        <v>52</v>
      </c>
      <c r="B53" t="s">
        <v>757</v>
      </c>
      <c r="E53" t="s">
        <v>769</v>
      </c>
      <c r="F53" s="46">
        <v>0.38611111111111113</v>
      </c>
      <c r="G53" s="46">
        <v>0.45555555555555555</v>
      </c>
      <c r="H53" t="s">
        <v>830</v>
      </c>
    </row>
    <row r="54" spans="1:8" x14ac:dyDescent="0.3">
      <c r="A54">
        <v>53</v>
      </c>
      <c r="B54" t="s">
        <v>757</v>
      </c>
      <c r="E54" t="s">
        <v>772</v>
      </c>
      <c r="F54" s="46">
        <v>0.40416666666666662</v>
      </c>
    </row>
    <row r="55" spans="1:8" x14ac:dyDescent="0.3">
      <c r="A55">
        <v>54</v>
      </c>
      <c r="B55" t="s">
        <v>757</v>
      </c>
      <c r="E55" t="s">
        <v>770</v>
      </c>
      <c r="F55" s="46">
        <v>0.4069444444444445</v>
      </c>
    </row>
    <row r="56" spans="1:8" x14ac:dyDescent="0.3">
      <c r="A56">
        <v>55</v>
      </c>
      <c r="B56" t="s">
        <v>757</v>
      </c>
      <c r="E56" t="s">
        <v>763</v>
      </c>
      <c r="F56" s="46">
        <v>0.43263888888888885</v>
      </c>
    </row>
    <row r="57" spans="1:8" x14ac:dyDescent="0.3">
      <c r="A57">
        <v>56</v>
      </c>
      <c r="B57" t="s">
        <v>757</v>
      </c>
      <c r="E57" t="s">
        <v>764</v>
      </c>
      <c r="F57" s="46">
        <v>0.43124999999999997</v>
      </c>
    </row>
    <row r="58" spans="1:8" x14ac:dyDescent="0.3">
      <c r="A58">
        <v>57</v>
      </c>
      <c r="B58" t="s">
        <v>757</v>
      </c>
      <c r="E58" t="s">
        <v>766</v>
      </c>
      <c r="F58" s="46">
        <v>0.44930555555555557</v>
      </c>
      <c r="G58" s="46">
        <v>0.5083333333333333</v>
      </c>
      <c r="H58" t="s">
        <v>797</v>
      </c>
    </row>
    <row r="59" spans="1:8" x14ac:dyDescent="0.3">
      <c r="A59">
        <v>58</v>
      </c>
      <c r="B59" t="s">
        <v>757</v>
      </c>
      <c r="E59" t="s">
        <v>771</v>
      </c>
      <c r="F59" s="46">
        <v>0.47847222222222219</v>
      </c>
      <c r="G59" s="46">
        <v>0.56458333333333333</v>
      </c>
      <c r="H59" t="s">
        <v>831</v>
      </c>
    </row>
    <row r="60" spans="1:8" x14ac:dyDescent="0.3">
      <c r="A60">
        <v>59</v>
      </c>
      <c r="B60" t="s">
        <v>757</v>
      </c>
      <c r="E60" t="s">
        <v>763</v>
      </c>
      <c r="F60" s="46">
        <v>0.47569444444444442</v>
      </c>
      <c r="G60" s="46">
        <v>0.54097222222222219</v>
      </c>
      <c r="H60" t="s">
        <v>809</v>
      </c>
    </row>
    <row r="61" spans="1:8" x14ac:dyDescent="0.3">
      <c r="A61">
        <v>60</v>
      </c>
      <c r="B61" t="s">
        <v>757</v>
      </c>
      <c r="E61" t="s">
        <v>764</v>
      </c>
      <c r="F61" s="46">
        <v>0.49583333333333335</v>
      </c>
      <c r="G61" s="46">
        <v>0.56111111111111112</v>
      </c>
      <c r="H61" t="s">
        <v>809</v>
      </c>
    </row>
    <row r="62" spans="1:8" x14ac:dyDescent="0.3">
      <c r="A62">
        <v>61</v>
      </c>
      <c r="B62" t="s">
        <v>757</v>
      </c>
      <c r="E62" t="s">
        <v>770</v>
      </c>
      <c r="F62" s="46">
        <v>0.48819444444444443</v>
      </c>
      <c r="G62" s="46">
        <v>0.57222222222222219</v>
      </c>
      <c r="H62" t="s">
        <v>832</v>
      </c>
    </row>
    <row r="63" spans="1:8" x14ac:dyDescent="0.3">
      <c r="A63">
        <v>62</v>
      </c>
      <c r="B63" t="s">
        <v>757</v>
      </c>
      <c r="E63" t="s">
        <v>769</v>
      </c>
      <c r="F63" s="46">
        <v>0.53402777777777777</v>
      </c>
    </row>
    <row r="64" spans="1:8" x14ac:dyDescent="0.3">
      <c r="A64">
        <v>63</v>
      </c>
      <c r="B64" t="s">
        <v>757</v>
      </c>
      <c r="E64" t="s">
        <v>769</v>
      </c>
      <c r="F64" s="46">
        <v>0.55277777777777781</v>
      </c>
    </row>
    <row r="65" spans="1:8" x14ac:dyDescent="0.3">
      <c r="A65">
        <v>64</v>
      </c>
      <c r="B65" t="s">
        <v>757</v>
      </c>
      <c r="E65" t="s">
        <v>771</v>
      </c>
      <c r="F65" s="46">
        <v>0.58124999999999993</v>
      </c>
      <c r="G65" s="46">
        <v>0.6645833333333333</v>
      </c>
      <c r="H65">
        <v>2</v>
      </c>
    </row>
    <row r="66" spans="1:8" x14ac:dyDescent="0.3">
      <c r="A66">
        <v>65</v>
      </c>
      <c r="B66" t="s">
        <v>757</v>
      </c>
      <c r="E66" t="s">
        <v>770</v>
      </c>
      <c r="F66" s="46">
        <v>0.37847222222222227</v>
      </c>
    </row>
    <row r="67" spans="1:8" x14ac:dyDescent="0.3">
      <c r="A67">
        <v>66</v>
      </c>
      <c r="B67" t="s">
        <v>757</v>
      </c>
      <c r="E67" t="s">
        <v>771</v>
      </c>
      <c r="F67" s="46">
        <v>0.40069444444444446</v>
      </c>
      <c r="G67" s="46">
        <v>0.49027777777777781</v>
      </c>
      <c r="H67" t="s">
        <v>800</v>
      </c>
    </row>
    <row r="68" spans="1:8" x14ac:dyDescent="0.3">
      <c r="A68">
        <v>67</v>
      </c>
      <c r="B68" t="s">
        <v>757</v>
      </c>
      <c r="E68" t="s">
        <v>769</v>
      </c>
      <c r="F68" s="46">
        <v>0.42708333333333331</v>
      </c>
    </row>
    <row r="69" spans="1:8" x14ac:dyDescent="0.3">
      <c r="A69">
        <v>68</v>
      </c>
      <c r="B69" t="s">
        <v>757</v>
      </c>
      <c r="E69" t="s">
        <v>768</v>
      </c>
      <c r="F69" s="46">
        <v>0.44861111111111113</v>
      </c>
      <c r="G69" s="46">
        <v>0.53472222222222221</v>
      </c>
      <c r="H69" t="s">
        <v>831</v>
      </c>
    </row>
    <row r="70" spans="1:8" x14ac:dyDescent="0.3">
      <c r="A70">
        <v>69</v>
      </c>
      <c r="B70" t="s">
        <v>757</v>
      </c>
      <c r="E70" t="s">
        <v>769</v>
      </c>
      <c r="F70" s="46">
        <v>0.44444444444444442</v>
      </c>
      <c r="G70" s="46">
        <v>0.52569444444444446</v>
      </c>
      <c r="H70" t="s">
        <v>833</v>
      </c>
    </row>
    <row r="71" spans="1:8" x14ac:dyDescent="0.3">
      <c r="A71">
        <v>70</v>
      </c>
      <c r="B71" t="s">
        <v>757</v>
      </c>
      <c r="E71" t="s">
        <v>769</v>
      </c>
      <c r="F71" s="46">
        <v>0.46388888888888885</v>
      </c>
      <c r="G71" s="46">
        <v>0.54722222222222217</v>
      </c>
      <c r="H71">
        <v>2</v>
      </c>
    </row>
    <row r="72" spans="1:8" x14ac:dyDescent="0.3">
      <c r="A72">
        <v>71</v>
      </c>
      <c r="B72" t="s">
        <v>757</v>
      </c>
      <c r="E72" t="s">
        <v>766</v>
      </c>
      <c r="F72" s="46">
        <v>0.50208333333333333</v>
      </c>
      <c r="G72" s="46">
        <v>0.55972222222222223</v>
      </c>
      <c r="H72" t="s">
        <v>834</v>
      </c>
    </row>
    <row r="73" spans="1:8" x14ac:dyDescent="0.3">
      <c r="A73">
        <v>72</v>
      </c>
      <c r="B73" t="s">
        <v>757</v>
      </c>
      <c r="E73" t="s">
        <v>771</v>
      </c>
      <c r="F73" s="46">
        <v>0.55208333333333337</v>
      </c>
      <c r="G73" s="46">
        <v>0.6333333333333333</v>
      </c>
      <c r="H73" t="s">
        <v>833</v>
      </c>
    </row>
    <row r="74" spans="1:8" x14ac:dyDescent="0.3">
      <c r="A74">
        <v>73</v>
      </c>
      <c r="B74" t="s">
        <v>757</v>
      </c>
      <c r="E74" t="s">
        <v>767</v>
      </c>
      <c r="F74" s="46">
        <v>0.54236111111111118</v>
      </c>
      <c r="G74" s="46">
        <v>0.63750000000000007</v>
      </c>
      <c r="H74" t="s">
        <v>799</v>
      </c>
    </row>
    <row r="75" spans="1:8" x14ac:dyDescent="0.3">
      <c r="A75">
        <v>74</v>
      </c>
      <c r="B75" t="s">
        <v>757</v>
      </c>
      <c r="E75" t="s">
        <v>769</v>
      </c>
      <c r="F75" s="46">
        <v>0.57361111111111118</v>
      </c>
    </row>
    <row r="76" spans="1:8" x14ac:dyDescent="0.3">
      <c r="A76">
        <v>75</v>
      </c>
      <c r="B76" t="s">
        <v>757</v>
      </c>
      <c r="E76" t="s">
        <v>769</v>
      </c>
      <c r="F76" s="46">
        <v>0.6381944444444444</v>
      </c>
    </row>
    <row r="77" spans="1:8" x14ac:dyDescent="0.3">
      <c r="A77">
        <v>76</v>
      </c>
      <c r="B77" t="s">
        <v>757</v>
      </c>
      <c r="E77" t="s">
        <v>766</v>
      </c>
      <c r="F77" s="46">
        <v>0.37777777777777777</v>
      </c>
      <c r="G77" s="46">
        <v>0.42638888888888887</v>
      </c>
      <c r="H77" t="s">
        <v>835</v>
      </c>
    </row>
    <row r="78" spans="1:8" x14ac:dyDescent="0.3">
      <c r="A78">
        <v>77</v>
      </c>
      <c r="B78" t="s">
        <v>757</v>
      </c>
      <c r="E78" t="s">
        <v>768</v>
      </c>
      <c r="F78" s="46">
        <v>0.40902777777777777</v>
      </c>
    </row>
    <row r="79" spans="1:8" x14ac:dyDescent="0.3">
      <c r="A79">
        <v>78</v>
      </c>
      <c r="B79" t="s">
        <v>757</v>
      </c>
      <c r="E79" t="s">
        <v>766</v>
      </c>
      <c r="F79" s="46">
        <v>0.4368055555555555</v>
      </c>
      <c r="G79" s="46">
        <v>0.47500000000000003</v>
      </c>
      <c r="H79" t="s">
        <v>836</v>
      </c>
    </row>
    <row r="80" spans="1:8" x14ac:dyDescent="0.3">
      <c r="A80">
        <v>79</v>
      </c>
      <c r="B80" t="s">
        <v>757</v>
      </c>
      <c r="E80" t="s">
        <v>769</v>
      </c>
      <c r="F80" s="46">
        <v>0.43888888888888888</v>
      </c>
      <c r="G80" s="46">
        <v>0.52222222222222225</v>
      </c>
      <c r="H80">
        <v>2</v>
      </c>
    </row>
    <row r="81" spans="1:8" x14ac:dyDescent="0.3">
      <c r="A81">
        <v>80</v>
      </c>
      <c r="B81" t="s">
        <v>757</v>
      </c>
      <c r="E81" t="s">
        <v>772</v>
      </c>
      <c r="F81" s="46">
        <v>0.44722222222222219</v>
      </c>
      <c r="G81" s="46">
        <v>0.52013888888888882</v>
      </c>
      <c r="H81" t="s">
        <v>804</v>
      </c>
    </row>
    <row r="82" spans="1:8" x14ac:dyDescent="0.3">
      <c r="A82">
        <v>81</v>
      </c>
      <c r="B82" t="s">
        <v>757</v>
      </c>
      <c r="E82" t="s">
        <v>770</v>
      </c>
      <c r="F82" s="46">
        <v>0.4465277777777778</v>
      </c>
      <c r="G82" s="46">
        <v>0.52708333333333335</v>
      </c>
      <c r="H82" t="s">
        <v>821</v>
      </c>
    </row>
    <row r="83" spans="1:8" x14ac:dyDescent="0.3">
      <c r="A83">
        <v>82</v>
      </c>
      <c r="B83" t="s">
        <v>757</v>
      </c>
      <c r="E83" t="s">
        <v>764</v>
      </c>
      <c r="F83" s="46">
        <v>0.4548611111111111</v>
      </c>
      <c r="G83" s="46">
        <v>0.53472222222222221</v>
      </c>
      <c r="H83" t="s">
        <v>837</v>
      </c>
    </row>
    <row r="84" spans="1:8" x14ac:dyDescent="0.3">
      <c r="A84">
        <v>83</v>
      </c>
      <c r="B84" t="s">
        <v>757</v>
      </c>
      <c r="E84" t="s">
        <v>772</v>
      </c>
      <c r="F84" s="46">
        <v>0.45277777777777778</v>
      </c>
    </row>
    <row r="85" spans="1:8" x14ac:dyDescent="0.3">
      <c r="A85">
        <v>84</v>
      </c>
      <c r="B85" t="s">
        <v>757</v>
      </c>
      <c r="E85" t="s">
        <v>766</v>
      </c>
      <c r="F85" s="46">
        <v>0.49444444444444446</v>
      </c>
      <c r="G85" s="46">
        <v>0.53402777777777777</v>
      </c>
      <c r="H85" t="s">
        <v>838</v>
      </c>
    </row>
    <row r="86" spans="1:8" x14ac:dyDescent="0.3">
      <c r="A86">
        <v>85</v>
      </c>
      <c r="B86" t="s">
        <v>757</v>
      </c>
      <c r="E86" t="s">
        <v>772</v>
      </c>
      <c r="F86" s="46">
        <v>0.51874999999999993</v>
      </c>
    </row>
    <row r="87" spans="1:8" x14ac:dyDescent="0.3">
      <c r="A87">
        <v>86</v>
      </c>
      <c r="B87" t="s">
        <v>757</v>
      </c>
      <c r="E87" t="s">
        <v>772</v>
      </c>
      <c r="F87" s="46">
        <v>0.54861111111111105</v>
      </c>
      <c r="G87" s="46">
        <v>0.63472222222222219</v>
      </c>
      <c r="H87" t="s">
        <v>831</v>
      </c>
    </row>
    <row r="88" spans="1:8" x14ac:dyDescent="0.3">
      <c r="A88">
        <v>87</v>
      </c>
      <c r="B88" t="s">
        <v>757</v>
      </c>
      <c r="E88" t="s">
        <v>771</v>
      </c>
      <c r="F88" s="46">
        <v>0.39097222222222222</v>
      </c>
      <c r="G88" s="46">
        <v>0.48194444444444445</v>
      </c>
      <c r="H88" t="s">
        <v>839</v>
      </c>
    </row>
    <row r="89" spans="1:8" x14ac:dyDescent="0.3">
      <c r="A89">
        <v>88</v>
      </c>
      <c r="B89" t="s">
        <v>757</v>
      </c>
      <c r="E89" t="s">
        <v>772</v>
      </c>
      <c r="F89" s="46">
        <v>0.39513888888888887</v>
      </c>
      <c r="G89" s="46">
        <v>0.47222222222222227</v>
      </c>
      <c r="H89" t="s">
        <v>803</v>
      </c>
    </row>
    <row r="90" spans="1:8" x14ac:dyDescent="0.3">
      <c r="A90">
        <v>89</v>
      </c>
      <c r="B90" t="s">
        <v>757</v>
      </c>
      <c r="E90" t="s">
        <v>770</v>
      </c>
      <c r="F90" s="46">
        <v>0.40347222222222223</v>
      </c>
      <c r="G90" s="46">
        <v>0.47569444444444442</v>
      </c>
      <c r="H90" t="s">
        <v>820</v>
      </c>
    </row>
    <row r="91" spans="1:8" x14ac:dyDescent="0.3">
      <c r="A91">
        <v>90</v>
      </c>
      <c r="B91" t="s">
        <v>757</v>
      </c>
      <c r="E91" t="s">
        <v>766</v>
      </c>
      <c r="F91" s="46">
        <v>0.43958333333333338</v>
      </c>
      <c r="G91" s="46">
        <v>0.48958333333333331</v>
      </c>
      <c r="H91" t="s">
        <v>840</v>
      </c>
    </row>
    <row r="92" spans="1:8" x14ac:dyDescent="0.3">
      <c r="A92">
        <v>91</v>
      </c>
      <c r="B92" t="s">
        <v>757</v>
      </c>
      <c r="E92" t="s">
        <v>768</v>
      </c>
      <c r="F92" s="46">
        <v>0.40347222222222223</v>
      </c>
      <c r="G92" s="46">
        <v>0.46736111111111112</v>
      </c>
      <c r="H92" t="s">
        <v>845</v>
      </c>
    </row>
    <row r="93" spans="1:8" x14ac:dyDescent="0.3">
      <c r="A93">
        <v>92</v>
      </c>
      <c r="B93" t="s">
        <v>757</v>
      </c>
      <c r="E93" t="s">
        <v>770</v>
      </c>
      <c r="F93" s="46">
        <v>0.45833333333333331</v>
      </c>
    </row>
    <row r="94" spans="1:8" x14ac:dyDescent="0.3">
      <c r="A94">
        <v>93</v>
      </c>
      <c r="B94" t="s">
        <v>757</v>
      </c>
      <c r="E94" t="s">
        <v>772</v>
      </c>
      <c r="F94" s="46">
        <v>0.46458333333333335</v>
      </c>
      <c r="G94" s="46">
        <v>0.53333333333333333</v>
      </c>
      <c r="H94" t="s">
        <v>846</v>
      </c>
    </row>
    <row r="95" spans="1:8" x14ac:dyDescent="0.3">
      <c r="A95">
        <v>94</v>
      </c>
      <c r="B95" t="s">
        <v>757</v>
      </c>
      <c r="E95" t="s">
        <v>772</v>
      </c>
      <c r="F95" s="46">
        <v>0.54027777777777775</v>
      </c>
    </row>
    <row r="96" spans="1:8" x14ac:dyDescent="0.3">
      <c r="A96">
        <v>95</v>
      </c>
      <c r="B96" t="s">
        <v>757</v>
      </c>
      <c r="E96" t="s">
        <v>770</v>
      </c>
      <c r="F96" s="46">
        <v>0.53611111111111109</v>
      </c>
      <c r="G96" s="46">
        <v>0.62986111111111109</v>
      </c>
      <c r="H96" t="s">
        <v>847</v>
      </c>
    </row>
    <row r="97" spans="1:8" x14ac:dyDescent="0.3">
      <c r="A97">
        <v>96</v>
      </c>
      <c r="B97" t="s">
        <v>757</v>
      </c>
      <c r="E97" t="s">
        <v>764</v>
      </c>
      <c r="F97" s="46">
        <v>0.38611111111111113</v>
      </c>
      <c r="G97" s="46">
        <v>0.45624999999999999</v>
      </c>
      <c r="H97" t="s">
        <v>848</v>
      </c>
    </row>
    <row r="98" spans="1:8" x14ac:dyDescent="0.3">
      <c r="A98">
        <v>97</v>
      </c>
      <c r="B98" t="s">
        <v>757</v>
      </c>
      <c r="E98" t="s">
        <v>763</v>
      </c>
      <c r="F98" s="46">
        <v>0.37708333333333338</v>
      </c>
      <c r="G98" s="46">
        <v>0.46736111111111112</v>
      </c>
      <c r="H98" t="s">
        <v>814</v>
      </c>
    </row>
    <row r="99" spans="1:8" x14ac:dyDescent="0.3">
      <c r="A99">
        <v>98</v>
      </c>
      <c r="B99" t="s">
        <v>757</v>
      </c>
      <c r="E99" t="s">
        <v>766</v>
      </c>
      <c r="F99" s="46">
        <v>0.39583333333333331</v>
      </c>
      <c r="G99" s="46">
        <v>0.45416666666666666</v>
      </c>
      <c r="H99" t="s">
        <v>849</v>
      </c>
    </row>
    <row r="100" spans="1:8" x14ac:dyDescent="0.3">
      <c r="A100">
        <v>99</v>
      </c>
      <c r="B100" t="s">
        <v>757</v>
      </c>
      <c r="E100" t="s">
        <v>772</v>
      </c>
      <c r="F100" s="46">
        <v>0.42638888888888887</v>
      </c>
      <c r="G100" s="46">
        <v>0.49861111111111112</v>
      </c>
      <c r="H100" t="s">
        <v>820</v>
      </c>
    </row>
    <row r="101" spans="1:8" x14ac:dyDescent="0.3">
      <c r="A101">
        <v>100</v>
      </c>
      <c r="B101" t="s">
        <v>757</v>
      </c>
      <c r="E101" t="s">
        <v>768</v>
      </c>
      <c r="F101" s="46">
        <v>0.4368055555555555</v>
      </c>
      <c r="G101" s="46">
        <v>0.4826388888888889</v>
      </c>
      <c r="H101" t="s">
        <v>850</v>
      </c>
    </row>
    <row r="102" spans="1:8" x14ac:dyDescent="0.3">
      <c r="A102">
        <v>101</v>
      </c>
      <c r="B102" t="s">
        <v>757</v>
      </c>
      <c r="E102" t="s">
        <v>771</v>
      </c>
      <c r="F102" s="46">
        <v>0.48125000000000001</v>
      </c>
      <c r="G102" s="46">
        <v>0.53194444444444444</v>
      </c>
      <c r="H102" t="s">
        <v>822</v>
      </c>
    </row>
    <row r="103" spans="1:8" x14ac:dyDescent="0.3">
      <c r="A103">
        <v>102</v>
      </c>
      <c r="B103" t="s">
        <v>757</v>
      </c>
      <c r="E103" t="s">
        <v>770</v>
      </c>
      <c r="F103" s="46">
        <v>0.4916666666666667</v>
      </c>
      <c r="G103" s="46">
        <v>0.58888888888888891</v>
      </c>
      <c r="H103" t="s">
        <v>806</v>
      </c>
    </row>
    <row r="104" spans="1:8" x14ac:dyDescent="0.3">
      <c r="A104">
        <v>103</v>
      </c>
      <c r="B104" t="s">
        <v>757</v>
      </c>
      <c r="E104" t="s">
        <v>767</v>
      </c>
      <c r="F104" s="46">
        <v>0.52361111111111114</v>
      </c>
      <c r="G104" s="46">
        <v>0.625</v>
      </c>
      <c r="H104" t="s">
        <v>807</v>
      </c>
    </row>
    <row r="105" spans="1:8" x14ac:dyDescent="0.3">
      <c r="A105">
        <v>104</v>
      </c>
      <c r="B105" t="s">
        <v>757</v>
      </c>
      <c r="E105" t="s">
        <v>770</v>
      </c>
      <c r="F105" s="46">
        <v>0.37152777777777773</v>
      </c>
      <c r="G105" s="46">
        <v>0.46319444444444446</v>
      </c>
      <c r="H105" t="s">
        <v>851</v>
      </c>
    </row>
    <row r="106" spans="1:8" x14ac:dyDescent="0.3">
      <c r="A106">
        <v>105</v>
      </c>
      <c r="B106" t="s">
        <v>757</v>
      </c>
      <c r="E106" t="s">
        <v>769</v>
      </c>
      <c r="F106" s="46">
        <v>0.38680555555555557</v>
      </c>
    </row>
    <row r="107" spans="1:8" x14ac:dyDescent="0.3">
      <c r="A107">
        <v>106</v>
      </c>
      <c r="B107" t="s">
        <v>757</v>
      </c>
      <c r="E107" t="s">
        <v>765</v>
      </c>
      <c r="F107" s="46">
        <v>0.40277777777777773</v>
      </c>
      <c r="G107" s="46">
        <v>0.45833333333333331</v>
      </c>
      <c r="H107" t="s">
        <v>852</v>
      </c>
    </row>
    <row r="108" spans="1:8" x14ac:dyDescent="0.3">
      <c r="A108">
        <v>107</v>
      </c>
      <c r="B108" t="s">
        <v>757</v>
      </c>
      <c r="E108" t="s">
        <v>771</v>
      </c>
      <c r="F108" s="46">
        <v>0.43194444444444446</v>
      </c>
      <c r="G108" s="46">
        <v>0.48194444444444445</v>
      </c>
      <c r="H108" t="s">
        <v>840</v>
      </c>
    </row>
    <row r="109" spans="1:8" x14ac:dyDescent="0.3">
      <c r="A109">
        <v>108</v>
      </c>
      <c r="B109" t="s">
        <v>757</v>
      </c>
      <c r="E109" t="s">
        <v>769</v>
      </c>
      <c r="F109" s="46">
        <v>0.47638888888888892</v>
      </c>
    </row>
    <row r="110" spans="1:8" x14ac:dyDescent="0.3">
      <c r="A110">
        <v>109</v>
      </c>
      <c r="B110" t="s">
        <v>757</v>
      </c>
      <c r="E110" t="s">
        <v>771</v>
      </c>
      <c r="F110" s="46">
        <v>0.58819444444444446</v>
      </c>
      <c r="G110" s="46">
        <v>0.65</v>
      </c>
      <c r="H110" t="s">
        <v>853</v>
      </c>
    </row>
    <row r="111" spans="1:8" x14ac:dyDescent="0.3">
      <c r="A111">
        <v>110</v>
      </c>
      <c r="B111" t="s">
        <v>757</v>
      </c>
      <c r="E111" t="s">
        <v>770</v>
      </c>
      <c r="F111" s="46">
        <v>0.37083333333333335</v>
      </c>
      <c r="G111" s="46">
        <v>0.45833333333333331</v>
      </c>
      <c r="H111" t="s">
        <v>819</v>
      </c>
    </row>
    <row r="112" spans="1:8" x14ac:dyDescent="0.3">
      <c r="A112">
        <v>111</v>
      </c>
      <c r="B112" t="s">
        <v>757</v>
      </c>
      <c r="E112" t="s">
        <v>768</v>
      </c>
      <c r="F112" s="46">
        <v>0.39583333333333331</v>
      </c>
      <c r="G112" s="46">
        <v>0.44791666666666669</v>
      </c>
      <c r="H112" t="s">
        <v>854</v>
      </c>
    </row>
    <row r="113" spans="1:8" x14ac:dyDescent="0.3">
      <c r="A113">
        <v>112</v>
      </c>
      <c r="B113" t="s">
        <v>757</v>
      </c>
      <c r="E113" t="s">
        <v>764</v>
      </c>
      <c r="F113" s="46">
        <v>0.4055555555555555</v>
      </c>
      <c r="G113" s="46">
        <v>0.49027777777777781</v>
      </c>
      <c r="H113" t="s">
        <v>810</v>
      </c>
    </row>
    <row r="114" spans="1:8" x14ac:dyDescent="0.3">
      <c r="A114">
        <v>113</v>
      </c>
      <c r="B114" t="s">
        <v>757</v>
      </c>
      <c r="E114" t="s">
        <v>768</v>
      </c>
      <c r="F114" s="46">
        <v>0.5</v>
      </c>
      <c r="G114" s="46">
        <v>0.56319444444444444</v>
      </c>
      <c r="H114" t="s">
        <v>855</v>
      </c>
    </row>
    <row r="115" spans="1:8" x14ac:dyDescent="0.3">
      <c r="A115">
        <v>114</v>
      </c>
      <c r="B115" t="s">
        <v>757</v>
      </c>
      <c r="E115" t="s">
        <v>770</v>
      </c>
      <c r="F115" s="46">
        <v>0.49583333333333335</v>
      </c>
      <c r="G115" s="46">
        <v>0.61388888888888882</v>
      </c>
      <c r="H115" t="s">
        <v>856</v>
      </c>
    </row>
    <row r="116" spans="1:8" x14ac:dyDescent="0.3">
      <c r="A116">
        <v>115</v>
      </c>
      <c r="B116" t="s">
        <v>757</v>
      </c>
      <c r="E116" t="s">
        <v>767</v>
      </c>
      <c r="F116" s="46">
        <v>0.52569444444444446</v>
      </c>
      <c r="G116" s="46">
        <v>0.62430555555555556</v>
      </c>
      <c r="H116" t="s">
        <v>857</v>
      </c>
    </row>
    <row r="117" spans="1:8" x14ac:dyDescent="0.3">
      <c r="A117">
        <v>116</v>
      </c>
      <c r="B117" t="s">
        <v>757</v>
      </c>
      <c r="E117" t="s">
        <v>769</v>
      </c>
      <c r="F117" s="46">
        <v>0.6118055555555556</v>
      </c>
    </row>
    <row r="118" spans="1:8" x14ac:dyDescent="0.3">
      <c r="A118">
        <v>117</v>
      </c>
      <c r="B118" t="s">
        <v>757</v>
      </c>
      <c r="E118" t="s">
        <v>770</v>
      </c>
      <c r="F118" s="46">
        <v>0.3611111111111111</v>
      </c>
      <c r="G118" s="46">
        <v>0.43194444444444446</v>
      </c>
      <c r="H118" t="s">
        <v>858</v>
      </c>
    </row>
    <row r="119" spans="1:8" x14ac:dyDescent="0.3">
      <c r="A119">
        <v>118</v>
      </c>
      <c r="B119" t="s">
        <v>757</v>
      </c>
      <c r="E119" t="s">
        <v>772</v>
      </c>
      <c r="F119" s="46">
        <v>0.38055555555555554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864</v>
      </c>
      <c r="B3" s="48" t="s">
        <v>865</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23"/>
  <sheetViews>
    <sheetView tabSelected="1" topLeftCell="A58" zoomScaleNormal="100" workbookViewId="0">
      <selection activeCell="C29" sqref="C29"/>
    </sheetView>
  </sheetViews>
  <sheetFormatPr defaultColWidth="9.109375" defaultRowHeight="14.4" x14ac:dyDescent="0.3"/>
  <cols>
    <col min="1" max="1" width="3.33203125" style="1" customWidth="1"/>
    <col min="2" max="2" width="37.109375" style="1" customWidth="1"/>
    <col min="3" max="3" width="12.88671875" style="5" customWidth="1"/>
    <col min="4" max="4" width="12.88671875" style="15" customWidth="1"/>
    <col min="5" max="5" width="3.21875" style="84" customWidth="1"/>
    <col min="6" max="6" width="12.88671875" style="1" customWidth="1"/>
    <col min="7" max="7" width="12.88671875" style="5" customWidth="1"/>
    <col min="8" max="8" width="3" style="5" customWidth="1"/>
    <col min="9" max="10" width="15.77734375" style="5" customWidth="1"/>
    <col min="11" max="11" width="2.77734375" style="1" customWidth="1"/>
    <col min="12" max="16384" width="9.109375" style="1"/>
  </cols>
  <sheetData>
    <row r="1" spans="2:10" ht="15" thickBot="1" x14ac:dyDescent="0.35"/>
    <row r="2" spans="2:10" ht="15" thickBot="1" x14ac:dyDescent="0.35">
      <c r="B2" s="237" t="s">
        <v>828</v>
      </c>
      <c r="C2" s="238"/>
      <c r="D2" s="239"/>
    </row>
    <row r="3" spans="2:10" ht="15" thickBot="1" x14ac:dyDescent="0.35">
      <c r="B3" s="33"/>
      <c r="C3" s="71"/>
      <c r="D3" s="130"/>
      <c r="F3" s="94" t="s">
        <v>868</v>
      </c>
      <c r="G3" s="94" t="s">
        <v>863</v>
      </c>
      <c r="H3" s="106" t="s">
        <v>862</v>
      </c>
      <c r="I3" s="107"/>
      <c r="J3" s="95" t="s">
        <v>866</v>
      </c>
    </row>
    <row r="4" spans="2:10" x14ac:dyDescent="0.3">
      <c r="B4" s="132" t="s">
        <v>881</v>
      </c>
      <c r="D4" s="6"/>
      <c r="F4" s="18" t="s">
        <v>859</v>
      </c>
      <c r="G4" s="101">
        <v>215</v>
      </c>
      <c r="H4" s="101">
        <v>129</v>
      </c>
      <c r="I4" s="96">
        <f>H4/G4</f>
        <v>0.6</v>
      </c>
      <c r="J4" s="103"/>
    </row>
    <row r="5" spans="2:10" x14ac:dyDescent="0.3">
      <c r="B5" s="33"/>
      <c r="C5" s="2" t="s">
        <v>28</v>
      </c>
      <c r="D5" s="34" t="s">
        <v>29</v>
      </c>
      <c r="F5" s="4" t="s">
        <v>860</v>
      </c>
      <c r="G5" s="102">
        <v>83</v>
      </c>
      <c r="H5" s="102">
        <v>52</v>
      </c>
      <c r="I5" s="15">
        <f>H5/G5</f>
        <v>0.62650602409638556</v>
      </c>
      <c r="J5" s="104"/>
    </row>
    <row r="6" spans="2:10" ht="15" thickBot="1" x14ac:dyDescent="0.35">
      <c r="B6" s="156" t="s">
        <v>946</v>
      </c>
      <c r="C6" s="2">
        <v>0</v>
      </c>
      <c r="D6" s="34"/>
      <c r="F6" s="13" t="s">
        <v>861</v>
      </c>
      <c r="G6" s="158">
        <v>19</v>
      </c>
      <c r="H6" s="158">
        <v>10</v>
      </c>
      <c r="I6" s="50">
        <f>H6/G6</f>
        <v>0.52631578947368418</v>
      </c>
      <c r="J6" s="159"/>
    </row>
    <row r="7" spans="2:10" x14ac:dyDescent="0.3">
      <c r="B7" s="3"/>
      <c r="C7" s="2"/>
      <c r="D7" s="34"/>
    </row>
    <row r="8" spans="2:10" x14ac:dyDescent="0.3">
      <c r="B8" s="3" t="s">
        <v>947</v>
      </c>
      <c r="C8" s="2">
        <v>0</v>
      </c>
      <c r="D8" s="34" t="str">
        <f>IF(OR(C6=0,C8=0),"-",C8/C6)</f>
        <v>-</v>
      </c>
      <c r="E8" s="122"/>
    </row>
    <row r="9" spans="2:10" x14ac:dyDescent="0.3">
      <c r="B9" s="72" t="s">
        <v>937</v>
      </c>
      <c r="C9" s="70">
        <v>0</v>
      </c>
      <c r="D9" s="87" t="str">
        <f>IF(OR($C$8=0,C9=0),"-",C9/$C$8)</f>
        <v>-</v>
      </c>
      <c r="E9" s="122"/>
    </row>
    <row r="10" spans="2:10" x14ac:dyDescent="0.3">
      <c r="B10" s="72" t="s">
        <v>938</v>
      </c>
      <c r="C10" s="70">
        <v>0</v>
      </c>
      <c r="D10" s="87" t="str">
        <f>IF(OR($C$8=0,C10=0),"-",C10/$C$8)</f>
        <v>-</v>
      </c>
    </row>
    <row r="11" spans="2:10" x14ac:dyDescent="0.3">
      <c r="B11" s="72" t="s">
        <v>939</v>
      </c>
      <c r="C11" s="70">
        <v>0</v>
      </c>
      <c r="D11" s="87" t="str">
        <f>IF(OR($C$8=0,C11=0),"-",C11/$C$8)</f>
        <v>-</v>
      </c>
    </row>
    <row r="12" spans="2:10" x14ac:dyDescent="0.3">
      <c r="B12" s="72"/>
      <c r="C12" s="70"/>
      <c r="D12" s="87"/>
      <c r="F12" s="24"/>
      <c r="G12" s="2"/>
      <c r="H12" s="2"/>
      <c r="I12" s="2"/>
      <c r="J12" s="2"/>
    </row>
    <row r="13" spans="2:10" s="24" customFormat="1" x14ac:dyDescent="0.3">
      <c r="B13" s="3" t="s">
        <v>948</v>
      </c>
      <c r="C13" s="160">
        <f>C6-C8</f>
        <v>0</v>
      </c>
      <c r="D13" s="161" t="str">
        <f>IF(OR($C$6=0,C13=0),"-",C13/$C$6)</f>
        <v>-</v>
      </c>
      <c r="E13" s="157"/>
      <c r="F13" s="1"/>
      <c r="G13" s="5"/>
      <c r="H13" s="5"/>
      <c r="I13" s="5"/>
      <c r="J13" s="5"/>
    </row>
    <row r="14" spans="2:10" x14ac:dyDescent="0.3">
      <c r="B14" s="72"/>
      <c r="C14" s="70"/>
      <c r="D14" s="87"/>
      <c r="F14" s="24"/>
      <c r="G14" s="2"/>
      <c r="H14" s="2"/>
      <c r="I14" s="2"/>
      <c r="J14" s="2"/>
    </row>
    <row r="15" spans="2:10" s="24" customFormat="1" x14ac:dyDescent="0.3">
      <c r="B15" s="3" t="s">
        <v>945</v>
      </c>
      <c r="C15" s="160">
        <v>0</v>
      </c>
      <c r="D15" s="161" t="str">
        <f>IF(OR($C$6=0,C15=0),"-",C15/$C$6)</f>
        <v>-</v>
      </c>
      <c r="E15" s="157"/>
      <c r="F15" s="1"/>
      <c r="G15" s="5"/>
      <c r="H15" s="5"/>
      <c r="I15" s="5"/>
      <c r="J15" s="5"/>
    </row>
    <row r="16" spans="2:10" x14ac:dyDescent="0.3">
      <c r="B16" s="4" t="s">
        <v>951</v>
      </c>
      <c r="C16" s="70">
        <v>0</v>
      </c>
      <c r="D16" s="87" t="str">
        <f>IF(OR($C$8=0,C16=0),"-",C16/$C$8)</f>
        <v>-</v>
      </c>
    </row>
    <row r="17" spans="2:10" x14ac:dyDescent="0.3">
      <c r="B17" s="4" t="s">
        <v>949</v>
      </c>
      <c r="C17" s="70">
        <v>0</v>
      </c>
      <c r="D17" s="87" t="str">
        <f>IF(OR($C$8=0,C17=0),"-",C17/$C$8)</f>
        <v>-</v>
      </c>
    </row>
    <row r="18" spans="2:10" x14ac:dyDescent="0.3">
      <c r="B18" s="72"/>
      <c r="C18" s="70"/>
      <c r="D18" s="87"/>
      <c r="F18" s="24"/>
      <c r="G18" s="2"/>
      <c r="H18" s="2"/>
      <c r="I18" s="2"/>
      <c r="J18" s="2"/>
    </row>
    <row r="19" spans="2:10" s="24" customFormat="1" x14ac:dyDescent="0.3">
      <c r="B19" s="162" t="s">
        <v>936</v>
      </c>
      <c r="C19" s="163">
        <v>0</v>
      </c>
      <c r="D19" s="164" t="str">
        <f>IF(OR($C$8=0,C19=0),"-",C19/$C$8)</f>
        <v>-</v>
      </c>
      <c r="E19" s="157"/>
      <c r="F19" s="1"/>
      <c r="G19" s="5"/>
      <c r="H19" s="5"/>
      <c r="I19" s="5"/>
      <c r="J19" s="5"/>
    </row>
    <row r="20" spans="2:10" x14ac:dyDescent="0.3">
      <c r="B20" s="165" t="s">
        <v>940</v>
      </c>
      <c r="C20" s="166">
        <v>0</v>
      </c>
      <c r="D20" s="167" t="str">
        <f>IF(OR($C$19=0,C20=0),"-",C20/$C$19)</f>
        <v>-</v>
      </c>
    </row>
    <row r="21" spans="2:10" x14ac:dyDescent="0.3">
      <c r="B21" s="165" t="s">
        <v>941</v>
      </c>
      <c r="C21" s="166">
        <v>0</v>
      </c>
      <c r="D21" s="167" t="str">
        <f>IF(OR($C$19=0,C21=0),"-",C21/$C$19)</f>
        <v>-</v>
      </c>
    </row>
    <row r="22" spans="2:10" x14ac:dyDescent="0.3">
      <c r="B22" s="165" t="s">
        <v>942</v>
      </c>
      <c r="C22" s="166">
        <v>0</v>
      </c>
      <c r="D22" s="167" t="str">
        <f>IF(OR($C$19=0,C22=0),"-",C22/$C$19)</f>
        <v>-</v>
      </c>
    </row>
    <row r="23" spans="2:10" x14ac:dyDescent="0.3">
      <c r="B23" s="165" t="s">
        <v>943</v>
      </c>
      <c r="C23" s="166">
        <v>0</v>
      </c>
      <c r="D23" s="167" t="str">
        <f>IF(OR($C$19=0,C23=0),"-",C23/$C$19)</f>
        <v>-</v>
      </c>
    </row>
    <row r="24" spans="2:10" x14ac:dyDescent="0.3">
      <c r="B24" s="165" t="s">
        <v>944</v>
      </c>
      <c r="C24" s="166">
        <v>0</v>
      </c>
      <c r="D24" s="167" t="str">
        <f>IF(OR($C$19=0,C24=0),"-",C24/$C$19)</f>
        <v>-</v>
      </c>
    </row>
    <row r="25" spans="2:10" x14ac:dyDescent="0.3">
      <c r="B25" s="4"/>
      <c r="C25" s="70"/>
      <c r="D25" s="87"/>
    </row>
    <row r="26" spans="2:10" x14ac:dyDescent="0.3">
      <c r="B26" s="131" t="s">
        <v>880</v>
      </c>
      <c r="D26" s="6"/>
    </row>
    <row r="27" spans="2:10" x14ac:dyDescent="0.3">
      <c r="B27" s="3" t="s">
        <v>950</v>
      </c>
      <c r="C27" s="2">
        <v>0</v>
      </c>
      <c r="D27" s="90"/>
    </row>
    <row r="28" spans="2:10" x14ac:dyDescent="0.3">
      <c r="B28" s="72" t="s">
        <v>780</v>
      </c>
      <c r="C28" s="70">
        <v>0</v>
      </c>
      <c r="D28" s="83" t="str">
        <f>IF(OR($C$27=0,C28=0),"-",C28/$C$27)</f>
        <v>-</v>
      </c>
    </row>
    <row r="29" spans="2:10" x14ac:dyDescent="0.3">
      <c r="B29" s="72" t="s">
        <v>779</v>
      </c>
      <c r="C29" s="70">
        <v>0</v>
      </c>
      <c r="D29" s="83" t="str">
        <f>IF(OR($C$27=0,C29=0),"-",C29/$C$27)</f>
        <v>-</v>
      </c>
    </row>
    <row r="30" spans="2:10" x14ac:dyDescent="0.3">
      <c r="B30" s="72" t="s">
        <v>914</v>
      </c>
      <c r="C30" s="70">
        <v>0</v>
      </c>
      <c r="D30" s="83" t="str">
        <f>IF(OR($C$27=0,C30=0),"-",C30/$C$27)</f>
        <v>-</v>
      </c>
    </row>
    <row r="31" spans="2:10" x14ac:dyDescent="0.3">
      <c r="B31" s="72"/>
      <c r="C31" s="70"/>
      <c r="D31" s="83"/>
    </row>
    <row r="32" spans="2:10" x14ac:dyDescent="0.3">
      <c r="B32" s="72" t="s">
        <v>955</v>
      </c>
      <c r="C32" s="70">
        <v>0</v>
      </c>
      <c r="D32" s="83" t="str">
        <f>IF(OR($C$27=0,C32=0),"-",C32/$C$27)</f>
        <v>-</v>
      </c>
    </row>
    <row r="33" spans="1:8" x14ac:dyDescent="0.3">
      <c r="B33" s="72" t="s">
        <v>956</v>
      </c>
      <c r="C33" s="70">
        <v>0</v>
      </c>
      <c r="D33" s="83" t="str">
        <f>IF(OR($C$27=0,C33=0),"-",C33/$C$27)</f>
        <v>-</v>
      </c>
    </row>
    <row r="34" spans="1:8" x14ac:dyDescent="0.3">
      <c r="B34" s="72"/>
      <c r="D34" s="6"/>
    </row>
    <row r="35" spans="1:8" x14ac:dyDescent="0.3">
      <c r="B35" s="3" t="s">
        <v>873</v>
      </c>
      <c r="C35" s="2">
        <v>0</v>
      </c>
      <c r="D35" s="34" t="str">
        <f>IF(OR($C$27=0,C35=0),"-",C35/$C$27)</f>
        <v>-</v>
      </c>
    </row>
    <row r="36" spans="1:8" x14ac:dyDescent="0.3">
      <c r="B36" s="4" t="s">
        <v>882</v>
      </c>
      <c r="C36" s="5">
        <v>0</v>
      </c>
      <c r="D36" s="6" t="str">
        <f>IF(OR($C$35=0,C36=0),"-",C36/$C$35)</f>
        <v>-</v>
      </c>
    </row>
    <row r="37" spans="1:8" x14ac:dyDescent="0.3">
      <c r="B37" s="72" t="s">
        <v>891</v>
      </c>
      <c r="C37" s="5">
        <v>0</v>
      </c>
      <c r="D37" s="87" t="str">
        <f>IF(OR($C36=0,C37=0),"-",C37/$C36)</f>
        <v>-</v>
      </c>
    </row>
    <row r="38" spans="1:8" x14ac:dyDescent="0.3">
      <c r="B38" s="72" t="s">
        <v>884</v>
      </c>
      <c r="C38" s="70">
        <v>0</v>
      </c>
      <c r="D38" s="87" t="str">
        <f>IF(OR($C36=0,C38=0),"-",C38/$C36)</f>
        <v>-</v>
      </c>
    </row>
    <row r="39" spans="1:8" x14ac:dyDescent="0.3">
      <c r="B39" s="72" t="s">
        <v>885</v>
      </c>
      <c r="C39" s="70">
        <v>0</v>
      </c>
      <c r="D39" s="87" t="str">
        <f>IF(OR($C36=0,C39=0),"-",C39/$C36)</f>
        <v>-</v>
      </c>
    </row>
    <row r="40" spans="1:8" x14ac:dyDescent="0.3">
      <c r="B40" s="72" t="s">
        <v>892</v>
      </c>
      <c r="C40" s="70">
        <v>0</v>
      </c>
      <c r="D40" s="87" t="str">
        <f>IF(OR($C36=0,C40=0),"-",C40/$C36)</f>
        <v>-</v>
      </c>
    </row>
    <row r="41" spans="1:8" x14ac:dyDescent="0.3">
      <c r="B41" s="72" t="s">
        <v>893</v>
      </c>
      <c r="C41" s="70">
        <v>0</v>
      </c>
      <c r="D41" s="87" t="str">
        <f>IF(OR($C36=0,C41=0),"-",C41/$C36)</f>
        <v>-</v>
      </c>
    </row>
    <row r="42" spans="1:8" x14ac:dyDescent="0.3">
      <c r="B42" s="72" t="s">
        <v>886</v>
      </c>
      <c r="C42" s="5">
        <v>0</v>
      </c>
      <c r="D42" s="87" t="str">
        <f>IF(OR($C36=0,C42=0),"-",C42/$C36)</f>
        <v>-</v>
      </c>
    </row>
    <row r="43" spans="1:8" x14ac:dyDescent="0.3">
      <c r="B43" s="4" t="s">
        <v>883</v>
      </c>
      <c r="C43" s="5">
        <v>0</v>
      </c>
      <c r="D43" s="34" t="str">
        <f>IF(OR($C$35=0,C43=0),"-",C43/$C$35)</f>
        <v>-</v>
      </c>
    </row>
    <row r="44" spans="1:8" x14ac:dyDescent="0.3">
      <c r="A44" s="122"/>
      <c r="B44" s="72" t="s">
        <v>887</v>
      </c>
      <c r="C44" s="70">
        <v>0</v>
      </c>
      <c r="D44" s="87" t="str">
        <f>IF(OR($C$43=0,C44=0),"-",C44/$C$43)</f>
        <v>-</v>
      </c>
    </row>
    <row r="45" spans="1:8" x14ac:dyDescent="0.3">
      <c r="A45" s="122"/>
      <c r="B45" s="72" t="s">
        <v>888</v>
      </c>
      <c r="C45" s="70">
        <v>0</v>
      </c>
      <c r="D45" s="87" t="str">
        <f t="shared" ref="D45:D46" si="0">IF(OR($C$43=0,C45=0),"-",C45/$C$43)</f>
        <v>-</v>
      </c>
    </row>
    <row r="46" spans="1:8" x14ac:dyDescent="0.3">
      <c r="A46" s="122"/>
      <c r="B46" s="72" t="s">
        <v>889</v>
      </c>
      <c r="C46" s="70">
        <v>0</v>
      </c>
      <c r="D46" s="87" t="str">
        <f t="shared" si="0"/>
        <v>-</v>
      </c>
    </row>
    <row r="47" spans="1:8" ht="15" thickBot="1" x14ac:dyDescent="0.35">
      <c r="A47" s="122"/>
      <c r="B47" s="91"/>
      <c r="C47" s="93"/>
      <c r="D47" s="92"/>
    </row>
    <row r="48" spans="1:8" x14ac:dyDescent="0.3">
      <c r="A48" s="122"/>
      <c r="H48" s="112"/>
    </row>
    <row r="49" spans="1:13" ht="15" thickBot="1" x14ac:dyDescent="0.35">
      <c r="A49" s="122"/>
      <c r="B49" s="122"/>
      <c r="C49" s="122"/>
      <c r="D49" s="122"/>
      <c r="E49" s="112"/>
      <c r="F49" s="122"/>
      <c r="G49" s="112"/>
      <c r="H49" s="112"/>
    </row>
    <row r="50" spans="1:13" ht="15" thickBot="1" x14ac:dyDescent="0.35">
      <c r="A50" s="122"/>
      <c r="B50" s="240" t="s">
        <v>957</v>
      </c>
      <c r="C50" s="241"/>
      <c r="D50" s="241"/>
      <c r="E50" s="241"/>
      <c r="F50" s="241"/>
      <c r="G50" s="241"/>
      <c r="H50" s="241"/>
      <c r="I50" s="241"/>
      <c r="J50" s="241"/>
      <c r="K50" s="241"/>
      <c r="L50" s="241"/>
      <c r="M50" s="242"/>
    </row>
    <row r="51" spans="1:13" x14ac:dyDescent="0.3">
      <c r="A51" s="122"/>
      <c r="B51" s="108"/>
      <c r="C51" s="116" t="s">
        <v>28</v>
      </c>
      <c r="D51" s="109" t="s">
        <v>29</v>
      </c>
      <c r="E51" s="109"/>
      <c r="F51" s="109"/>
      <c r="G51" s="109"/>
      <c r="H51" s="109"/>
      <c r="I51" s="109"/>
      <c r="J51" s="109"/>
      <c r="K51" s="116"/>
      <c r="L51" s="117"/>
      <c r="M51" s="118"/>
    </row>
    <row r="52" spans="1:13" x14ac:dyDescent="0.3">
      <c r="A52" s="122"/>
      <c r="B52" s="172" t="s">
        <v>958</v>
      </c>
      <c r="C52" s="112">
        <v>0</v>
      </c>
      <c r="D52" s="195" t="str">
        <f>IF(OR($C$52=0,C54=0),"-",C52/$C$54)</f>
        <v>-</v>
      </c>
      <c r="E52" s="120"/>
      <c r="F52" s="120"/>
      <c r="G52" s="120"/>
      <c r="H52" s="120"/>
      <c r="I52" s="120"/>
      <c r="J52" s="120"/>
      <c r="K52" s="112"/>
      <c r="L52" s="122"/>
      <c r="M52" s="119"/>
    </row>
    <row r="53" spans="1:13" x14ac:dyDescent="0.3">
      <c r="A53" s="122"/>
      <c r="B53" s="172" t="s">
        <v>959</v>
      </c>
      <c r="C53" s="112">
        <v>0</v>
      </c>
      <c r="D53" s="195" t="str">
        <f>IF(OR($C$53=0,C54=0),"-",C53/$C$54)</f>
        <v>-</v>
      </c>
      <c r="E53" s="120"/>
      <c r="F53" s="120"/>
      <c r="G53" s="120"/>
      <c r="H53" s="120"/>
      <c r="I53" s="120"/>
      <c r="J53" s="120"/>
      <c r="K53" s="112"/>
      <c r="L53" s="122"/>
      <c r="M53" s="119"/>
    </row>
    <row r="54" spans="1:13" x14ac:dyDescent="0.3">
      <c r="A54" s="122"/>
      <c r="B54" s="172" t="s">
        <v>960</v>
      </c>
      <c r="C54" s="112">
        <v>0</v>
      </c>
      <c r="D54" s="120"/>
      <c r="E54" s="120"/>
      <c r="F54" s="120"/>
      <c r="G54" s="120"/>
      <c r="H54" s="120"/>
      <c r="I54" s="120"/>
      <c r="J54" s="120"/>
      <c r="K54" s="112"/>
      <c r="L54" s="122"/>
      <c r="M54" s="119"/>
    </row>
    <row r="55" spans="1:13" x14ac:dyDescent="0.3">
      <c r="A55" s="122"/>
      <c r="B55" s="110"/>
      <c r="C55" s="120"/>
      <c r="D55" s="120"/>
      <c r="E55" s="120"/>
      <c r="F55" s="120"/>
      <c r="G55" s="120"/>
      <c r="H55" s="120"/>
      <c r="I55" s="120"/>
      <c r="J55" s="120"/>
      <c r="K55" s="112"/>
      <c r="L55" s="122"/>
      <c r="M55" s="119"/>
    </row>
    <row r="56" spans="1:13" x14ac:dyDescent="0.3">
      <c r="A56" s="122"/>
      <c r="B56" s="110"/>
      <c r="C56" s="243" t="s">
        <v>961</v>
      </c>
      <c r="D56" s="243"/>
      <c r="E56" s="173"/>
      <c r="F56" s="243" t="s">
        <v>962</v>
      </c>
      <c r="G56" s="243"/>
      <c r="H56" s="173"/>
      <c r="I56" s="243" t="s">
        <v>963</v>
      </c>
      <c r="J56" s="243"/>
      <c r="K56" s="112"/>
      <c r="L56" s="243" t="s">
        <v>964</v>
      </c>
      <c r="M56" s="244"/>
    </row>
    <row r="57" spans="1:13" x14ac:dyDescent="0.3">
      <c r="A57" s="122"/>
      <c r="B57" s="110"/>
      <c r="C57" s="174" t="s">
        <v>28</v>
      </c>
      <c r="D57" s="175" t="s">
        <v>29</v>
      </c>
      <c r="E57" s="173"/>
      <c r="F57" s="174" t="s">
        <v>28</v>
      </c>
      <c r="G57" s="175" t="s">
        <v>29</v>
      </c>
      <c r="H57" s="173"/>
      <c r="I57" s="174" t="s">
        <v>28</v>
      </c>
      <c r="J57" s="175" t="s">
        <v>29</v>
      </c>
      <c r="K57" s="176"/>
      <c r="L57" s="174" t="s">
        <v>28</v>
      </c>
      <c r="M57" s="177" t="s">
        <v>29</v>
      </c>
    </row>
    <row r="58" spans="1:13" x14ac:dyDescent="0.3">
      <c r="A58" s="122"/>
      <c r="B58" s="110"/>
      <c r="C58" s="174"/>
      <c r="D58" s="175"/>
      <c r="E58" s="173"/>
      <c r="F58" s="174"/>
      <c r="G58" s="175"/>
      <c r="H58" s="173"/>
      <c r="I58" s="174"/>
      <c r="J58" s="175"/>
      <c r="K58" s="176"/>
      <c r="L58" s="174"/>
      <c r="M58" s="177"/>
    </row>
    <row r="59" spans="1:13" x14ac:dyDescent="0.3">
      <c r="A59" s="122"/>
      <c r="B59" s="111" t="s">
        <v>841</v>
      </c>
      <c r="C59" s="178" t="s">
        <v>874</v>
      </c>
      <c r="D59" s="179" t="s">
        <v>874</v>
      </c>
      <c r="E59" s="112"/>
      <c r="F59" s="178">
        <v>0</v>
      </c>
      <c r="G59" s="180" t="str">
        <f>IF(OR($C$52=0,F59=0),"-",F59/$C$52)</f>
        <v>-</v>
      </c>
      <c r="H59" s="112"/>
      <c r="I59" s="178" t="s">
        <v>874</v>
      </c>
      <c r="J59" s="179" t="s">
        <v>874</v>
      </c>
      <c r="K59" s="112"/>
      <c r="L59" s="178">
        <v>45</v>
      </c>
      <c r="M59" s="181" t="str">
        <f>IF(OR($C$52=0,L59=0),"-",L59/$C$52)</f>
        <v>-</v>
      </c>
    </row>
    <row r="60" spans="1:13" x14ac:dyDescent="0.3">
      <c r="A60" s="84"/>
      <c r="B60" s="113" t="s">
        <v>842</v>
      </c>
      <c r="C60" s="178" t="s">
        <v>874</v>
      </c>
      <c r="D60" s="179" t="s">
        <v>874</v>
      </c>
      <c r="E60" s="112"/>
      <c r="F60" s="178">
        <v>0</v>
      </c>
      <c r="G60" s="180" t="str">
        <f>IF(OR($C$52=0,F60=0),"-",F60/$C$52)</f>
        <v>-</v>
      </c>
      <c r="H60" s="112"/>
      <c r="I60" s="178" t="s">
        <v>874</v>
      </c>
      <c r="J60" s="179" t="s">
        <v>874</v>
      </c>
      <c r="K60" s="112"/>
      <c r="L60" s="178" t="s">
        <v>874</v>
      </c>
      <c r="M60" s="181" t="s">
        <v>874</v>
      </c>
    </row>
    <row r="61" spans="1:13" x14ac:dyDescent="0.3">
      <c r="A61" s="84"/>
      <c r="B61" s="113" t="s">
        <v>987</v>
      </c>
      <c r="C61" s="178" t="s">
        <v>874</v>
      </c>
      <c r="D61" s="179" t="s">
        <v>874</v>
      </c>
      <c r="E61" s="112"/>
      <c r="F61" s="178">
        <v>0</v>
      </c>
      <c r="G61" s="180" t="str">
        <f>IF(OR($C$52=0,F61=0),"-",F61/$C$52)</f>
        <v>-</v>
      </c>
      <c r="H61" s="112"/>
      <c r="I61" s="178" t="s">
        <v>874</v>
      </c>
      <c r="J61" s="179" t="s">
        <v>874</v>
      </c>
      <c r="K61" s="112"/>
      <c r="L61" s="178" t="s">
        <v>874</v>
      </c>
      <c r="M61" s="181" t="s">
        <v>874</v>
      </c>
    </row>
    <row r="62" spans="1:13" x14ac:dyDescent="0.3">
      <c r="A62" s="84"/>
      <c r="B62" s="113" t="s">
        <v>867</v>
      </c>
      <c r="C62" s="182" t="s">
        <v>874</v>
      </c>
      <c r="D62" s="183" t="s">
        <v>874</v>
      </c>
      <c r="E62" s="114"/>
      <c r="F62" s="178">
        <v>0</v>
      </c>
      <c r="G62" s="180" t="str">
        <f>IF(OR($C$52=0,F62=0),"-",F62/$C$52)</f>
        <v>-</v>
      </c>
      <c r="H62" s="114"/>
      <c r="I62" s="182" t="s">
        <v>874</v>
      </c>
      <c r="J62" s="183" t="s">
        <v>874</v>
      </c>
      <c r="K62" s="112"/>
      <c r="L62" s="182" t="s">
        <v>874</v>
      </c>
      <c r="M62" s="184" t="s">
        <v>874</v>
      </c>
    </row>
    <row r="63" spans="1:13" x14ac:dyDescent="0.3">
      <c r="B63" s="113" t="s">
        <v>952</v>
      </c>
      <c r="C63" s="182" t="s">
        <v>874</v>
      </c>
      <c r="D63" s="183" t="s">
        <v>874</v>
      </c>
      <c r="E63" s="112"/>
      <c r="F63" s="178">
        <v>0</v>
      </c>
      <c r="G63" s="180" t="str">
        <f>IF(OR($F$62=0,F63=0),"-",F63/$F$62)</f>
        <v>-</v>
      </c>
      <c r="H63" s="112"/>
      <c r="I63" s="182" t="s">
        <v>874</v>
      </c>
      <c r="J63" s="183" t="s">
        <v>874</v>
      </c>
      <c r="K63" s="112"/>
      <c r="L63" s="182" t="s">
        <v>874</v>
      </c>
      <c r="M63" s="184" t="s">
        <v>874</v>
      </c>
    </row>
    <row r="64" spans="1:13" x14ac:dyDescent="0.3">
      <c r="B64" s="113" t="s">
        <v>953</v>
      </c>
      <c r="C64" s="182" t="s">
        <v>874</v>
      </c>
      <c r="D64" s="183" t="s">
        <v>874</v>
      </c>
      <c r="E64" s="112"/>
      <c r="F64" s="178">
        <v>0</v>
      </c>
      <c r="G64" s="180" t="str">
        <f>IF(OR($F$62=0,F64=0),"-",F64/$F$62)</f>
        <v>-</v>
      </c>
      <c r="H64" s="112"/>
      <c r="I64" s="182" t="s">
        <v>874</v>
      </c>
      <c r="J64" s="183" t="s">
        <v>874</v>
      </c>
      <c r="K64" s="112"/>
      <c r="L64" s="182" t="s">
        <v>874</v>
      </c>
      <c r="M64" s="184" t="s">
        <v>874</v>
      </c>
    </row>
    <row r="65" spans="2:13" x14ac:dyDescent="0.3">
      <c r="B65" s="113" t="s">
        <v>965</v>
      </c>
      <c r="C65" s="182" t="s">
        <v>874</v>
      </c>
      <c r="D65" s="183" t="s">
        <v>874</v>
      </c>
      <c r="E65" s="114"/>
      <c r="F65" s="178">
        <v>0</v>
      </c>
      <c r="G65" s="180" t="str">
        <f>IF(OR($F$62=0,F65=0),"-",F65/$F$62)</f>
        <v>-</v>
      </c>
      <c r="H65" s="114"/>
      <c r="I65" s="182" t="s">
        <v>874</v>
      </c>
      <c r="J65" s="183" t="s">
        <v>874</v>
      </c>
      <c r="K65" s="112"/>
      <c r="L65" s="182" t="s">
        <v>874</v>
      </c>
      <c r="M65" s="184" t="s">
        <v>874</v>
      </c>
    </row>
    <row r="66" spans="2:13" x14ac:dyDescent="0.3">
      <c r="B66" s="111"/>
      <c r="C66" s="178"/>
      <c r="D66" s="179"/>
      <c r="E66" s="112"/>
      <c r="F66" s="178"/>
      <c r="G66" s="179"/>
      <c r="H66" s="112"/>
      <c r="I66" s="178"/>
      <c r="J66" s="179"/>
      <c r="K66" s="112"/>
      <c r="L66" s="178"/>
      <c r="M66" s="185"/>
    </row>
    <row r="67" spans="2:13" x14ac:dyDescent="0.3">
      <c r="B67" s="111" t="s">
        <v>843</v>
      </c>
      <c r="C67" s="178">
        <f>C68+C69</f>
        <v>0</v>
      </c>
      <c r="D67" s="180" t="str">
        <f>IF(OR($C$53=0,C67=0),"-",C67/$C$53)</f>
        <v>-</v>
      </c>
      <c r="E67" s="112"/>
      <c r="F67" s="178">
        <f>F69</f>
        <v>0</v>
      </c>
      <c r="G67" s="180" t="str">
        <f>IF(OR($C$53=0,F67=0),"-",F67/$C$53)</f>
        <v>-</v>
      </c>
      <c r="H67" s="112"/>
      <c r="I67" s="194">
        <f>I69</f>
        <v>0</v>
      </c>
      <c r="J67" s="180" t="str">
        <f>IF(OR($C$53=0,I67=0),"-",I67/$C$53)</f>
        <v>-</v>
      </c>
      <c r="K67" s="120"/>
      <c r="L67" s="178" t="s">
        <v>874</v>
      </c>
      <c r="M67" s="185" t="s">
        <v>874</v>
      </c>
    </row>
    <row r="68" spans="2:13" x14ac:dyDescent="0.3">
      <c r="B68" s="113" t="s">
        <v>878</v>
      </c>
      <c r="C68" s="178">
        <v>0</v>
      </c>
      <c r="D68" s="180" t="str">
        <f>IF(OR($C$53=0,C68=0),"-",C68/$C$53)</f>
        <v>-</v>
      </c>
      <c r="E68" s="112"/>
      <c r="F68" s="178" t="s">
        <v>874</v>
      </c>
      <c r="G68" s="179" t="s">
        <v>874</v>
      </c>
      <c r="H68" s="112"/>
      <c r="I68" s="178" t="s">
        <v>874</v>
      </c>
      <c r="J68" s="186" t="s">
        <v>874</v>
      </c>
      <c r="K68" s="120"/>
      <c r="L68" s="178" t="s">
        <v>874</v>
      </c>
      <c r="M68" s="185" t="s">
        <v>874</v>
      </c>
    </row>
    <row r="69" spans="2:13" x14ac:dyDescent="0.3">
      <c r="B69" s="113" t="s">
        <v>842</v>
      </c>
      <c r="C69" s="178">
        <v>0</v>
      </c>
      <c r="D69" s="180" t="str">
        <f>IF(OR($C$53=0,C69=0),"-",C69/$C$53)</f>
        <v>-</v>
      </c>
      <c r="E69" s="133"/>
      <c r="F69" s="178">
        <v>0</v>
      </c>
      <c r="G69" s="180" t="str">
        <f>IF(OR($C$53=0,F69=0),"-",F69/$C$53)</f>
        <v>-</v>
      </c>
      <c r="H69" s="133"/>
      <c r="I69" s="187">
        <v>0</v>
      </c>
      <c r="J69" s="180" t="str">
        <f>IF(OR($C$53=0,I69=0),"-",I69/$C$53)</f>
        <v>-</v>
      </c>
      <c r="K69" s="120"/>
      <c r="L69" s="178" t="s">
        <v>874</v>
      </c>
      <c r="M69" s="181" t="s">
        <v>874</v>
      </c>
    </row>
    <row r="70" spans="2:13" x14ac:dyDescent="0.3">
      <c r="B70" s="113" t="s">
        <v>876</v>
      </c>
      <c r="C70" s="182">
        <v>0</v>
      </c>
      <c r="D70" s="180" t="str">
        <f>IF(OR($C$69=0,C70=0),"-",C70/$C$69)</f>
        <v>-</v>
      </c>
      <c r="E70" s="133"/>
      <c r="F70" s="178">
        <v>0</v>
      </c>
      <c r="G70" s="180" t="str">
        <f>IF(OR($F$69=0,F70=0),"-",F70/$F$69)</f>
        <v>-</v>
      </c>
      <c r="H70" s="133"/>
      <c r="I70" s="187">
        <v>0</v>
      </c>
      <c r="J70" s="180" t="str">
        <f>IF(OR($I$69=0,I70=0),"-",I70/$I$69)</f>
        <v>-</v>
      </c>
      <c r="K70" s="120"/>
      <c r="L70" s="178" t="s">
        <v>874</v>
      </c>
      <c r="M70" s="185" t="s">
        <v>874</v>
      </c>
    </row>
    <row r="71" spans="2:13" x14ac:dyDescent="0.3">
      <c r="B71" s="113" t="s">
        <v>877</v>
      </c>
      <c r="C71" s="182">
        <v>0</v>
      </c>
      <c r="D71" s="180" t="str">
        <f>IF(OR($C$69=0,C71=0),"-",C71/$C$69)</f>
        <v>-</v>
      </c>
      <c r="E71" s="133"/>
      <c r="F71" s="178">
        <v>0</v>
      </c>
      <c r="G71" s="180" t="str">
        <f>IF(OR($F$69=0,F71=0),"-",F71/$F$69)</f>
        <v>-</v>
      </c>
      <c r="H71" s="133"/>
      <c r="I71" s="187">
        <v>0</v>
      </c>
      <c r="J71" s="180" t="str">
        <f t="shared" ref="J71:J73" si="1">IF(OR($I$69=0,I71=0),"-",I71/$I$69)</f>
        <v>-</v>
      </c>
      <c r="K71" s="120"/>
      <c r="L71" s="178" t="s">
        <v>874</v>
      </c>
      <c r="M71" s="181" t="s">
        <v>874</v>
      </c>
    </row>
    <row r="72" spans="2:13" x14ac:dyDescent="0.3">
      <c r="B72" s="113" t="s">
        <v>879</v>
      </c>
      <c r="C72" s="182">
        <v>0</v>
      </c>
      <c r="D72" s="180" t="str">
        <f>IF(OR($C$69=0,C72=0),"-",C72/$C$69)</f>
        <v>-</v>
      </c>
      <c r="E72" s="133"/>
      <c r="F72" s="188">
        <v>0</v>
      </c>
      <c r="G72" s="180" t="str">
        <f>IF(OR($F$69=0,F72=0),"-",F72/$F$69)</f>
        <v>-</v>
      </c>
      <c r="H72" s="133"/>
      <c r="I72" s="187">
        <v>0</v>
      </c>
      <c r="J72" s="180" t="str">
        <f t="shared" si="1"/>
        <v>-</v>
      </c>
      <c r="K72" s="120"/>
      <c r="L72" s="178" t="s">
        <v>874</v>
      </c>
      <c r="M72" s="185" t="s">
        <v>874</v>
      </c>
    </row>
    <row r="73" spans="2:13" x14ac:dyDescent="0.3">
      <c r="B73" s="113" t="s">
        <v>987</v>
      </c>
      <c r="C73" s="182">
        <v>0</v>
      </c>
      <c r="D73" s="180" t="str">
        <f>IF(OR($C$69=0,C73=0),"-",C73/$C$69)</f>
        <v>-</v>
      </c>
      <c r="E73" s="133"/>
      <c r="F73" s="188">
        <v>0</v>
      </c>
      <c r="G73" s="180" t="str">
        <f>IF(OR($F$69=0,F73=0),"-",F73/$F$69)</f>
        <v>-</v>
      </c>
      <c r="H73" s="133"/>
      <c r="I73" s="187">
        <v>0</v>
      </c>
      <c r="J73" s="180" t="str">
        <f t="shared" si="1"/>
        <v>-</v>
      </c>
      <c r="K73" s="120"/>
      <c r="L73" s="178" t="s">
        <v>874</v>
      </c>
      <c r="M73" s="185" t="s">
        <v>874</v>
      </c>
    </row>
    <row r="74" spans="2:13" x14ac:dyDescent="0.3">
      <c r="B74" s="113" t="s">
        <v>867</v>
      </c>
      <c r="C74" s="182">
        <v>0</v>
      </c>
      <c r="D74" s="180" t="str">
        <f>IF(OR($C$69=0,C74=0),"-",C74/$C$69)</f>
        <v>-</v>
      </c>
      <c r="E74" s="133"/>
      <c r="F74" s="178">
        <v>0</v>
      </c>
      <c r="G74" s="180" t="str">
        <f>IF(OR($F$69=0,F74=0),"-",F74/$F$69)</f>
        <v>-</v>
      </c>
      <c r="H74" s="133"/>
      <c r="I74" s="187">
        <v>0</v>
      </c>
      <c r="J74" s="180" t="str">
        <f>IF(OR($I$69=0,I74=0),"-",I74/$I$69)</f>
        <v>-</v>
      </c>
      <c r="K74" s="112"/>
      <c r="L74" s="178" t="s">
        <v>874</v>
      </c>
      <c r="M74" s="181" t="s">
        <v>874</v>
      </c>
    </row>
    <row r="75" spans="2:13" x14ac:dyDescent="0.3">
      <c r="B75" s="113" t="s">
        <v>952</v>
      </c>
      <c r="C75" s="182">
        <v>0</v>
      </c>
      <c r="D75" s="180" t="str">
        <f>IF(OR($C$74=0,C75=0),"-",C75/$C$74)</f>
        <v>-</v>
      </c>
      <c r="E75" s="133"/>
      <c r="F75" s="178">
        <v>0</v>
      </c>
      <c r="G75" s="180" t="str">
        <f>IF(OR($F$74=0,F75=0),"-",F75/$F$74)</f>
        <v>-</v>
      </c>
      <c r="H75" s="133"/>
      <c r="I75" s="187">
        <v>0</v>
      </c>
      <c r="J75" s="180" t="str">
        <f>IF(OR($I$74=0,I75=0),"-",I75/$I$74)</f>
        <v>-</v>
      </c>
      <c r="K75" s="112"/>
      <c r="L75" s="178" t="s">
        <v>874</v>
      </c>
      <c r="M75" s="181" t="s">
        <v>874</v>
      </c>
    </row>
    <row r="76" spans="2:13" x14ac:dyDescent="0.3">
      <c r="B76" s="113" t="s">
        <v>953</v>
      </c>
      <c r="C76" s="182">
        <v>0</v>
      </c>
      <c r="D76" s="180" t="str">
        <f t="shared" ref="D76:D77" si="2">IF(OR($C$74=0,C76=0),"-",C76/$C$74)</f>
        <v>-</v>
      </c>
      <c r="E76" s="133"/>
      <c r="F76" s="178">
        <v>0</v>
      </c>
      <c r="G76" s="180" t="str">
        <f t="shared" ref="G76:G77" si="3">IF(OR($F$74=0,F76=0),"-",F76/$F$74)</f>
        <v>-</v>
      </c>
      <c r="H76" s="133"/>
      <c r="I76" s="187">
        <v>0</v>
      </c>
      <c r="J76" s="180" t="str">
        <f t="shared" ref="J76:J77" si="4">IF(OR($I$74=0,I76=0),"-",I76/$I$74)</f>
        <v>-</v>
      </c>
      <c r="K76" s="112"/>
      <c r="L76" s="178" t="s">
        <v>874</v>
      </c>
      <c r="M76" s="181" t="s">
        <v>874</v>
      </c>
    </row>
    <row r="77" spans="2:13" x14ac:dyDescent="0.3">
      <c r="B77" s="113" t="s">
        <v>966</v>
      </c>
      <c r="C77" s="182">
        <v>0</v>
      </c>
      <c r="D77" s="180" t="str">
        <f t="shared" si="2"/>
        <v>-</v>
      </c>
      <c r="E77" s="133"/>
      <c r="F77" s="178">
        <v>0</v>
      </c>
      <c r="G77" s="180" t="str">
        <f t="shared" si="3"/>
        <v>-</v>
      </c>
      <c r="H77" s="133"/>
      <c r="I77" s="187">
        <v>0</v>
      </c>
      <c r="J77" s="180" t="str">
        <f t="shared" si="4"/>
        <v>-</v>
      </c>
      <c r="K77" s="112"/>
      <c r="L77" s="178" t="s">
        <v>874</v>
      </c>
      <c r="M77" s="181" t="s">
        <v>874</v>
      </c>
    </row>
    <row r="78" spans="2:13" x14ac:dyDescent="0.3">
      <c r="B78" s="113" t="s">
        <v>985</v>
      </c>
      <c r="C78" s="182" t="s">
        <v>874</v>
      </c>
      <c r="D78" s="180" t="s">
        <v>874</v>
      </c>
      <c r="E78" s="133"/>
      <c r="F78" s="178" t="s">
        <v>874</v>
      </c>
      <c r="G78" s="180" t="s">
        <v>874</v>
      </c>
      <c r="H78" s="133"/>
      <c r="I78" s="187">
        <v>0</v>
      </c>
      <c r="J78" s="180" t="str">
        <f>IF(OR($C$53=0,I78=0),"-",I78/$C$53)</f>
        <v>-</v>
      </c>
      <c r="K78" s="112"/>
      <c r="L78" s="178" t="s">
        <v>874</v>
      </c>
      <c r="M78" s="181" t="s">
        <v>874</v>
      </c>
    </row>
    <row r="79" spans="2:13" ht="15" thickBot="1" x14ac:dyDescent="0.35">
      <c r="B79" s="115" t="s">
        <v>875</v>
      </c>
      <c r="C79" s="189" t="s">
        <v>874</v>
      </c>
      <c r="D79" s="190" t="s">
        <v>874</v>
      </c>
      <c r="E79" s="134"/>
      <c r="F79" s="191" t="s">
        <v>874</v>
      </c>
      <c r="G79" s="190" t="s">
        <v>874</v>
      </c>
      <c r="H79" s="134"/>
      <c r="I79" s="192" t="s">
        <v>874</v>
      </c>
      <c r="J79" s="190" t="s">
        <v>874</v>
      </c>
      <c r="K79" s="121"/>
      <c r="L79" s="191">
        <v>0</v>
      </c>
      <c r="M79" s="193" t="str">
        <f>IF(OR($C$53=0,L79=0),"-",L79/$C$53)</f>
        <v>-</v>
      </c>
    </row>
    <row r="100" spans="3:5" x14ac:dyDescent="0.3">
      <c r="C100" s="2"/>
    </row>
    <row r="101" spans="3:5" x14ac:dyDescent="0.3">
      <c r="C101" s="10"/>
      <c r="D101" s="27"/>
      <c r="E101" s="85"/>
    </row>
    <row r="102" spans="3:5" x14ac:dyDescent="0.3">
      <c r="C102" s="12"/>
    </row>
    <row r="103" spans="3:5" x14ac:dyDescent="0.3">
      <c r="C103" s="12"/>
      <c r="D103" s="12"/>
    </row>
    <row r="104" spans="3:5" x14ac:dyDescent="0.3">
      <c r="C104" s="1"/>
      <c r="D104" s="1"/>
      <c r="E104" s="86"/>
    </row>
    <row r="105" spans="3:5" x14ac:dyDescent="0.3">
      <c r="C105" s="1"/>
      <c r="D105" s="1"/>
      <c r="E105" s="86"/>
    </row>
    <row r="106" spans="3:5" x14ac:dyDescent="0.3">
      <c r="C106" s="1"/>
      <c r="D106" s="1"/>
      <c r="E106" s="86"/>
    </row>
    <row r="107" spans="3:5" x14ac:dyDescent="0.3">
      <c r="C107" s="1"/>
      <c r="D107" s="1"/>
      <c r="E107" s="86"/>
    </row>
    <row r="108" spans="3:5" x14ac:dyDescent="0.3">
      <c r="C108" s="1"/>
      <c r="D108" s="1"/>
      <c r="E108" s="86"/>
    </row>
    <row r="109" spans="3:5" x14ac:dyDescent="0.3">
      <c r="C109" s="1"/>
      <c r="D109" s="1"/>
      <c r="E109" s="86"/>
    </row>
    <row r="110" spans="3:5" x14ac:dyDescent="0.3">
      <c r="C110" s="1"/>
      <c r="D110" s="1"/>
      <c r="E110" s="86"/>
    </row>
    <row r="111" spans="3:5" x14ac:dyDescent="0.3">
      <c r="C111" s="1"/>
      <c r="D111" s="1"/>
      <c r="E111" s="86"/>
    </row>
    <row r="112" spans="3:5" x14ac:dyDescent="0.3">
      <c r="C112" s="1"/>
      <c r="D112" s="1"/>
      <c r="E112" s="86"/>
    </row>
    <row r="113" spans="2:5" x14ac:dyDescent="0.3">
      <c r="C113" s="1"/>
      <c r="D113" s="1"/>
      <c r="E113" s="86"/>
    </row>
    <row r="114" spans="2:5" x14ac:dyDescent="0.3">
      <c r="C114" s="1"/>
      <c r="D114" s="1"/>
      <c r="E114" s="86"/>
    </row>
    <row r="115" spans="2:5" x14ac:dyDescent="0.3">
      <c r="C115" s="1"/>
      <c r="D115" s="1"/>
      <c r="E115" s="86"/>
    </row>
    <row r="116" spans="2:5" x14ac:dyDescent="0.3">
      <c r="C116" s="1"/>
      <c r="D116" s="1"/>
      <c r="E116" s="86"/>
    </row>
    <row r="123" spans="2:5" x14ac:dyDescent="0.3">
      <c r="B123" s="14"/>
    </row>
  </sheetData>
  <mergeCells count="6">
    <mergeCell ref="B2:D2"/>
    <mergeCell ref="B50:M50"/>
    <mergeCell ref="C56:D56"/>
    <mergeCell ref="F56:G56"/>
    <mergeCell ref="I56:J56"/>
    <mergeCell ref="L56:M56"/>
  </mergeCells>
  <pageMargins left="0.7" right="0.7" top="0.75" bottom="0.75" header="0.3" footer="0.3"/>
  <pageSetup paperSize="9" orientation="landscape"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215" t="s">
        <v>65</v>
      </c>
      <c r="C4" s="216"/>
      <c r="D4" s="216"/>
      <c r="E4" s="217"/>
      <c r="G4" s="208" t="s">
        <v>31</v>
      </c>
      <c r="H4" s="209"/>
      <c r="I4" s="209"/>
      <c r="J4" s="209"/>
      <c r="K4" s="209"/>
      <c r="L4" s="210"/>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245" t="s">
        <v>749</v>
      </c>
      <c r="E7" s="247" t="s">
        <v>750</v>
      </c>
      <c r="G7" s="4" t="s">
        <v>33</v>
      </c>
      <c r="H7" s="5" t="e">
        <f>COUNTIFS(#REF!, "Female",#REF!, "Yes")</f>
        <v>#REF!</v>
      </c>
      <c r="I7" s="15" t="e">
        <f>H7/SUM($H$7:$H$8)</f>
        <v>#REF!</v>
      </c>
      <c r="J7" s="39"/>
      <c r="K7" s="15"/>
      <c r="L7" s="6"/>
      <c r="M7" s="25"/>
    </row>
    <row r="8" spans="2:16" x14ac:dyDescent="0.3">
      <c r="B8" s="3" t="s">
        <v>77</v>
      </c>
      <c r="C8" s="2">
        <v>5076</v>
      </c>
      <c r="D8" s="246"/>
      <c r="E8" s="248"/>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215" t="s">
        <v>66</v>
      </c>
      <c r="C14" s="216"/>
      <c r="D14" s="217"/>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Sheet1</vt:lpstr>
      <vt:lpstr>Sheet2</vt:lpstr>
      <vt:lpstr>Sheet6</vt:lpstr>
      <vt:lpstr>Extra Demographic Analysis</vt:lpstr>
      <vt:lpstr>Consort Chart</vt:lpstr>
      <vt:lpstr>Consort Chart 1</vt:lpstr>
      <vt:lpstr>Aim 1 - Index Patients</vt:lpstr>
      <vt:lpstr>Aim 1 - Newly Initiated IPs</vt:lpstr>
      <vt:lpstr>Time</vt:lpstr>
      <vt:lpstr>Sheet3</vt:lpstr>
      <vt:lpstr>Aim 1 - Household Contacts</vt:lpstr>
      <vt:lpstr>Aim 2 - Passive Presenters</vt:lpstr>
      <vt:lpstr>'Extra Demographic Analysis'!TBStigmaHouseholdSur_CompletenessCheckDem_DATA_LABELS_2022_07_15_0854</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Freedom Mukomana</cp:lastModifiedBy>
  <cp:lastPrinted>2023-06-21T08:36:00Z</cp:lastPrinted>
  <dcterms:created xsi:type="dcterms:W3CDTF">2022-06-14T12:16:36Z</dcterms:created>
  <dcterms:modified xsi:type="dcterms:W3CDTF">2023-07-21T15:34:51Z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26bbb328-4305-4a86-b81b-577e7ceb05d5</vt:lpwstr>
  </property>
</Properties>
</file>