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725" documentId="13_ncr:1_{4E8155F7-AC4F-4477-AE49-442A2AC0C24F}" xr6:coauthVersionLast="47" xr6:coauthVersionMax="47" xr10:uidLastSave="{88BEE9B2-94ED-487D-ABEF-02B616C98182}"/>
  <bookViews>
    <workbookView xWindow="-108" yWindow="-108" windowWidth="23256" windowHeight="12456"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12" r:id="rId15"/>
    <pivotCache cacheId="13" r:id="rId16"/>
    <pivotCache cacheId="14" r:id="rId17"/>
    <pivotCache cacheId="15"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2" i="24" l="1"/>
  <c r="D40" i="24"/>
  <c r="D41" i="24"/>
  <c r="AD82" i="24"/>
  <c r="AC83" i="24"/>
  <c r="AC82" i="24"/>
  <c r="AD81" i="24"/>
  <c r="AD80" i="24"/>
  <c r="AD79" i="24"/>
  <c r="AC79" i="24"/>
  <c r="AC80" i="24"/>
  <c r="AC81" i="24"/>
  <c r="D40" i="25"/>
  <c r="D52" i="25"/>
  <c r="D52" i="26"/>
  <c r="D40" i="26"/>
  <c r="D41" i="26"/>
  <c r="C52" i="26"/>
  <c r="C40" i="26"/>
  <c r="C52" i="25"/>
  <c r="C40" i="25"/>
  <c r="C52" i="24"/>
  <c r="C40" i="24"/>
  <c r="AJ68" i="15"/>
  <c r="AG68" i="15"/>
  <c r="W68" i="15"/>
  <c r="T68" i="15"/>
  <c r="J68" i="15"/>
  <c r="I67" i="15"/>
  <c r="D68" i="15"/>
  <c r="G68" i="15"/>
  <c r="F67" i="15"/>
  <c r="C20" i="26"/>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0" i="26"/>
  <c r="C59" i="26"/>
  <c r="C58" i="26"/>
  <c r="C57" i="26"/>
  <c r="C56" i="26"/>
  <c r="C55" i="26"/>
  <c r="C54" i="26"/>
  <c r="C53" i="26"/>
  <c r="C51" i="26"/>
  <c r="C50" i="26"/>
  <c r="C49" i="26"/>
  <c r="C48" i="26"/>
  <c r="C47" i="26"/>
  <c r="C46" i="26"/>
  <c r="C45" i="26"/>
  <c r="C44" i="26"/>
  <c r="C43" i="26"/>
  <c r="C42" i="26"/>
  <c r="C41"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3" i="25"/>
  <c r="D41" i="25"/>
  <c r="D34" i="25"/>
  <c r="D29" i="25"/>
  <c r="D28" i="25"/>
  <c r="D26" i="25"/>
  <c r="D21" i="25"/>
  <c r="D15" i="25"/>
  <c r="D13" i="25"/>
  <c r="D11" i="25"/>
  <c r="D10" i="25"/>
  <c r="D9" i="25"/>
  <c r="D53" i="26"/>
  <c r="D34" i="26"/>
  <c r="D29" i="26"/>
  <c r="D28" i="26"/>
  <c r="D26" i="26"/>
  <c r="D21" i="26"/>
  <c r="D15" i="26"/>
  <c r="D13" i="26"/>
  <c r="D11" i="26"/>
  <c r="D10" i="26"/>
  <c r="D9" i="26"/>
  <c r="C61" i="26"/>
  <c r="C2" i="26"/>
  <c r="C55" i="25"/>
  <c r="C54" i="25"/>
  <c r="C53" i="25"/>
  <c r="C51" i="25"/>
  <c r="C50" i="25"/>
  <c r="C49" i="25"/>
  <c r="C48" i="25"/>
  <c r="C47" i="25"/>
  <c r="C46" i="25"/>
  <c r="C45" i="25"/>
  <c r="C44" i="25"/>
  <c r="C43" i="25"/>
  <c r="C42" i="25"/>
  <c r="C41"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2" i="24"/>
  <c r="C34" i="24"/>
  <c r="D3" i="26" l="1"/>
  <c r="C21" i="24"/>
  <c r="G61" i="15"/>
  <c r="G62" i="15"/>
  <c r="J73" i="15"/>
  <c r="G73" i="15"/>
  <c r="D73" i="15"/>
  <c r="J78" i="15"/>
  <c r="C46" i="24"/>
  <c r="C67" i="15"/>
  <c r="C58"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3" i="2"/>
  <c r="D13"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C3" i="25" s="1"/>
  <c r="D30" i="15"/>
  <c r="D20" i="22"/>
  <c r="D19" i="22"/>
  <c r="D6" i="25" s="1"/>
  <c r="F44" i="2"/>
  <c r="D19" i="2"/>
  <c r="D9" i="22"/>
  <c r="D7" i="22"/>
  <c r="C4" i="25" s="1"/>
  <c r="D8" i="22"/>
  <c r="D12" i="22"/>
  <c r="D11" i="22"/>
  <c r="D10" i="22"/>
  <c r="D18" i="2"/>
  <c r="J18" i="23" s="1"/>
  <c r="D12" i="2"/>
  <c r="N12" i="23" s="1"/>
  <c r="D11" i="2"/>
  <c r="N11" i="23" s="1"/>
  <c r="D10" i="2"/>
  <c r="N10" i="23" s="1"/>
  <c r="D6" i="2"/>
  <c r="N6" i="23" s="1"/>
  <c r="D5" i="2"/>
  <c r="D3" i="25" l="1"/>
  <c r="D15" i="24"/>
  <c r="C3" i="24"/>
  <c r="J13" i="23"/>
  <c r="D41" i="15"/>
  <c r="N29" i="23" s="1"/>
  <c r="D40" i="15"/>
  <c r="N28" i="23" s="1"/>
  <c r="D42" i="15"/>
  <c r="N30" i="23" s="1"/>
  <c r="D39" i="15"/>
  <c r="N27" i="23" s="1"/>
  <c r="D38" i="15"/>
  <c r="N26" i="23" s="1"/>
  <c r="D37" i="15"/>
  <c r="N25" i="23" s="1"/>
  <c r="E42" i="2"/>
  <c r="C7" i="24" s="1"/>
  <c r="E41" i="2"/>
  <c r="C6" i="24" s="1"/>
  <c r="N31" i="22"/>
  <c r="K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C6" i="25" l="1"/>
  <c r="D8" i="25"/>
  <c r="E3" i="25"/>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<sst xmlns="http://schemas.openxmlformats.org/spreadsheetml/2006/main" count="107254" uniqueCount="1003">
  <si>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</si>
  <si>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</si>
  <si>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</si>
  <si>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</si>
  <si>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</si>
  <si>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</si>
  <si>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</si>
  <si>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</si>
  <si>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</si>
  <si>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</si>
  <si>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</si>
  <si>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</si>
  <si>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</si>
  <si>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</si>
  <si>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</si>
  <si>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</si>
  <si>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</si>
  <si>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</si>
  <si>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</si>
  <si>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</si>
  <si>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</si>
  <si>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</si>
  <si>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</si>
  <si>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</si>
  <si>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</si>
  <si>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</si>
  <si>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</si>
  <si>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</si>
  <si>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</si>
  <si>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</si>
  <si>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</si>
  <si>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</si>
  <si>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</si>
  <si>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</si>
  <si>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</si>
  <si>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</si>
  <si>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</si>
  <si>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</si>
  <si>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</si>
  <si>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</si>
  <si>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</si>
  <si>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</si>
  <si>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</si>
  <si>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</si>
  <si>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</si>
  <si>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</si>
  <si>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</si>
  <si>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</si>
  <si>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</si>
  <si>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</si>
  <si>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</si>
  <si>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</si>
  <si>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</si>
  <si>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</si>
  <si>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</si>
  <si>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</si>
  <si>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</si>
  <si>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</si>
  <si>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</si>
  <si>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</si>
  <si>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</si>
  <si>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</si>
  <si>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</si>
  <si>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</si>
  <si>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</si>
  <si>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</si>
  <si>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</si>
  <si>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</si>
  <si>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</si>
  <si>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</si>
  <si>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</si>
  <si>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</si>
  <si>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</si>
  <si>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</si>
  <si>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</si>
  <si>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</si>
  <si>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</si>
  <si>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</si>
  <si>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</si>
  <si>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</si>
  <si>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</si>
  <si>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</si>
  <si>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</si>
  <si>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</si>
  <si>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</si>
  <si>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</si>
  <si>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</si>
  <si>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</si>
  <si>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</si>
  <si>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</si>
  <si>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</si>
  <si>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</si>
  <si>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</si>
  <si>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</si>
  <si>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</si>
  <si>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</si>
  <si>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</si>
  <si>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</si>
  <si>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</si>
  <si>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</si>
  <si>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</si>
  <si>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</si>
  <si>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</si>
  <si>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</si>
  <si>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</si>
  <si>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</si>
  <si>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</si>
  <si>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</si>
  <si>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</si>
  <si>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</si>
  <si>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</si>
  <si>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</si>
  <si>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</si>
  <si>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</si>
  <si>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</si>
  <si>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</si>
  <si>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</si>
  <si>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</si>
  <si>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</si>
  <si>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</si>
  <si>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</si>
  <si>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</si>
  <si>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</si>
  <si>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</si>
  <si>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</si>
  <si>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</si>
  <si>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</si>
  <si>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</si>
  <si>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</si>
  <si>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</si>
  <si>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</si>
  <si>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</si>
  <si>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</si>
  <si>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</si>
  <si>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</si>
  <si>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</si>
  <si>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</si>
  <si>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</si>
  <si>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</si>
  <si>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</si>
  <si>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</si>
  <si>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</si>
  <si>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</si>
  <si>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</si>
  <si>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</si>
  <si>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</si>
  <si>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</si>
  <si>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</si>
  <si>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</si>
  <si>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</si>
  <si>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</si>
  <si>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</si>
  <si>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</si>
  <si>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</si>
  <si>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</si>
  <si>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</si>
  <si>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</si>
  <si>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</si>
  <si>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</si>
  <si>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</si>
  <si>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</si>
  <si>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</si>
  <si>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</si>
  <si>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</si>
  <si>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</si>
  <si>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</si>
  <si>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</si>
  <si>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</si>
  <si>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</si>
  <si>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</si>
  <si>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</si>
  <si>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</si>
  <si>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</si>
  <si>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</si>
  <si>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</si>
  <si>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</si>
  <si>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</si>
  <si>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</si>
  <si>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</si>
  <si>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</si>
  <si>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</si>
  <si>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</si>
  <si>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</si>
  <si>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</si>
  <si>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</si>
  <si>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</si>
  <si>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</si>
  <si>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</si>
  <si>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</si>
  <si>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</si>
  <si>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</si>
  <si>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</si>
  <si>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</si>
  <si>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</si>
  <si>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</si>
  <si>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</si>
  <si>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</si>
  <si>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</si>
  <si>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</si>
  <si>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</si>
  <si>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</si>
  <si>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</si>
  <si>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</si>
  <si>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</si>
  <si>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</si>
  <si>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</si>
  <si>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</si>
  <si>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</si>
  <si>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</si>
  <si>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</si>
  <si>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</si>
  <si>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</si>
  <si>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</si>
  <si>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</si>
  <si>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</si>
  <si>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</si>
  <si>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</si>
  <si>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</si>
  <si>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</si>
  <si>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</si>
  <si>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</si>
  <si>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</si>
  <si>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</si>
  <si>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</si>
  <si>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</si>
  <si>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</si>
  <si>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</si>
  <si>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</si>
  <si>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</si>
  <si>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</si>
  <si>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</si>
  <si>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</si>
  <si>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</si>
  <si>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</si>
  <si>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</si>
  <si>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</si>
  <si>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</si>
  <si>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</si>
  <si>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</si>
  <si>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</si>
  <si>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</si>
  <si>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</si>
  <si>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</si>
  <si>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</si>
  <si>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</si>
  <si>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</si>
  <si>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</si>
  <si>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</si>
  <si>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</si>
  <si>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</si>
  <si>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</si>
  <si>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</si>
  <si>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</si>
  <si>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</si>
  <si>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</si>
  <si>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</si>
  <si>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</si>
  <si>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</si>
  <si>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</si>
  <si>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</si>
  <si>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</si>
  <si>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</si>
  <si>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</si>
  <si>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</si>
  <si>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</si>
  <si>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</si>
  <si>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</si>
  <si>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</si>
  <si>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</si>
  <si>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</si>
  <si>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</si>
  <si>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</si>
  <si>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</si>
  <si>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</si>
  <si>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</si>
  <si>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</si>
  <si>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</si>
  <si>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</si>
  <si>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</si>
  <si>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</si>
  <si>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</si>
  <si>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</si>
  <si>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</si>
  <si>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</si>
  <si>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</si>
  <si>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</si>
  <si>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</si>
  <si>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</si>
  <si>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</si>
  <si>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</si>
  <si>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</si>
  <si>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</si>
  <si>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</si>
  <si>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</si>
  <si>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</si>
  <si>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</si>
  <si>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</si>
  <si>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</si>
  <si>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</si>
  <si>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</si>
  <si>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</si>
  <si>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</si>
  <si>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</si>
  <si>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</si>
  <si>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</si>
  <si>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</si>
  <si>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</si>
  <si>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</si>
  <si>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</si>
  <si>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</si>
  <si>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</si>
  <si>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</si>
  <si>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</si>
  <si>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</si>
  <si>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</si>
  <si>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</si>
  <si>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</si>
  <si>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</si>
  <si>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</si>
  <si>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</si>
  <si>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</si>
  <si>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</si>
  <si>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</si>
  <si>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</si>
  <si>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</si>
  <si>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</si>
  <si>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</si>
  <si>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</si>
  <si>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</si>
  <si>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</si>
  <si>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</si>
  <si>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</si>
  <si>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</si>
  <si>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</si>
  <si>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</si>
  <si>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</si>
  <si>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</si>
  <si>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</si>
  <si>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</si>
  <si>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</si>
  <si>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</si>
  <si>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</si>
  <si>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</si>
  <si>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</si>
  <si>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</si>
  <si>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</si>
  <si>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</si>
  <si>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</si>
  <si>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</si>
  <si>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</si>
  <si>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</si>
  <si>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</si>
  <si>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</si>
  <si>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</si>
  <si>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</si>
  <si>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</si>
  <si>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</si>
  <si>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</si>
  <si>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</si>
  <si>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</si>
  <si>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</si>
  <si>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</si>
  <si>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</si>
  <si>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</si>
  <si>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</si>
  <si>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</si>
  <si>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</si>
  <si>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</si>
  <si>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</si>
  <si>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</si>
  <si>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</si>
  <si>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</si>
  <si>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</si>
  <si>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</si>
  <si>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</si>
  <si>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</si>
  <si>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</si>
  <si>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</si>
  <si>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</si>
  <si>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</si>
  <si>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</si>
  <si>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</si>
  <si>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</si>
  <si>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</si>
  <si>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</si>
  <si>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</si>
  <si>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</si>
  <si>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</si>
  <si>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</si>
  <si>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</si>
  <si>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</si>
  <si>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</si>
  <si>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</si>
  <si>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</si>
  <si>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</si>
  <si>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</si>
  <si>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</si>
  <si>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</si>
  <si>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</si>
  <si>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</si>
  <si>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</si>
  <si>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</si>
  <si>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</si>
  <si>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</si>
  <si>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</si>
  <si>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</si>
  <si>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</si>
  <si>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</si>
  <si>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</si>
  <si>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</si>
  <si>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</si>
  <si>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</si>
  <si>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</si>
  <si>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</si>
  <si>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</si>
  <si>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</si>
  <si>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</si>
  <si>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</si>
  <si>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</si>
  <si>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</si>
  <si>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</si>
  <si>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</si>
  <si>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</si>
  <si>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</si>
  <si>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</si>
  <si>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</si>
  <si>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</si>
  <si>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</si>
  <si>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</si>
  <si>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</si>
  <si>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</si>
  <si>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</si>
  <si>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</si>
  <si>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</si>
  <si>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</si>
  <si>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</si>
  <si>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</si>
  <si>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</si>
  <si>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</si>
  <si>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</si>
  <si>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</si>
  <si>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</si>
  <si>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</si>
  <si>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</si>
  <si>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</si>
  <si>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</si>
  <si>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</si>
  <si>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</si>
  <si>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</si>
  <si>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</si>
  <si>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</si>
  <si>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</si>
  <si>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</si>
  <si>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</si>
  <si>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</si>
  <si>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</si>
  <si>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</si>
  <si>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</si>
  <si>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</si>
  <si>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</si>
  <si>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</si>
  <si>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</si>
  <si>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</si>
  <si>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</si>
  <si>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</si>
  <si>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</si>
  <si>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</si>
  <si>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</si>
  <si>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</si>
  <si>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</si>
  <si>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</si>
  <si>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</si>
  <si>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</si>
  <si>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</si>
  <si>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</si>
  <si>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</si>
  <si>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</si>
  <si>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</si>
  <si>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</si>
  <si>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</si>
  <si>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</si>
  <si>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</si>
  <si>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</si>
  <si>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</si>
  <si>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</si>
  <si>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</si>
  <si>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</si>
  <si>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</si>
  <si>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</si>
  <si>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</si>
  <si>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</si>
  <si>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</si>
  <si>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</si>
  <si>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</si>
  <si>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</si>
  <si>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</si>
  <si>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</si>
  <si>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</si>
  <si>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</si>
  <si>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</si>
  <si>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</si>
  <si>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</si>
  <si>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</si>
  <si>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</si>
  <si>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</si>
  <si>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</si>
  <si>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</si>
  <si>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</si>
  <si>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</si>
  <si>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</si>
  <si>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</si>
  <si>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</si>
  <si>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</si>
  <si>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</si>
  <si>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</si>
  <si>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</si>
  <si>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</si>
  <si>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</si>
  <si>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</si>
  <si>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</si>
  <si>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</si>
  <si>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</si>
  <si>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</si>
  <si>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</si>
  <si>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</si>
  <si>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</si>
  <si>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</si>
  <si>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</si>
  <si>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</si>
  <si>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</si>
  <si>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</si>
  <si>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</si>
  <si>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</si>
  <si>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</si>
  <si>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</si>
  <si>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</si>
  <si>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</si>
  <si>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</si>
  <si>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</si>
  <si>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</si>
  <si>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</si>
  <si>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</si>
  <si>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</si>
  <si>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</si>
  <si>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</si>
  <si>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</si>
  <si>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</si>
  <si>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</si>
  <si>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</si>
  <si>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</si>
  <si>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</si>
  <si>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</si>
  <si>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</si>
  <si>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</si>
  <si>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</si>
  <si>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</si>
  <si>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</si>
  <si>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</si>
  <si>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</si>
  <si>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</si>
  <si>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</si>
  <si>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</si>
  <si>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</si>
  <si>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</si>
  <si>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</si>
  <si>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</si>
  <si>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</si>
  <si>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</si>
  <si>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</si>
  <si>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</si>
  <si>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</si>
  <si>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</si>
  <si>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</si>
  <si>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</si>
  <si>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</si>
  <si>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</si>
  <si>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</si>
  <si>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</si>
  <si>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</si>
  <si>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</si>
  <si>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</si>
  <si>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</si>
  <si>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</si>
  <si>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</si>
  <si>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</si>
  <si>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</si>
  <si>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</si>
  <si>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</si>
  <si>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</si>
  <si>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</si>
  <si>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</si>
  <si>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</si>
  <si>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</si>
  <si>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</si>
  <si>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</si>
  <si>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</si>
  <si>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</si>
  <si>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</si>
  <si>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</si>
  <si>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</si>
  <si>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</si>
  <si>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</si>
  <si>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</si>
  <si>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</si>
  <si>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</si>
  <si>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</si>
  <si>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</si>
  <si>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</si>
  <si>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</si>
  <si>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</si>
  <si>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</si>
  <si>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</si>
  <si>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</si>
  <si>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</si>
  <si>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</si>
  <si>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</si>
  <si>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</si>
  <si>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</si>
  <si>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</si>
  <si>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</si>
  <si>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</si>
  <si>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</si>
  <si>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</si>
  <si>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</si>
  <si>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</si>
  <si>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</si>
  <si>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</si>
  <si>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</si>
  <si>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</si>
  <si>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</si>
  <si>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</si>
  <si>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</si>
  <si>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</si>
  <si>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</si>
  <si>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</si>
  <si>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</si>
  <si>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</si>
  <si>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</si>
  <si>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</si>
  <si>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</si>
  <si>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</si>
  <si>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</si>
  <si>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</si>
  <si>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</si>
  <si>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</si>
  <si>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</si>
  <si>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</si>
  <si>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</si>
  <si>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</si>
  <si>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</si>
  <si>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</si>
  <si>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</si>
  <si>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</si>
  <si>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</si>
  <si>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</si>
  <si>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</si>
  <si>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</si>
  <si>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</si>
  <si>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</si>
  <si>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</si>
  <si>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</si>
  <si>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</si>
  <si>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</si>
  <si>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</si>
  <si>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</si>
  <si>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</si>
  <si>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</si>
  <si>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</si>
  <si>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</si>
  <si>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</si>
  <si>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</si>
  <si>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</si>
  <si>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</si>
  <si>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</si>
  <si>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</si>
  <si>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</si>
  <si>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</si>
  <si>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</si>
  <si>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</si>
  <si>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</si>
  <si>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</si>
  <si>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</si>
  <si>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</si>
  <si>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</si>
  <si>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</si>
  <si>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</si>
  <si>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</si>
  <si>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</si>
  <si>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</si>
  <si>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</si>
  <si>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</si>
  <si>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</si>
  <si>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</si>
  <si>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</si>
  <si>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</si>
  <si>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</si>
  <si>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</si>
  <si>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</si>
  <si>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</si>
  <si>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</si>
  <si>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</si>
  <si>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</si>
  <si>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</si>
  <si>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</si>
  <si>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</si>
  <si>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</si>
  <si>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</si>
  <si>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</si>
  <si>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</si>
  <si>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</si>
  <si>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</si>
  <si>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</si>
  <si>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</si>
  <si>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</si>
  <si>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</si>
  <si>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</si>
  <si>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</si>
  <si>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</si>
  <si>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</si>
  <si>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</si>
  <si>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</si>
  <si>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</si>
  <si>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</si>
  <si>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</si>
  <si>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</si>
  <si>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</si>
  <si>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</si>
  <si>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</si>
  <si>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</si>
  <si>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</si>
  <si>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</si>
  <si>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</si>
  <si>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</si>
  <si>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</si>
  <si>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</si>
  <si>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</si>
  <si>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</si>
  <si>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</si>
  <si>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</si>
  <si>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</si>
  <si>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</si>
  <si>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</si>
  <si>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</si>
  <si>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</si>
  <si>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</si>
  <si>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</si>
  <si>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</si>
  <si>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</si>
  <si>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</si>
  <si>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</si>
  <si>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</si>
  <si>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</si>
  <si>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</si>
  <si>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</si>
  <si>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</si>
  <si>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</si>
  <si>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</si>
  <si>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</si>
  <si>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</si>
  <si>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</si>
  <si>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</si>
  <si>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</si>
  <si>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</si>
  <si>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</si>
  <si>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</si>
  <si>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</si>
  <si>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</si>
  <si>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</si>
  <si>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</si>
  <si>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</si>
  <si>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</si>
  <si>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</si>
  <si>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</si>
  <si>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</si>
  <si>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</si>
  <si>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</si>
  <si>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</si>
  <si>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</si>
  <si>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</si>
  <si>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</si>
  <si>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</si>
  <si>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</si>
  <si>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</si>
  <si>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</si>
  <si>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</si>
  <si>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</si>
  <si>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</si>
  <si>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</si>
  <si>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</si>
  <si>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</si>
  <si>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</si>
  <si>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</si>
  <si>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</si>
  <si>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</si>
  <si>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</si>
  <si>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</si>
  <si>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</si>
  <si>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</si>
  <si>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</si>
  <si>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</si>
  <si>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</si>
  <si>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</si>
  <si>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</si>
  <si>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</si>
  <si>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</si>
  <si>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</si>
  <si>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</si>
  <si>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</si>
  <si>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</si>
  <si>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</si>
  <si>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</si>
  <si>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</si>
  <si>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</si>
  <si>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</si>
  <si>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</si>
  <si>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</si>
  <si>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</si>
  <si>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</si>
  <si>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</si>
  <si>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</si>
  <si>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</si>
  <si>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</si>
  <si>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</si>
  <si>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</si>
  <si>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</si>
  <si>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</si>
  <si>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</si>
  <si>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</si>
  <si>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</si>
  <si>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</si>
  <si>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</si>
  <si>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</si>
  <si>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</si>
  <si>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</si>
  <si>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</si>
  <si>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</si>
  <si>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</si>
  <si>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</si>
  <si>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</si>
  <si>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</si>
  <si>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</si>
  <si>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</si>
  <si>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</si>
  <si>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</si>
  <si>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</si>
  <si>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</si>
  <si>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</si>
  <si>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</si>
  <si>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</si>
  <si>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</si>
  <si>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</si>
  <si>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</si>
  <si>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</si>
  <si>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</si>
  <si>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</si>
  <si>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</si>
  <si>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</si>
  <si>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</si>
  <si>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</si>
  <si>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</si>
  <si>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</si>
  <si>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</si>
  <si>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</si>
  <si>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</si>
  <si>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</si>
  <si>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</si>
  <si>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</si>
  <si>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</si>
  <si>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</si>
  <si>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</si>
  <si>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</si>
  <si>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</si>
  <si>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</si>
  <si>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</si>
  <si>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</si>
  <si>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</si>
  <si>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</si>
  <si>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</si>
  <si>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</si>
  <si>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</si>
  <si>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</si>
  <si>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</si>
  <si>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</si>
  <si>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</si>
  <si>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</si>
  <si>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</si>
  <si>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</si>
  <si>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</si>
  <si>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</si>
  <si>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</si>
  <si>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</si>
  <si>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</si>
  <si>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</si>
  <si>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</si>
  <si>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</si>
  <si>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</si>
  <si>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</si>
  <si>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</si>
  <si>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</si>
  <si>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</si>
  <si>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</si>
  <si>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</si>
  <si>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</si>
  <si>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</si>
  <si>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</si>
  <si>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</si>
  <si>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</si>
  <si>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</si>
  <si>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</si>
  <si>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</si>
  <si>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</si>
  <si>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</si>
  <si>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</si>
  <si>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</si>
  <si>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</si>
  <si>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</si>
  <si>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</si>
  <si>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</si>
  <si>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</si>
  <si>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</si>
  <si>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</si>
  <si>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</si>
  <si>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</si>
  <si>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</si>
  <si>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</si>
  <si>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</si>
  <si>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</si>
  <si>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</si>
  <si>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</si>
  <si>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</si>
  <si>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</si>
  <si>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</si>
  <si>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</si>
  <si>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</si>
  <si>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</si>
  <si>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</si>
  <si>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</si>
  <si>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</si>
  <si>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</si>
  <si>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</si>
  <si>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</si>
  <si>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</si>
  <si>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</si>
  <si>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</si>
  <si>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</si>
  <si>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</si>
  <si>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</si>
  <si>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</si>
  <si>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</si>
  <si>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</si>
  <si>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</si>
  <si>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</si>
  <si>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</si>
  <si>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</si>
  <si>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</si>
  <si>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</si>
  <si>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</si>
  <si>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</si>
  <si>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</si>
  <si>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</si>
  <si>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</si>
  <si>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</si>
  <si>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</si>
  <si>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</si>
  <si>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</si>
  <si>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</si>
  <si>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</si>
  <si>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</si>
  <si>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</si>
  <si>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</si>
  <si>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</si>
  <si>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</si>
  <si>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</si>
  <si>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</si>
  <si>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</si>
  <si>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</si>
  <si>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</si>
  <si>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</si>
  <si>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</si>
  <si>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</si>
  <si>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</si>
  <si>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</si>
  <si>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</si>
  <si>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</si>
  <si>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</si>
  <si>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</si>
  <si>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</si>
  <si>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</si>
  <si>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</si>
  <si>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</si>
  <si>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</si>
  <si>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</si>
  <si>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</si>
  <si>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</si>
  <si>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</si>
  <si>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</si>
  <si>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</si>
  <si>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</si>
  <si>
    <t>Did not present</t>
  </si>
  <si>
    <t>After 30 days</t>
  </si>
  <si>
    <t>Within 30 days</t>
  </si>
  <si>
    <t>Do not remember</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</si>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</sst>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65">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3" fillId="3" borderId="0" xfId="0" applyFont="1" applyFill="1" applyAlignment="1">
      <alignment horizontal="left"/>
    </xf>
    <xf numFmtId="0" fontId="22" fillId="3" borderId="0" xfId="0" applyFont="1" applyFill="1" applyAlignment="1">
      <alignment horizontal="center"/>
    </xf>
    <xf numFmtId="0" fontId="22" fillId="0" borderId="0" xfId="0" applyFont="1" applyAlignment="1">
      <alignment horizontal="center"/>
    </xf>
    <xf numFmtId="0" fontId="22" fillId="3" borderId="0" xfId="0" applyFont="1" applyFill="1"/>
    <xf numFmtId="0" fontId="22" fillId="0" borderId="0" xfId="0" applyFont="1"/>
    <xf numFmtId="0" fontId="10" fillId="3" borderId="0" xfId="0" applyFont="1" applyFill="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40</xdr:row>
      <xdr:rowOff>0</xdr:rowOff>
    </xdr:from>
    <xdr:to>
      <xdr:col>6</xdr:col>
      <xdr:colOff>0</xdr:colOff>
      <xdr:row>40</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153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852310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005913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750692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74</xdr:row>
      <xdr:rowOff>68579</xdr:rowOff>
    </xdr:from>
    <xdr:to>
      <xdr:col>14</xdr:col>
      <xdr:colOff>495300</xdr:colOff>
      <xdr:row>76</xdr:row>
      <xdr:rowOff>5632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360169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1037" y="5563861"/>
          <a:ext cx="2494494" cy="218088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634501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182880</xdr:colOff>
      <xdr:row>75</xdr:row>
      <xdr:rowOff>37106</xdr:rowOff>
    </xdr:from>
    <xdr:to>
      <xdr:col>12</xdr:col>
      <xdr:colOff>45067</xdr:colOff>
      <xdr:row>75</xdr:row>
      <xdr:rowOff>38100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375310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5183" y="3567810"/>
          <a:ext cx="5140777" cy="263492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65</xdr:row>
      <xdr:rowOff>141275</xdr:rowOff>
    </xdr:from>
    <xdr:to>
      <xdr:col>7</xdr:col>
      <xdr:colOff>229263</xdr:colOff>
      <xdr:row>68</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02847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66271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81</xdr:row>
      <xdr:rowOff>105186</xdr:rowOff>
    </xdr:from>
    <xdr:to>
      <xdr:col>6</xdr:col>
      <xdr:colOff>1192374</xdr:colOff>
      <xdr:row>87</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559638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296056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296056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295481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79</xdr:row>
      <xdr:rowOff>40851</xdr:rowOff>
    </xdr:from>
    <xdr:to>
      <xdr:col>7</xdr:col>
      <xdr:colOff>241620</xdr:colOff>
      <xdr:row>81</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448837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413022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68</xdr:row>
      <xdr:rowOff>36691</xdr:rowOff>
    </xdr:from>
    <xdr:to>
      <xdr:col>6</xdr:col>
      <xdr:colOff>1191420</xdr:colOff>
      <xdr:row>79</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562316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558993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559837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85</xdr:row>
      <xdr:rowOff>78105</xdr:rowOff>
    </xdr:from>
    <xdr:to>
      <xdr:col>6</xdr:col>
      <xdr:colOff>1694796</xdr:colOff>
      <xdr:row>85</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475488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74</xdr:row>
      <xdr:rowOff>61858</xdr:rowOff>
    </xdr:from>
    <xdr:to>
      <xdr:col>20</xdr:col>
      <xdr:colOff>590550</xdr:colOff>
      <xdr:row>75</xdr:row>
      <xdr:rowOff>178987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359497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75</xdr:row>
      <xdr:rowOff>28983</xdr:rowOff>
    </xdr:from>
    <xdr:to>
      <xdr:col>18</xdr:col>
      <xdr:colOff>117457</xdr:colOff>
      <xdr:row>75</xdr:row>
      <xdr:rowOff>38100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374498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74</xdr:row>
      <xdr:rowOff>39608</xdr:rowOff>
    </xdr:from>
    <xdr:to>
      <xdr:col>26</xdr:col>
      <xdr:colOff>320040</xdr:colOff>
      <xdr:row>75</xdr:row>
      <xdr:rowOff>163748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357272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75</xdr:row>
      <xdr:rowOff>10238</xdr:rowOff>
    </xdr:from>
    <xdr:to>
      <xdr:col>23</xdr:col>
      <xdr:colOff>469882</xdr:colOff>
      <xdr:row>75</xdr:row>
      <xdr:rowOff>15240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372623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5342"/>
          <a:ext cx="2505208"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4898" y="1664686"/>
          <a:ext cx="2520000" cy="51469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64686"/>
          <a:ext cx="2514685" cy="50713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4898" y="3652101"/>
          <a:ext cx="535929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5721" y="4193786"/>
          <a:ext cx="5127854" cy="201625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7370" y="4878705"/>
          <a:ext cx="4040258" cy="32901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6" t="s">
        <v>716</v>
      </c>
      <c r="B2" s="216"/>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9" t="s">
        <v>916</v>
      </c>
      <c r="K5" s="219"/>
    </row>
    <row r="6" spans="10:14" x14ac:dyDescent="0.3">
      <c r="J6" s="217" t="str">
        <f>" "&amp;'Aim 1 - Index Patients'!C4&amp;"("&amp;TEXT('Aim 1 - Index Patients'!D4,"0%")&amp;")"</f>
        <v xml:space="preserve"> 2(0%)</v>
      </c>
      <c r="K6" s="217"/>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19" t="s">
        <v>917</v>
      </c>
      <c r="K12" s="219"/>
      <c r="N12" t="str">
        <f>"   Enrolled on other Cohort / HHC = "&amp;'Aim 1 - Index Patients'!C12&amp;"("&amp;TEXT('Aim 1 - Index Patients'!D12,"0%")&amp;")"</f>
        <v xml:space="preserve">   Enrolled on other Cohort / HHC = 1(100%)</v>
      </c>
    </row>
    <row r="13" spans="10:14" x14ac:dyDescent="0.3">
      <c r="J13" s="217" t="str">
        <f>""&amp;'Aim 1 - Index Patients'!C5&amp;"("&amp;TEXT('Aim 1 - Index Patients'!D5,"0%")&amp;")"</f>
        <v>1(50%)</v>
      </c>
      <c r="K13" s="217"/>
    </row>
    <row r="17" spans="10:14" x14ac:dyDescent="0.3">
      <c r="J17" s="219" t="s">
        <v>918</v>
      </c>
      <c r="K17" s="219"/>
    </row>
    <row r="18" spans="10:14" x14ac:dyDescent="0.3">
      <c r="J18" s="217" t="str">
        <f>""&amp;'Aim 1 - Index Patients'!C18&amp;"("&amp;TEXT('Aim 1 - Index Patients'!D18,"0%")&amp;")"</f>
        <v>1(100%)</v>
      </c>
      <c r="K18" s="217"/>
    </row>
    <row r="22" spans="10:14" x14ac:dyDescent="0.3">
      <c r="J22" s="218" t="s">
        <v>919</v>
      </c>
      <c r="K22" s="218"/>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8" t="s">
        <v>922</v>
      </c>
      <c r="K31" s="218"/>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18" t="s">
        <v>925</v>
      </c>
      <c r="K37" s="218"/>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3"/>
  <sheetViews>
    <sheetView showGridLines="0" tabSelected="1" topLeftCell="P65" zoomScaleNormal="100" workbookViewId="0">
      <selection activeCell="X77" sqref="X77"/>
    </sheetView>
  </sheetViews>
  <sheetFormatPr defaultRowHeight="14.4" x14ac:dyDescent="0.3"/>
  <cols>
    <col min="1" max="1" width="6.44140625" style="155" customWidth="1"/>
    <col min="2" max="2" width="35.44140625" style="155" customWidth="1"/>
    <col min="3" max="3" width="4" style="155" customWidth="1"/>
    <col min="4" max="5" width="15.21875" style="155" customWidth="1" collapsed="1"/>
    <col min="6" max="6" width="3.77734375" customWidth="1"/>
    <col min="7" max="7" width="32.21875" customWidth="1" collapsed="1"/>
    <col min="8" max="8" width="4.44140625" customWidth="1"/>
    <col min="28" max="28" width="16.44140625" customWidth="1"/>
  </cols>
  <sheetData>
    <row r="1" spans="2:11" x14ac:dyDescent="0.3">
      <c r="F1" s="155"/>
      <c r="G1" s="155"/>
      <c r="H1" s="155"/>
      <c r="I1" s="155"/>
      <c r="J1" s="155"/>
      <c r="K1" s="155"/>
    </row>
    <row r="2" spans="2:11" x14ac:dyDescent="0.3">
      <c r="B2" s="7" t="s">
        <v>916</v>
      </c>
      <c r="C2" s="200" t="str">
        <f>""&amp;'Aim 1 - Index Patients'!C4</f>
        <v>2</v>
      </c>
      <c r="D2" s="7"/>
      <c r="F2" s="194"/>
      <c r="G2" s="194"/>
      <c r="H2" s="155"/>
      <c r="I2" s="155"/>
      <c r="J2" s="155"/>
      <c r="K2" s="155"/>
    </row>
    <row r="3" spans="2:11" x14ac:dyDescent="0.3">
      <c r="B3" s="7" t="s">
        <v>917</v>
      </c>
      <c r="C3" s="200"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94"/>
      <c r="G3" s="194"/>
      <c r="H3" s="155"/>
      <c r="I3" s="155"/>
      <c r="J3" s="155"/>
      <c r="K3" s="155"/>
    </row>
    <row r="4" spans="2:11" x14ac:dyDescent="0.3">
      <c r="B4" s="7" t="s">
        <v>967</v>
      </c>
      <c r="C4" s="200" t="str">
        <f>""&amp;'Aim 1 - Index Patients'!C7&amp;"("&amp;TEXT('Aim 1 - Index Patients'!D7,"0%")&amp;")"</f>
        <v>1(100%)</v>
      </c>
      <c r="D4" s="7"/>
      <c r="F4" s="194"/>
      <c r="G4" s="194"/>
      <c r="H4" s="155"/>
      <c r="I4" s="155"/>
      <c r="J4" s="155"/>
      <c r="K4" s="155"/>
    </row>
    <row r="5" spans="2:11" x14ac:dyDescent="0.3">
      <c r="B5" s="7" t="s">
        <v>926</v>
      </c>
      <c r="C5" s="200" t="str">
        <f>""&amp;'Aim 1 - Index Patients'!D32&amp;"("&amp;TEXT('Aim 1 - Index Patients'!E32,"0%")&amp;")"</f>
        <v>0(-)</v>
      </c>
      <c r="D5" s="7"/>
      <c r="F5" s="194"/>
      <c r="G5" s="194"/>
      <c r="H5" s="155"/>
      <c r="I5" s="155"/>
      <c r="J5" s="155"/>
      <c r="K5" s="155"/>
    </row>
    <row r="6" spans="2:11" x14ac:dyDescent="0.3">
      <c r="B6" s="7" t="s">
        <v>927</v>
      </c>
      <c r="C6" s="200"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F6" s="194"/>
      <c r="G6" s="194"/>
      <c r="H6" s="155"/>
      <c r="I6" s="155"/>
      <c r="J6" s="155"/>
      <c r="K6" s="155"/>
    </row>
    <row r="7" spans="2:11" x14ac:dyDescent="0.3">
      <c r="B7" s="7" t="s">
        <v>928</v>
      </c>
      <c r="C7" s="200" t="str">
        <f>""&amp;'Aim 1 - Index Patients'!D42&amp;"("&amp;TEXT('Aim 1 - Index Patients'!E42,"0%")&amp;")"</f>
        <v>0(-)</v>
      </c>
      <c r="D7" s="7"/>
      <c r="F7" s="194"/>
      <c r="G7" s="194"/>
      <c r="H7" s="155"/>
      <c r="I7" s="155"/>
      <c r="J7" s="155"/>
      <c r="K7" s="155"/>
    </row>
    <row r="8" spans="2:11" x14ac:dyDescent="0.3">
      <c r="B8" s="7" t="s">
        <v>929</v>
      </c>
      <c r="C8" s="200" t="str">
        <f>""&amp;'Aim 1 - Index Patients'!D33&amp;"("&amp;TEXT('Aim 1 - Index Patients'!E33,"0%")&amp;")"</f>
        <v>0(-)</v>
      </c>
      <c r="D8" s="201"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202"/>
      <c r="F8" s="194"/>
      <c r="G8" s="194"/>
      <c r="H8" s="155"/>
      <c r="I8" s="155"/>
      <c r="J8" s="155"/>
      <c r="K8" s="155"/>
    </row>
    <row r="9" spans="2:11" x14ac:dyDescent="0.3">
      <c r="B9" s="7" t="s">
        <v>920</v>
      </c>
      <c r="C9" s="200" t="str">
        <f>""&amp;'Aim 1 - Household Contacts'!C6</f>
        <v>0</v>
      </c>
      <c r="D9" s="203" t="str">
        <f>"Pending Household Visits = "&amp;'Aim 1 - Household Contacts'!C13&amp;"("&amp;TEXT('Aim 1 - Household Contacts'!D13,"0%")&amp;")"</f>
        <v>Pending Household Visits = 0(-)</v>
      </c>
      <c r="E9" s="204"/>
      <c r="F9" s="194"/>
      <c r="G9" s="194"/>
      <c r="H9" s="155"/>
      <c r="I9" s="155"/>
      <c r="J9" s="155"/>
      <c r="K9" s="155"/>
    </row>
    <row r="10" spans="2:11" x14ac:dyDescent="0.3">
      <c r="B10" s="7" t="s">
        <v>921</v>
      </c>
      <c r="C10" s="200" t="str">
        <f>""&amp;'Aim 1 - Household Contacts'!C27</f>
        <v>0</v>
      </c>
      <c r="D10" s="20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204"/>
      <c r="F10" s="194"/>
      <c r="G10" s="194"/>
      <c r="H10" s="155"/>
      <c r="I10" s="155"/>
      <c r="J10" s="155"/>
      <c r="K10" s="155"/>
    </row>
    <row r="11" spans="2:11" x14ac:dyDescent="0.3">
      <c r="B11" s="7" t="s">
        <v>930</v>
      </c>
      <c r="C11" s="7" t="str">
        <f>""&amp;'Aim 1 - Household Contacts'!C8&amp;"("&amp;TEXT('Aim 1 - Household Contacts'!D8,"0%")&amp;")"</f>
        <v>0(-)</v>
      </c>
      <c r="D11" s="20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204"/>
      <c r="F11" s="194"/>
      <c r="G11" s="194"/>
      <c r="H11" s="155"/>
      <c r="I11" s="155"/>
      <c r="J11" s="155"/>
      <c r="K11" s="155"/>
    </row>
    <row r="12" spans="2:11" x14ac:dyDescent="0.3">
      <c r="B12" s="7" t="s">
        <v>931</v>
      </c>
      <c r="C12" s="7" t="str">
        <f>""&amp;'Aim 1 - Household Contacts'!C35&amp;"("&amp;TEXT('Aim 1 - Household Contacts'!D35,"0%")&amp;")"</f>
        <v>0(-)</v>
      </c>
      <c r="D12" s="7"/>
      <c r="F12" s="194"/>
      <c r="G12" s="194"/>
      <c r="H12" s="155"/>
      <c r="I12" s="155"/>
      <c r="J12" s="155"/>
      <c r="K12" s="155"/>
    </row>
    <row r="13" spans="2:11" x14ac:dyDescent="0.3">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F13" s="194"/>
      <c r="G13" s="194"/>
      <c r="H13" s="155"/>
      <c r="I13" s="155"/>
      <c r="J13" s="155"/>
      <c r="K13" s="155"/>
    </row>
    <row r="14" spans="2:11" x14ac:dyDescent="0.3">
      <c r="B14" s="7" t="s">
        <v>934</v>
      </c>
      <c r="C14" s="7" t="str">
        <f>""&amp;'Aim 1 - Household Contacts'!C43&amp;"("&amp;TEXT('Aim 1 - Household Contacts'!D43,"0%")&amp;")"</f>
        <v>0(-)</v>
      </c>
      <c r="D14" s="7"/>
      <c r="F14" s="194"/>
      <c r="G14" s="194"/>
      <c r="H14" s="155"/>
      <c r="I14" s="155"/>
      <c r="J14" s="155"/>
      <c r="K14" s="155"/>
    </row>
    <row r="15" spans="2:11" x14ac:dyDescent="0.3">
      <c r="B15" s="7" t="s">
        <v>932</v>
      </c>
      <c r="C15" s="7" t="str">
        <f>""&amp;'Aim 1 - Household Contacts'!C17&amp;"("&amp;TEXT('Aim 1 - Household Contacts'!D17,"0%")&amp;")"</f>
        <v>0(-)</v>
      </c>
      <c r="D15" s="7" t="str">
        <f>"Cannot Comprehend = "&amp;'Aim 1 - Index Patients'!C19&amp;"("&amp;TEXT('Aim 1 - Index Patients'!D19,"0%")&amp;")"</f>
        <v>Cannot Comprehend = 1(100%)</v>
      </c>
      <c r="F15" s="194"/>
      <c r="G15" s="194"/>
      <c r="H15" s="155"/>
      <c r="I15" s="155"/>
      <c r="J15" s="155"/>
      <c r="K15" s="155"/>
    </row>
    <row r="16" spans="2:11" x14ac:dyDescent="0.3">
      <c r="B16" s="7" t="s">
        <v>935</v>
      </c>
      <c r="C16" s="7" t="str">
        <f>""&amp;'Aim 1 - Household Contacts'!C44&amp;"("&amp;TEXT('Aim 1 - Household Contacts'!D44,"0%")&amp;")"</f>
        <v>0(-)</v>
      </c>
      <c r="D16" s="7"/>
      <c r="F16" s="194"/>
      <c r="G16" s="194"/>
      <c r="H16" s="155"/>
      <c r="I16" s="155"/>
      <c r="J16" s="155"/>
      <c r="K16" s="155"/>
    </row>
    <row r="17" spans="2:11" x14ac:dyDescent="0.3">
      <c r="B17" s="7" t="s">
        <v>968</v>
      </c>
      <c r="C17" s="7" t="str">
        <f>""&amp;'Aim 1 - Household Contacts'!C52&amp;"("&amp;TEXT('Aim 1 - Household Contacts'!D52,"0%")&amp;")"</f>
        <v>0(-)</v>
      </c>
      <c r="D17" s="7"/>
      <c r="F17" s="194"/>
      <c r="G17" s="194"/>
      <c r="H17" s="155"/>
      <c r="I17" s="155"/>
      <c r="J17" s="155"/>
      <c r="K17" s="155"/>
    </row>
    <row r="18" spans="2:11" x14ac:dyDescent="0.3">
      <c r="B18" s="7" t="s">
        <v>981</v>
      </c>
      <c r="C18" s="7" t="str">
        <f>""&amp;'Aim 1 - Household Contacts'!F59&amp;"("&amp;TEXT('Aim 1 - Household Contacts'!G59,"0%")&amp;")"</f>
        <v>0(-)</v>
      </c>
      <c r="D18" s="7"/>
      <c r="F18" s="194"/>
      <c r="G18" s="194"/>
      <c r="H18" s="155"/>
      <c r="I18" s="155"/>
      <c r="J18" s="155"/>
      <c r="K18" s="155"/>
    </row>
    <row r="19" spans="2:11" x14ac:dyDescent="0.3">
      <c r="B19" s="7" t="s">
        <v>969</v>
      </c>
      <c r="C19" s="7" t="str">
        <f>""&amp;'Aim 1 - Household Contacts'!F60&amp;"("&amp;TEXT('Aim 1 - Household Contacts'!G60,"0%")&amp;")"</f>
        <v>0(-)</v>
      </c>
      <c r="D19" s="7"/>
      <c r="F19" s="194"/>
      <c r="G19" s="194"/>
      <c r="H19" s="155"/>
      <c r="I19" s="155"/>
      <c r="J19" s="155"/>
      <c r="K19" s="155"/>
    </row>
    <row r="20" spans="2:11" x14ac:dyDescent="0.3">
      <c r="B20" s="7" t="s">
        <v>986</v>
      </c>
      <c r="C20" s="7" t="str">
        <f>"Did not provide sputum"&amp;"(N="&amp;'Aim 1 - Household Contacts'!F61&amp;"("&amp;TEXT('Aim 1 - Household Contacts'!G61,"0%")&amp;"))"</f>
        <v>Did not provide sputum(N=0(-))</v>
      </c>
      <c r="D20" s="7"/>
      <c r="F20" s="194"/>
      <c r="G20" s="194"/>
      <c r="H20" s="155"/>
      <c r="I20" s="155"/>
      <c r="J20" s="155"/>
      <c r="K20" s="155"/>
    </row>
    <row r="21" spans="2:11" x14ac:dyDescent="0.3">
      <c r="B21" s="7" t="s">
        <v>970</v>
      </c>
      <c r="C21" s="7" t="str">
        <f>""&amp;B21&amp;CHAR(10)&amp;"(N="&amp;'Aim 1 - Household Contacts'!F62&amp;")"</f>
        <v xml:space="preserve">    Provided sputum
(N=0)</v>
      </c>
      <c r="D21" s="7" t="str">
        <f>"Did not present = "&amp;'Aim 1 - Household Contacts'!C68&amp;"("&amp;TEXT('Aim 1 - Household Contacts'!D68,"0%")&amp;")"</f>
        <v>Did not present = 0(-)</v>
      </c>
      <c r="F21" s="194"/>
      <c r="G21" s="194"/>
      <c r="H21" s="155"/>
      <c r="I21" s="155"/>
      <c r="J21" s="155"/>
      <c r="K21" s="155"/>
    </row>
    <row r="22" spans="2:11" x14ac:dyDescent="0.3">
      <c r="B22" s="7" t="s">
        <v>971</v>
      </c>
      <c r="C22" s="7" t="str">
        <f>""&amp;'Aim 1 - Household Contacts'!F63&amp;"("&amp;TEXT('Aim 1 - Household Contacts'!G63,"0%")&amp;")"</f>
        <v>0(-)</v>
      </c>
      <c r="D22" s="7"/>
      <c r="F22" s="194"/>
      <c r="G22" s="194"/>
      <c r="H22" s="155"/>
      <c r="I22" s="155"/>
      <c r="J22" s="155"/>
      <c r="K22" s="155"/>
    </row>
    <row r="23" spans="2:11" x14ac:dyDescent="0.3">
      <c r="B23" s="7" t="s">
        <v>972</v>
      </c>
      <c r="C23" s="7" t="str">
        <f>""&amp;'Aim 1 - Household Contacts'!F64&amp;"("&amp;TEXT('Aim 1 - Household Contacts'!G64,"0%")&amp;")"</f>
        <v>0(-)</v>
      </c>
      <c r="D23" s="7"/>
      <c r="F23" s="194"/>
      <c r="G23" s="194"/>
      <c r="H23" s="155"/>
      <c r="I23" s="155"/>
      <c r="J23" s="155"/>
      <c r="K23" s="155"/>
    </row>
    <row r="24" spans="2:11" x14ac:dyDescent="0.3">
      <c r="B24" s="7" t="s">
        <v>973</v>
      </c>
      <c r="C24" s="7" t="str">
        <f>""&amp;'Aim 1 - Household Contacts'!F65&amp;"("&amp;TEXT('Aim 1 - Household Contacts'!G65,"0%")&amp;")"</f>
        <v>0(-)</v>
      </c>
      <c r="D24" s="7"/>
      <c r="F24" s="194"/>
      <c r="G24" s="194"/>
      <c r="H24" s="155"/>
      <c r="I24" s="155"/>
      <c r="J24" s="155"/>
      <c r="K24" s="155"/>
    </row>
    <row r="25" spans="2:11" x14ac:dyDescent="0.3">
      <c r="B25" s="7" t="s">
        <v>974</v>
      </c>
      <c r="C25" s="7" t="str">
        <f>""&amp;'Aim 1 - Household Contacts'!L59&amp;"("&amp;TEXT('Aim 1 - Household Contacts'!M59,"0%")&amp;")"</f>
        <v>45(-)</v>
      </c>
      <c r="D25" s="7"/>
      <c r="F25" s="194"/>
      <c r="G25" s="194"/>
      <c r="H25" s="155"/>
      <c r="I25" s="155"/>
      <c r="J25" s="155"/>
      <c r="K25" s="155"/>
    </row>
    <row r="26" spans="2:11" x14ac:dyDescent="0.3">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F26" s="194"/>
      <c r="G26" s="194"/>
      <c r="H26" s="155"/>
      <c r="I26" s="155"/>
      <c r="J26" s="155"/>
      <c r="K26" s="155"/>
    </row>
    <row r="27" spans="2:11" x14ac:dyDescent="0.3">
      <c r="B27" s="205" t="s">
        <v>995</v>
      </c>
      <c r="C27" s="7" t="str">
        <f>""&amp;'Aim 1 - Household Contacts'!C67&amp;"("&amp;TEXT('Aim 1 - Household Contacts'!D67,"0%")&amp;")"</f>
        <v>0(-)</v>
      </c>
      <c r="D27" s="7"/>
      <c r="F27" s="194"/>
      <c r="G27" s="194"/>
      <c r="H27" s="155"/>
      <c r="I27" s="155"/>
      <c r="J27" s="155"/>
      <c r="K27" s="155"/>
    </row>
    <row r="28" spans="2:11" x14ac:dyDescent="0.3">
      <c r="B28" s="7" t="s">
        <v>975</v>
      </c>
      <c r="C28" s="7" t="str">
        <f>""&amp;'Aim 1 - Household Contacts'!C68&amp;"("&amp;TEXT('Aim 1 - Household Contacts'!D68,"0%")&amp;")"</f>
        <v>0(-)</v>
      </c>
      <c r="D28" s="7" t="str">
        <f>"Did not present = "&amp;'Aim 1 - Household Contacts'!C68&amp;"("&amp;TEXT('Aim 1 - Household Contacts'!D68,"0%")&amp;")"</f>
        <v>Did not present = 0(-)</v>
      </c>
      <c r="F28" s="194"/>
      <c r="G28" s="194"/>
      <c r="H28" s="155"/>
      <c r="I28" s="155"/>
      <c r="J28" s="155"/>
      <c r="K28" s="155"/>
    </row>
    <row r="29" spans="2:11" x14ac:dyDescent="0.3">
      <c r="B29" s="7" t="s">
        <v>969</v>
      </c>
      <c r="C29" s="7" t="str">
        <f>""&amp;'Aim 1 - Household Contacts'!C69&amp;"("&amp;TEXT('Aim 1 - Household Contacts'!D69,"0%")&amp;")"</f>
        <v>0(-)</v>
      </c>
      <c r="D29" s="7" t="str">
        <f>"Presented (N="&amp;'Aim 1 - Household Contacts'!C69&amp;"("&amp;TEXT('Aim 1 - Household Contacts'!D69,"0%")&amp;"))"</f>
        <v>Presented (N=0(-))</v>
      </c>
      <c r="F29" s="194"/>
      <c r="G29" s="194"/>
      <c r="H29" s="155"/>
      <c r="I29" s="155"/>
      <c r="J29" s="155"/>
      <c r="K29" s="155"/>
    </row>
    <row r="30" spans="2:11" x14ac:dyDescent="0.3">
      <c r="B30" s="7" t="s">
        <v>976</v>
      </c>
      <c r="C30" s="7" t="str">
        <f>""&amp;'Aim 1 - Household Contacts'!C70&amp;"("&amp;TEXT('Aim 1 - Household Contacts'!D70,"0%")&amp;")"</f>
        <v>0(-)</v>
      </c>
      <c r="D30" s="7"/>
      <c r="F30" s="194"/>
      <c r="G30" s="194"/>
      <c r="H30" s="155"/>
      <c r="I30" s="155"/>
      <c r="J30" s="155"/>
      <c r="K30" s="155"/>
    </row>
    <row r="31" spans="2:11" x14ac:dyDescent="0.3">
      <c r="B31" s="7" t="s">
        <v>977</v>
      </c>
      <c r="C31" s="7" t="str">
        <f>""&amp;'Aim 1 - Household Contacts'!C71&amp;"("&amp;TEXT('Aim 1 - Household Contacts'!D71,"0%")&amp;")"</f>
        <v>0(-)</v>
      </c>
      <c r="D31" s="7"/>
      <c r="F31" s="195"/>
      <c r="G31" s="195"/>
      <c r="H31" s="155"/>
      <c r="I31" s="155"/>
      <c r="J31" s="155"/>
      <c r="K31" s="155"/>
    </row>
    <row r="32" spans="2:11" x14ac:dyDescent="0.3">
      <c r="B32" s="7" t="s">
        <v>978</v>
      </c>
      <c r="C32" s="7" t="str">
        <f>""&amp;'Aim 1 - Household Contacts'!C72&amp;"("&amp;TEXT('Aim 1 - Household Contacts'!D72,"0%")&amp;")"</f>
        <v>0(-)</v>
      </c>
      <c r="D32" s="7"/>
      <c r="F32" s="195"/>
      <c r="G32" s="195"/>
      <c r="H32" s="155"/>
      <c r="I32" s="155"/>
      <c r="J32" s="155"/>
      <c r="K32" s="155"/>
    </row>
    <row r="33" spans="2:12" x14ac:dyDescent="0.3">
      <c r="B33" s="7" t="s">
        <v>986</v>
      </c>
      <c r="C33" s="7" t="str">
        <f>"Did not provide sputum"&amp;"(N="&amp;'Aim 1 - Household Contacts'!C73&amp;"("&amp;TEXT('Aim 1 - Household Contacts'!D73,"0%")&amp;"))"</f>
        <v>Did not provide sputum(N=0(-))</v>
      </c>
      <c r="D33" s="7"/>
      <c r="F33" s="195"/>
      <c r="G33" s="195"/>
      <c r="H33" s="155"/>
      <c r="I33" s="155"/>
      <c r="J33" s="155"/>
      <c r="K33" s="155"/>
    </row>
    <row r="34" spans="2:12" x14ac:dyDescent="0.3">
      <c r="B34" s="7" t="s">
        <v>970</v>
      </c>
      <c r="C34" s="7" t="str">
        <f>""&amp;B34&amp;CHAR(10)&amp;"(N="&amp;'Aim 1 - Household Contacts'!C74&amp;")"</f>
        <v xml:space="preserve">    Provided sputum
(N=0)</v>
      </c>
      <c r="D34" s="7" t="str">
        <f>"Missing Data = "&amp;'Aim 1 - Household Contacts'!C67&amp;"("&amp;TEXT('Aim 1 - Household Contacts'!D67,"0%")&amp;")"</f>
        <v>Missing Data = 0(-)</v>
      </c>
      <c r="F34" s="195"/>
      <c r="G34" s="195"/>
      <c r="H34" s="155"/>
      <c r="I34" s="155"/>
      <c r="J34" s="155"/>
      <c r="K34" s="155"/>
    </row>
    <row r="35" spans="2:12" x14ac:dyDescent="0.3">
      <c r="B35" s="7" t="s">
        <v>971</v>
      </c>
      <c r="C35" s="7" t="str">
        <f>""&amp;'Aim 1 - Household Contacts'!C75&amp;"("&amp;TEXT('Aim 1 - Household Contacts'!D75,"0%")&amp;")"</f>
        <v>0(-)</v>
      </c>
      <c r="D35" s="7"/>
      <c r="F35" s="195"/>
      <c r="G35" s="195"/>
      <c r="H35" s="155"/>
      <c r="I35" s="155"/>
      <c r="J35" s="155"/>
      <c r="K35" s="155"/>
    </row>
    <row r="36" spans="2:12" x14ac:dyDescent="0.3">
      <c r="B36" s="7" t="s">
        <v>972</v>
      </c>
      <c r="C36" s="7" t="str">
        <f>""&amp;'Aim 1 - Household Contacts'!C76&amp;"("&amp;TEXT('Aim 1 - Household Contacts'!D76,"0%")&amp;")"</f>
        <v>0(-)</v>
      </c>
      <c r="D36" s="7"/>
      <c r="F36" s="195"/>
      <c r="G36" s="195"/>
      <c r="H36" s="155"/>
      <c r="I36" s="155"/>
      <c r="J36" s="155"/>
      <c r="K36" s="155"/>
    </row>
    <row r="37" spans="2:12" x14ac:dyDescent="0.3">
      <c r="B37" s="7" t="s">
        <v>979</v>
      </c>
      <c r="C37" s="7" t="str">
        <f>""&amp;'Aim 1 - Household Contacts'!C77&amp;"("&amp;TEXT('Aim 1 - Household Contacts'!D77,"0%")&amp;")"</f>
        <v>0(-)</v>
      </c>
      <c r="D37" s="7"/>
      <c r="F37" s="195"/>
      <c r="G37" s="195"/>
      <c r="H37" s="155"/>
      <c r="I37" s="155"/>
      <c r="J37" s="155"/>
      <c r="K37" s="155"/>
    </row>
    <row r="38" spans="2:12" x14ac:dyDescent="0.3">
      <c r="B38" s="7" t="s">
        <v>982</v>
      </c>
      <c r="C38" s="7"/>
      <c r="D38" s="7"/>
      <c r="F38" s="195"/>
      <c r="G38" s="195"/>
      <c r="H38" s="155"/>
      <c r="I38" s="155"/>
      <c r="J38" s="155"/>
      <c r="K38" s="155"/>
      <c r="L38" s="154"/>
    </row>
    <row r="39" spans="2:12" x14ac:dyDescent="0.3">
      <c r="B39" s="205" t="s">
        <v>994</v>
      </c>
      <c r="C39" s="7" t="str">
        <f>""&amp;'Aim 1 - Household Contacts'!F67&amp;"("&amp;TEXT('Aim 1 - Household Contacts'!G67,"0%")&amp;")"</f>
        <v>0(-)</v>
      </c>
      <c r="D39" s="7"/>
      <c r="F39" s="195"/>
      <c r="G39" s="195"/>
      <c r="H39" s="155"/>
      <c r="I39" s="155"/>
      <c r="J39" s="155"/>
      <c r="K39" s="155"/>
      <c r="L39" s="154"/>
    </row>
    <row r="40" spans="2:12" x14ac:dyDescent="0.3">
      <c r="B40" s="7" t="s">
        <v>975</v>
      </c>
      <c r="C40" s="7" t="str">
        <f>""&amp;'Aim 1 - Household Contacts'!F68&amp;"("&amp;TEXT('Aim 1 - Household Contacts'!G68,"0%")&amp;")"</f>
        <v>0(-)</v>
      </c>
      <c r="D40" s="7" t="str">
        <f>"Did not presented = "&amp;'Aim 1 - Household Contacts'!F68&amp;"("&amp;TEXT('Aim 1 - Household Contacts'!G68,"0%")&amp;")"</f>
        <v>Did not presented = 0(-)</v>
      </c>
      <c r="F40" s="195"/>
      <c r="G40" s="195"/>
      <c r="H40" s="155"/>
      <c r="I40" s="155"/>
      <c r="J40" s="155"/>
      <c r="K40" s="155"/>
      <c r="L40" s="154"/>
    </row>
    <row r="41" spans="2:12" x14ac:dyDescent="0.3">
      <c r="B41" s="7" t="s">
        <v>969</v>
      </c>
      <c r="C41" s="7" t="str">
        <f>""&amp;'Aim 1 - Household Contacts'!F69&amp;"("&amp;TEXT('Aim 1 - Household Contacts'!G69,"0%")&amp;")"</f>
        <v>0(-)</v>
      </c>
      <c r="D41" s="7" t="str">
        <f>"Presented (N="&amp;'Aim 1 - Household Contacts'!F69&amp;"("&amp;TEXT('Aim 1 - Household Contacts'!G69,"0%")&amp;"))"</f>
        <v>Presented (N=0(-))</v>
      </c>
      <c r="F41" s="195"/>
      <c r="G41" s="194"/>
      <c r="H41" s="155"/>
      <c r="I41" s="155"/>
      <c r="J41" s="155"/>
      <c r="K41" s="155"/>
      <c r="L41" s="154"/>
    </row>
    <row r="42" spans="2:12" x14ac:dyDescent="0.3">
      <c r="B42" s="7" t="s">
        <v>976</v>
      </c>
      <c r="C42" s="7" t="str">
        <f>""&amp;'Aim 1 - Household Contacts'!F70&amp;"("&amp;TEXT('Aim 1 - Household Contacts'!G70,"0%")&amp;")"</f>
        <v>0(-)</v>
      </c>
      <c r="D42" s="7"/>
      <c r="F42" s="195"/>
      <c r="G42" s="194"/>
      <c r="H42" s="155"/>
      <c r="I42" s="155"/>
      <c r="J42" s="155"/>
      <c r="K42" s="155"/>
      <c r="L42" s="154"/>
    </row>
    <row r="43" spans="2:12" x14ac:dyDescent="0.3">
      <c r="B43" s="7" t="s">
        <v>977</v>
      </c>
      <c r="C43" s="7" t="str">
        <f>""&amp;'Aim 1 - Household Contacts'!F71&amp;"("&amp;TEXT('Aim 1 - Household Contacts'!G71,"0%")&amp;")"</f>
        <v>0(-)</v>
      </c>
      <c r="D43" s="7"/>
      <c r="F43" s="195"/>
      <c r="G43" s="194"/>
      <c r="H43" s="155"/>
      <c r="I43" s="155"/>
      <c r="J43" s="155"/>
      <c r="K43" s="155"/>
      <c r="L43" s="154"/>
    </row>
    <row r="44" spans="2:12" x14ac:dyDescent="0.3">
      <c r="B44" s="7" t="s">
        <v>978</v>
      </c>
      <c r="C44" s="7" t="str">
        <f>""&amp;'Aim 1 - Household Contacts'!F72&amp;"("&amp;TEXT('Aim 1 - Household Contacts'!G72,"0%")&amp;")"</f>
        <v>0(-)</v>
      </c>
      <c r="D44" s="7"/>
      <c r="F44" s="195"/>
      <c r="G44" s="194"/>
      <c r="H44" s="155"/>
      <c r="I44" s="155"/>
      <c r="J44" s="155"/>
      <c r="K44" s="155"/>
      <c r="L44" s="154"/>
    </row>
    <row r="45" spans="2:12" x14ac:dyDescent="0.3">
      <c r="B45" s="7" t="s">
        <v>986</v>
      </c>
      <c r="C45" s="7" t="str">
        <f>"Did not provide sputum"&amp;"(N="&amp;'Aim 1 - Household Contacts'!F73&amp;"("&amp;TEXT('Aim 1 - Household Contacts'!G73,"0%")&amp;"))"</f>
        <v>Did not provide sputum(N=0(-))</v>
      </c>
      <c r="D45" s="7"/>
      <c r="F45" s="195"/>
      <c r="G45" s="194"/>
      <c r="H45" s="155"/>
      <c r="I45" s="155"/>
      <c r="J45" s="155"/>
      <c r="K45" s="155"/>
      <c r="L45" s="154"/>
    </row>
    <row r="46" spans="2:12" x14ac:dyDescent="0.3">
      <c r="B46" s="7" t="s">
        <v>970</v>
      </c>
      <c r="C46" s="7" t="str">
        <f>""&amp;B46&amp;CHAR(10)&amp;"(N="&amp;'Aim 1 - Household Contacts'!F74&amp;")"</f>
        <v xml:space="preserve">    Provided sputum
(N=0)</v>
      </c>
      <c r="D46" s="7"/>
      <c r="F46" s="195"/>
      <c r="G46" s="194"/>
      <c r="H46" s="155"/>
      <c r="I46" s="155"/>
      <c r="J46" s="155"/>
      <c r="K46" s="155"/>
    </row>
    <row r="47" spans="2:12" x14ac:dyDescent="0.3">
      <c r="B47" s="7" t="s">
        <v>971</v>
      </c>
      <c r="C47" s="7" t="str">
        <f>""&amp;'Aim 1 - Household Contacts'!F75&amp;"("&amp;TEXT('Aim 1 - Household Contacts'!G75,"0%")&amp;")"</f>
        <v>0(-)</v>
      </c>
      <c r="D47" s="7"/>
      <c r="F47" s="195"/>
      <c r="G47" s="194"/>
      <c r="H47" s="155"/>
      <c r="I47" s="155"/>
      <c r="J47" s="155"/>
      <c r="K47" s="155"/>
    </row>
    <row r="48" spans="2:12" x14ac:dyDescent="0.3">
      <c r="B48" s="7" t="s">
        <v>972</v>
      </c>
      <c r="C48" s="7" t="str">
        <f>""&amp;'Aim 1 - Household Contacts'!F76&amp;"("&amp;TEXT('Aim 1 - Household Contacts'!G76,"0%")&amp;")"</f>
        <v>0(-)</v>
      </c>
      <c r="D48" s="7"/>
      <c r="F48" s="195"/>
      <c r="G48" s="195"/>
      <c r="H48" s="155"/>
      <c r="I48" s="155"/>
      <c r="J48" s="155"/>
      <c r="K48" s="155"/>
    </row>
    <row r="49" spans="2:14" x14ac:dyDescent="0.3">
      <c r="B49" s="7" t="s">
        <v>979</v>
      </c>
      <c r="C49" s="7" t="str">
        <f>""&amp;'Aim 1 - Household Contacts'!F77&amp;"("&amp;TEXT('Aim 1 - Household Contacts'!G77,"0%")&amp;")"</f>
        <v>0(-)</v>
      </c>
      <c r="F49" s="195"/>
      <c r="G49" s="195"/>
      <c r="H49" s="155"/>
      <c r="I49" s="155"/>
      <c r="J49" s="155"/>
      <c r="K49" s="155"/>
      <c r="N49" t="s">
        <v>988</v>
      </c>
    </row>
    <row r="50" spans="2:14" x14ac:dyDescent="0.3">
      <c r="B50" s="7" t="s">
        <v>980</v>
      </c>
      <c r="C50" s="7" t="str">
        <f>""&amp;'Aim 1 - Household Contacts'!C75&amp;"("&amp;TEXT('Aim 1 - Household Contacts'!D75,"0%")&amp;")"</f>
        <v>0(-)</v>
      </c>
      <c r="F50" s="195"/>
      <c r="G50" s="195"/>
      <c r="H50" s="155"/>
      <c r="I50" s="155"/>
      <c r="J50" s="155"/>
      <c r="K50" s="155"/>
    </row>
    <row r="51" spans="2:14" x14ac:dyDescent="0.3">
      <c r="B51" s="205" t="s">
        <v>984</v>
      </c>
      <c r="C51" s="7" t="str">
        <f>""&amp;'Aim 1 - Household Contacts'!I67&amp;"("&amp;TEXT('Aim 1 - Household Contacts'!J67,"0%")&amp;")"</f>
        <v>0(-)</v>
      </c>
      <c r="F51" s="195"/>
      <c r="G51" s="195"/>
      <c r="H51" s="155"/>
      <c r="I51" s="155"/>
      <c r="J51" s="155"/>
      <c r="K51" s="155"/>
    </row>
    <row r="52" spans="2:14" x14ac:dyDescent="0.3">
      <c r="B52" s="7" t="s">
        <v>975</v>
      </c>
      <c r="C52" s="7" t="str">
        <f>""&amp;'Aim 1 - Household Contacts'!I68&amp;"("&amp;TEXT('Aim 1 - Household Contacts'!J68,"0%")&amp;")"</f>
        <v>0(-)</v>
      </c>
      <c r="D52" s="155" t="str">
        <f>"Did not present ="&amp;'Aim 1 - Household Contacts'!I68&amp;"("&amp;TEXT('Aim 1 - Household Contacts'!J68,"0%")&amp;")"</f>
        <v>Did not present =0(-)</v>
      </c>
      <c r="F52" s="195"/>
      <c r="G52" s="195"/>
      <c r="H52" s="155"/>
      <c r="I52" s="155"/>
      <c r="J52" s="155"/>
      <c r="K52" s="155"/>
    </row>
    <row r="53" spans="2:14" x14ac:dyDescent="0.3">
      <c r="B53" s="7" t="s">
        <v>969</v>
      </c>
      <c r="C53" s="7" t="str">
        <f>""&amp;'Aim 1 - Household Contacts'!I69&amp;"("&amp;TEXT('Aim 1 - Household Contacts'!J69,"0%")&amp;")"</f>
        <v>0(-)</v>
      </c>
      <c r="D53" s="155" t="str">
        <f>"Presented (N="&amp;'Aim 1 - Household Contacts'!I69&amp;"("&amp;TEXT('Aim 1 - Household Contacts'!J69,"0%")&amp;"))"</f>
        <v>Presented (N=0(-))</v>
      </c>
      <c r="F53" s="195"/>
      <c r="G53" s="195"/>
      <c r="H53" s="155"/>
      <c r="I53" s="155"/>
      <c r="J53" s="155"/>
      <c r="K53" s="155"/>
    </row>
    <row r="54" spans="2:14" x14ac:dyDescent="0.3">
      <c r="B54" s="7" t="s">
        <v>976</v>
      </c>
      <c r="C54" s="7" t="str">
        <f>""&amp;'Aim 1 - Household Contacts'!I70&amp;"("&amp;TEXT('Aim 1 - Household Contacts'!J70,"0%")&amp;")"</f>
        <v>0(-)</v>
      </c>
      <c r="F54" s="195"/>
      <c r="G54" s="195"/>
      <c r="H54" s="155"/>
      <c r="I54" s="155"/>
      <c r="J54" s="155"/>
      <c r="K54" s="155"/>
    </row>
    <row r="55" spans="2:14" x14ac:dyDescent="0.3">
      <c r="B55" s="7" t="s">
        <v>977</v>
      </c>
      <c r="C55" s="7" t="str">
        <f>""&amp;'Aim 1 - Household Contacts'!I71&amp;"("&amp;TEXT('Aim 1 - Household Contacts'!J71,"0%")&amp;")"</f>
        <v>0(-)</v>
      </c>
      <c r="F55" s="195"/>
      <c r="G55" s="195"/>
      <c r="H55" s="155"/>
      <c r="I55" s="155"/>
      <c r="J55" s="155"/>
      <c r="K55" s="155"/>
    </row>
    <row r="56" spans="2:14" x14ac:dyDescent="0.3">
      <c r="B56" s="7" t="s">
        <v>978</v>
      </c>
      <c r="C56" s="7" t="str">
        <f>""&amp;'Aim 1 - Household Contacts'!I72&amp;"("&amp;TEXT('Aim 1 - Household Contacts'!J72,"0%")&amp;")"</f>
        <v>0(-)</v>
      </c>
      <c r="F56" s="195"/>
      <c r="G56" s="195"/>
      <c r="H56" s="155"/>
      <c r="I56" s="155"/>
      <c r="J56" s="155"/>
      <c r="K56" s="155"/>
    </row>
    <row r="57" spans="2:14" x14ac:dyDescent="0.3">
      <c r="B57" s="7" t="s">
        <v>986</v>
      </c>
      <c r="C57" s="7" t="str">
        <f>"Did not provide sputum"&amp;"(N="&amp;'Aim 1 - Household Contacts'!I73&amp;"("&amp;TEXT('Aim 1 - Household Contacts'!J73,"0%")&amp;"))"</f>
        <v>Did not provide sputum(N=0(-))</v>
      </c>
      <c r="F57" s="195"/>
      <c r="G57" s="195"/>
      <c r="H57" s="155"/>
      <c r="I57" s="155"/>
      <c r="J57" s="155"/>
      <c r="K57" s="155"/>
    </row>
    <row r="58" spans="2:14" x14ac:dyDescent="0.3">
      <c r="B58" s="7" t="s">
        <v>970</v>
      </c>
      <c r="C58" s="7" t="str">
        <f>""&amp;B58&amp;CHAR(10)&amp;"(N="&amp;'Aim 1 - Household Contacts'!I74&amp;")"</f>
        <v xml:space="preserve">    Provided sputum
(N=0)</v>
      </c>
      <c r="F58" s="195"/>
      <c r="G58" s="195"/>
      <c r="H58" s="155"/>
      <c r="I58" s="155"/>
      <c r="J58" s="155"/>
      <c r="K58" s="155"/>
    </row>
    <row r="59" spans="2:14" x14ac:dyDescent="0.3">
      <c r="B59" s="7" t="s">
        <v>971</v>
      </c>
      <c r="C59" s="7" t="str">
        <f>""&amp;'Aim 1 - Household Contacts'!I75&amp;"("&amp;TEXT('Aim 1 - Household Contacts'!J75,"0%")&amp;")"</f>
        <v>0(-)</v>
      </c>
      <c r="F59" s="195"/>
      <c r="G59" s="195"/>
      <c r="H59" s="155"/>
      <c r="I59" s="155"/>
      <c r="J59" s="155"/>
      <c r="K59" s="155"/>
    </row>
    <row r="60" spans="2:14" x14ac:dyDescent="0.3">
      <c r="B60" s="7" t="s">
        <v>972</v>
      </c>
      <c r="C60" s="7" t="str">
        <f>""&amp;'Aim 1 - Household Contacts'!I76&amp;"("&amp;TEXT('Aim 1 - Household Contacts'!J76,"0%")&amp;")"</f>
        <v>0(-)</v>
      </c>
      <c r="F60" s="195"/>
      <c r="G60" s="195"/>
      <c r="H60" s="155"/>
      <c r="I60" s="155"/>
      <c r="J60" s="155"/>
      <c r="K60" s="155"/>
    </row>
    <row r="61" spans="2:14" x14ac:dyDescent="0.3">
      <c r="B61" s="7" t="s">
        <v>979</v>
      </c>
      <c r="C61" s="7" t="str">
        <f>""&amp;'Aim 1 - Household Contacts'!I77&amp;"("&amp;TEXT('Aim 1 - Household Contacts'!J77,"0%")&amp;")"</f>
        <v>0(-)</v>
      </c>
      <c r="F61" s="194"/>
      <c r="G61" s="194"/>
    </row>
    <row r="62" spans="2:14" x14ac:dyDescent="0.3">
      <c r="F62" s="194"/>
      <c r="G62" s="194"/>
    </row>
    <row r="63" spans="2:14" x14ac:dyDescent="0.3">
      <c r="F63" s="194"/>
      <c r="G63" s="194"/>
    </row>
    <row r="78" spans="28:30" x14ac:dyDescent="0.3">
      <c r="AB78" s="212" t="s">
        <v>754</v>
      </c>
      <c r="AC78" s="213" t="s">
        <v>28</v>
      </c>
      <c r="AD78" s="213" t="s">
        <v>29</v>
      </c>
    </row>
    <row r="79" spans="28:30" x14ac:dyDescent="0.3">
      <c r="AB79" s="211" t="s">
        <v>998</v>
      </c>
      <c r="AC79" s="214">
        <f>'Aim 1 - Household Contacts'!C68+'Aim 1 - Household Contacts'!F68+'Aim 1 - Household Contacts'!I68</f>
        <v>0</v>
      </c>
      <c r="AD79" s="214" t="e">
        <f>AC79/SUM(AC79:AC81)</f>
        <v>#DIV/0!</v>
      </c>
    </row>
    <row r="80" spans="28:30" x14ac:dyDescent="0.3">
      <c r="AB80" s="211" t="s">
        <v>999</v>
      </c>
      <c r="AC80" s="215">
        <f>'Aim 1 - Household Contacts'!C71+'Aim 1 - Household Contacts'!F71+'Aim 1 - Household Contacts'!I71</f>
        <v>0</v>
      </c>
      <c r="AD80" s="214" t="e">
        <f>AC80/SUM(AC79:AC81)</f>
        <v>#DIV/0!</v>
      </c>
    </row>
    <row r="81" spans="28:30" x14ac:dyDescent="0.3">
      <c r="AB81" s="211" t="s">
        <v>1000</v>
      </c>
      <c r="AC81" s="215">
        <f>'Aim 1 - Household Contacts'!F60+'Aim 1 - Household Contacts'!F70+'Aim 1 - Household Contacts'!I70</f>
        <v>0</v>
      </c>
      <c r="AD81" s="214" t="e">
        <f>AC81/SUM(AC79:AC81)</f>
        <v>#DIV/0!</v>
      </c>
    </row>
    <row r="82" spans="28:30" x14ac:dyDescent="0.3">
      <c r="AB82" s="211" t="s">
        <v>1001</v>
      </c>
      <c r="AC82" s="214">
        <f>'Aim 1 - Household Contacts'!C72</f>
        <v>0</v>
      </c>
      <c r="AD82" s="214" t="e">
        <f>AC82/SUM(AC79:AC82)</f>
        <v>#DIV/0!</v>
      </c>
    </row>
    <row r="83" spans="28:30" x14ac:dyDescent="0.3">
      <c r="AB83" s="211" t="s">
        <v>1002</v>
      </c>
      <c r="AC83" s="214">
        <f>SUM(AC79:AC82)</f>
        <v>0</v>
      </c>
      <c r="AD83" s="214"/>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8" zoomScaleNormal="100" workbookViewId="0">
      <selection activeCell="B1" sqref="B1:F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06" t="str">
        <f>""&amp;'Aim 1 - Newly Initiated IPs'!C4</f>
        <v>0</v>
      </c>
      <c r="D2" s="168"/>
      <c r="G2" s="155"/>
      <c r="H2" s="155"/>
      <c r="I2" s="155"/>
      <c r="J2" s="155"/>
      <c r="K2" s="155"/>
    </row>
    <row r="3" spans="2:11" x14ac:dyDescent="0.3">
      <c r="B3" s="168" t="s">
        <v>917</v>
      </c>
      <c r="C3" s="206" t="str">
        <f>""&amp;'Aim 1 - Newly Initiated IPs'!C5&amp;"("&amp;TEXT('Aim 1 - Newly Initiated IPs'!D5,"0%")&amp;")"</f>
        <v>0(-)</v>
      </c>
      <c r="D3" s="168" t="str">
        <f>"Not Eligible (excl. &lt;18) = "&amp;'Aim 1 - Newly Initiated IPs'!R13&amp;"("&amp;TEXT('Aim 1 - Newly Initiated IPs'!S13,"0%")&amp;")"&amp;CHAR(10)&amp;"     Lives outside study communities = "&amp;'Aim 1 - Newly Initiated IPs'!R8&amp;"("&amp;TEXT('Aim 1 - Newly Initiated IPs'!S8,"0%")&amp;")"&amp;CHAR(10)&amp;"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Patients'!C7&amp;"("&amp;TEXT('Aim 1 - Index Patients'!D7,"0%")&amp;")"</f>
        <v>Age &lt;18 years = 1(100%)</v>
      </c>
      <c r="G3" s="155"/>
      <c r="H3" s="155"/>
      <c r="I3" s="155"/>
      <c r="J3" s="155"/>
      <c r="K3" s="155"/>
    </row>
    <row r="4" spans="2:11" x14ac:dyDescent="0.3">
      <c r="B4" s="168" t="s">
        <v>967</v>
      </c>
      <c r="C4" s="206" t="str">
        <f>""&amp;'Aim 1 - Newly Initiated IPs'!C7&amp;"("&amp;TEXT('Aim 1 - Newly Initiated IPs'!D7,"0%")&amp;")"</f>
        <v>0(-)</v>
      </c>
      <c r="D4" s="168"/>
      <c r="G4" s="155"/>
      <c r="H4" s="155"/>
      <c r="I4" s="155"/>
      <c r="J4" s="155"/>
      <c r="K4" s="155"/>
    </row>
    <row r="5" spans="2:11" x14ac:dyDescent="0.3">
      <c r="B5" s="168" t="s">
        <v>926</v>
      </c>
      <c r="C5" s="206" t="str">
        <f>""&amp;'Aim 1 - Newly Initiated IPs'!D32&amp;"("&amp;TEXT('Aim 1 - Newly Initiated IPs'!E32,"0%")&amp;")"</f>
        <v>(0%)</v>
      </c>
      <c r="D5" s="168"/>
      <c r="G5" s="155"/>
      <c r="H5" s="155"/>
      <c r="I5" s="155"/>
      <c r="J5" s="155"/>
      <c r="K5" s="155"/>
    </row>
    <row r="6" spans="2:11" x14ac:dyDescent="0.3">
      <c r="B6" s="168" t="s">
        <v>927</v>
      </c>
      <c r="C6" s="206"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06" t="str">
        <f>""&amp;'Aim 1 - Newly Initiated IPs'!D42&amp;"("&amp;TEXT('Aim 1 - Newly Initiated IPs'!E42,"0%")&amp;")"</f>
        <v>0(0%)</v>
      </c>
      <c r="D7" s="168"/>
      <c r="G7" s="155"/>
      <c r="H7" s="155"/>
      <c r="I7" s="155"/>
      <c r="J7" s="155"/>
      <c r="K7" s="155"/>
    </row>
    <row r="8" spans="2:11" x14ac:dyDescent="0.3">
      <c r="B8" s="168" t="s">
        <v>929</v>
      </c>
      <c r="C8" s="206" t="str">
        <f>""&amp;'Aim 1 - Index Patients'!L33&amp;"("&amp;TEXT('Aim 1 - Index Patients'!M33,"0%")&amp;")"</f>
        <v>0(-)</v>
      </c>
      <c r="D8" s="207"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8"/>
      <c r="G8" s="155"/>
      <c r="H8" s="155"/>
      <c r="I8" s="155"/>
      <c r="J8" s="155"/>
      <c r="K8" s="155"/>
    </row>
    <row r="9" spans="2:11" x14ac:dyDescent="0.3">
      <c r="B9" s="168" t="s">
        <v>920</v>
      </c>
      <c r="C9" s="206" t="str">
        <f>""&amp;'Aim 1 - Household Contacts'!P6</f>
        <v>0</v>
      </c>
      <c r="D9" s="209" t="str">
        <f>"Pending Household Visits = "&amp;'Aim 1 - Household Contacts'!P13&amp;"("&amp;TEXT('Aim 1 - Household Contacts'!Q13,"0%")&amp;")"</f>
        <v>Pending Household Visits = 0(-)</v>
      </c>
      <c r="E9" s="195"/>
      <c r="G9" s="155"/>
      <c r="H9" s="155"/>
      <c r="I9" s="155"/>
      <c r="J9" s="155"/>
      <c r="K9" s="155"/>
    </row>
    <row r="10" spans="2:11" x14ac:dyDescent="0.3">
      <c r="B10" s="168" t="s">
        <v>921</v>
      </c>
      <c r="C10" s="206" t="str">
        <f>""&amp;'Aim 1 - Household Contacts'!P27</f>
        <v>0</v>
      </c>
      <c r="D10" s="209"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09"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Patients'!X19&amp;"("&amp;TEXT('Aim 1 - Index Patients'!Y19,"0%")&amp;")"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4"/>
      <c r="H31" s="155"/>
      <c r="I31" s="155"/>
      <c r="J31" s="155"/>
      <c r="K31" s="155"/>
    </row>
    <row r="32" spans="2:11" x14ac:dyDescent="0.3">
      <c r="B32" s="168" t="s">
        <v>978</v>
      </c>
      <c r="C32" s="168" t="str">
        <f>""&amp;'Aim 1 - Household Contacts'!P72&amp;"("&amp;TEXT('Aim 1 - Household Contacts'!Q72,"0%")&amp;")"</f>
        <v>0(-)</v>
      </c>
      <c r="D32" s="168"/>
      <c r="F32" s="195"/>
      <c r="G32" s="204"/>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4"/>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4"/>
      <c r="H34" s="155"/>
      <c r="I34" s="155"/>
      <c r="J34" s="155"/>
      <c r="K34" s="155"/>
    </row>
    <row r="35" spans="2:12" x14ac:dyDescent="0.3">
      <c r="B35" s="168" t="s">
        <v>971</v>
      </c>
      <c r="C35" s="168" t="str">
        <f>""&amp;'Aim 1 - Household Contacts'!P75&amp;"("&amp;TEXT('Aim 1 - Household Contacts'!Q75,"0%")&amp;")"</f>
        <v>0(-)</v>
      </c>
      <c r="D35" s="168"/>
      <c r="F35" s="195"/>
      <c r="G35" s="204"/>
      <c r="H35" s="155"/>
      <c r="I35" s="155"/>
      <c r="J35" s="155"/>
      <c r="K35" s="155"/>
    </row>
    <row r="36" spans="2:12" x14ac:dyDescent="0.3">
      <c r="B36" s="168" t="s">
        <v>972</v>
      </c>
      <c r="C36" s="168" t="str">
        <f>""&amp;'Aim 1 - Household Contacts'!P76&amp;"("&amp;TEXT('Aim 1 - Household Contacts'!Q76,"0%")&amp;")"</f>
        <v>0(-)</v>
      </c>
      <c r="D36" s="168"/>
      <c r="F36" s="195"/>
      <c r="G36" s="204"/>
      <c r="H36" s="155"/>
      <c r="I36" s="155"/>
      <c r="J36" s="155"/>
      <c r="K36" s="155"/>
    </row>
    <row r="37" spans="2:12" x14ac:dyDescent="0.3">
      <c r="B37" s="168" t="s">
        <v>979</v>
      </c>
      <c r="C37" s="168" t="str">
        <f>""&amp;'Aim 1 - Household Contacts'!P77&amp;"("&amp;TEXT('Aim 1 - Household Contacts'!Q77,"0%")&amp;")"</f>
        <v>0(-)</v>
      </c>
      <c r="D37" s="168"/>
      <c r="F37" s="195"/>
      <c r="G37" s="204"/>
      <c r="H37" s="155"/>
      <c r="I37" s="155"/>
      <c r="J37" s="155"/>
      <c r="K37" s="155"/>
    </row>
    <row r="38" spans="2:12" x14ac:dyDescent="0.3">
      <c r="B38" s="168" t="s">
        <v>982</v>
      </c>
      <c r="C38" s="168"/>
      <c r="D38" s="168"/>
      <c r="F38" s="195"/>
      <c r="G38" s="204"/>
      <c r="H38" s="155"/>
      <c r="I38" s="155"/>
      <c r="J38" s="155"/>
      <c r="K38" s="155"/>
      <c r="L38" s="154"/>
    </row>
    <row r="39" spans="2:12" x14ac:dyDescent="0.3">
      <c r="B39" s="168" t="s">
        <v>983</v>
      </c>
      <c r="C39" s="168" t="str">
        <f>""&amp;'Aim 1 - Household Contacts'!S67&amp;"("&amp;TEXT('Aim 1 - Household Contacts'!T67,"0%")&amp;")"</f>
        <v>0(-)</v>
      </c>
      <c r="D39" s="168"/>
      <c r="F39" s="195"/>
      <c r="G39" s="204"/>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4"/>
      <c r="H47" s="155"/>
      <c r="I47" s="155"/>
      <c r="J47" s="155"/>
      <c r="K47" s="155"/>
    </row>
    <row r="48" spans="2:12" x14ac:dyDescent="0.3">
      <c r="B48" s="168" t="s">
        <v>972</v>
      </c>
      <c r="C48" s="168" t="str">
        <f>""&amp;'Aim 1 - Household Contacts'!S76&amp;"("&amp;TEXT('Aim 1 - Household Contacts'!T76,"0%")&amp;")"</f>
        <v>0(-)</v>
      </c>
      <c r="D48" s="168"/>
      <c r="F48" s="195"/>
      <c r="G48" s="204"/>
      <c r="H48" s="155"/>
      <c r="I48" s="155"/>
      <c r="J48" s="155"/>
      <c r="K48" s="155"/>
    </row>
    <row r="49" spans="2:14" x14ac:dyDescent="0.3">
      <c r="B49" s="168" t="s">
        <v>979</v>
      </c>
      <c r="C49" s="168" t="str">
        <f>""&amp;'Aim 1 - Household Contacts'!S77&amp;"("&amp;TEXT('Aim 1 - Household Contacts'!T77,"0%")&amp;")"</f>
        <v>0(-)</v>
      </c>
      <c r="F49" s="195"/>
      <c r="G49" s="204"/>
      <c r="H49" s="155"/>
      <c r="I49" s="155"/>
      <c r="J49" s="155"/>
      <c r="K49" s="155"/>
      <c r="N49" t="s">
        <v>988</v>
      </c>
    </row>
    <row r="50" spans="2:14" x14ac:dyDescent="0.3">
      <c r="B50" s="168" t="s">
        <v>980</v>
      </c>
      <c r="C50" s="168" t="str">
        <f>""&amp;'Aim 1 - Household Contacts'!P75&amp;"("&amp;TEXT('Aim 1 - Household Contacts'!Q75,"0%")&amp;")"</f>
        <v>0(-)</v>
      </c>
      <c r="F50" s="195"/>
      <c r="G50" s="204"/>
      <c r="H50" s="155"/>
      <c r="I50" s="155"/>
      <c r="J50" s="155"/>
      <c r="K50" s="155"/>
    </row>
    <row r="51" spans="2:14" x14ac:dyDescent="0.3">
      <c r="B51" s="168" t="s">
        <v>984</v>
      </c>
      <c r="C51" s="168" t="str">
        <f>""&amp;'Aim 1 - Household Contacts'!V67&amp;"("&amp;TEXT('Aim 1 - Household Contacts'!W67,"0%")&amp;")"</f>
        <v>0(-)</v>
      </c>
      <c r="F51" s="195"/>
      <c r="G51" s="204"/>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4"/>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4"/>
      <c r="H53" s="155"/>
      <c r="I53" s="155"/>
      <c r="J53" s="155"/>
      <c r="K53" s="155"/>
    </row>
    <row r="54" spans="2:14" x14ac:dyDescent="0.3">
      <c r="B54" s="168" t="s">
        <v>976</v>
      </c>
      <c r="C54" s="168" t="str">
        <f>""&amp;'Aim 1 - Household Contacts'!V70&amp;"("&amp;TEXT('Aim 1 - Household Contacts'!W70,"0%")&amp;")"</f>
        <v>0(-)</v>
      </c>
      <c r="F54" s="195"/>
      <c r="G54" s="204"/>
      <c r="H54" s="155"/>
      <c r="I54" s="155"/>
      <c r="J54" s="155"/>
      <c r="K54" s="155"/>
    </row>
    <row r="55" spans="2:14" x14ac:dyDescent="0.3">
      <c r="B55" s="168" t="s">
        <v>977</v>
      </c>
      <c r="C55" s="168" t="str">
        <f>""&amp;'Aim 1 - Household Contacts'!V71&amp;"("&amp;TEXT('Aim 1 - Household Contacts'!W71,"0%")&amp;")"</f>
        <v>0(-)</v>
      </c>
      <c r="F55" s="195"/>
      <c r="G55" s="204"/>
      <c r="H55" s="155"/>
      <c r="I55" s="155"/>
      <c r="J55" s="155"/>
      <c r="K55" s="155"/>
    </row>
    <row r="56" spans="2:14" x14ac:dyDescent="0.3">
      <c r="B56" s="168" t="s">
        <v>978</v>
      </c>
      <c r="C56" s="168" t="str">
        <f>""&amp;'Aim 1 - Household Contacts'!I72&amp;"("&amp;TEXT('Aim 1 - Household Contacts'!J72,"0%")&amp;")"</f>
        <v>0(-)</v>
      </c>
      <c r="F56" s="195"/>
      <c r="G56" s="204"/>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4"/>
      <c r="H57" s="155"/>
      <c r="I57" s="155"/>
      <c r="J57" s="155"/>
      <c r="K57" s="155"/>
    </row>
    <row r="58" spans="2:14" x14ac:dyDescent="0.3">
      <c r="B58" s="168" t="s">
        <v>970</v>
      </c>
      <c r="C58" s="168" t="str">
        <f>""&amp;B58&amp;CHAR(10)&amp;"(N="&amp;'Aim 1 - Household Contacts'!I74&amp;")"</f>
        <v xml:space="preserve">    Provided sputum
(N=0)</v>
      </c>
      <c r="F58" s="195"/>
      <c r="G58" s="204"/>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06" t="str">
        <f>""&amp;'Aim 1 - Index Patients'!S4</f>
        <v>2</v>
      </c>
      <c r="D2" s="168"/>
      <c r="H2" s="155"/>
      <c r="I2" s="155"/>
      <c r="J2" s="155"/>
      <c r="K2" s="155"/>
    </row>
    <row r="3" spans="2:11" x14ac:dyDescent="0.3">
      <c r="B3" s="168" t="s">
        <v>917</v>
      </c>
      <c r="C3" s="206"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Patients'!C7&amp;"("&amp;TEXT('Aim 1 - Index Patients'!D7,"0%")&amp;")"</f>
        <v>Age &lt;18 years = 1(100%)</v>
      </c>
      <c r="H3" s="155"/>
      <c r="I3" s="155"/>
      <c r="J3" s="155"/>
      <c r="K3" s="155"/>
    </row>
    <row r="4" spans="2:11" x14ac:dyDescent="0.3">
      <c r="B4" s="168" t="s">
        <v>967</v>
      </c>
      <c r="C4" s="206" t="str">
        <f>""&amp;'Aim 1 - Index Patients'!S7&amp;"("&amp;TEXT('Aim 1 - Index Patients'!T7,"0%")&amp;")"</f>
        <v>1(100%)</v>
      </c>
      <c r="D4" s="168"/>
      <c r="H4" s="155"/>
      <c r="I4" s="155"/>
      <c r="J4" s="155"/>
      <c r="K4" s="155"/>
    </row>
    <row r="5" spans="2:11" x14ac:dyDescent="0.3">
      <c r="B5" s="168" t="s">
        <v>926</v>
      </c>
      <c r="C5" s="206" t="str">
        <f>""&amp;'Aim 1 - Index Patients'!T32&amp;"("&amp;TEXT('Aim 1 - Index Patients'!U32,"0%")&amp;")"</f>
        <v>0(-)</v>
      </c>
      <c r="D5" s="168"/>
      <c r="H5" s="155"/>
      <c r="I5" s="155"/>
      <c r="J5" s="155"/>
      <c r="K5" s="155"/>
    </row>
    <row r="6" spans="2:11" x14ac:dyDescent="0.3">
      <c r="B6" s="168" t="s">
        <v>927</v>
      </c>
      <c r="C6" s="206"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H6" s="155"/>
      <c r="I6" s="155"/>
      <c r="J6" s="155"/>
      <c r="K6" s="155"/>
    </row>
    <row r="7" spans="2:11" x14ac:dyDescent="0.3">
      <c r="B7" s="168" t="s">
        <v>928</v>
      </c>
      <c r="C7" s="206" t="str">
        <f>""&amp;'Aim 1 - Index Patients'!T42&amp;"("&amp;TEXT('Aim 1 - Index Patients'!U42,"0%")&amp;")"</f>
        <v>0(-)</v>
      </c>
      <c r="D7" s="168"/>
      <c r="H7" s="155"/>
      <c r="I7" s="155"/>
      <c r="J7" s="155"/>
      <c r="K7" s="155"/>
    </row>
    <row r="8" spans="2:11" x14ac:dyDescent="0.3">
      <c r="B8" s="168" t="s">
        <v>929</v>
      </c>
      <c r="C8" s="206" t="str">
        <f>""&amp;'Aim 1 - Index Patients'!T33&amp;"("&amp;TEXT('Aim 1 - Index Patients'!U33,"0%")&amp;")"</f>
        <v>0(-)</v>
      </c>
      <c r="D8" s="207"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08"/>
      <c r="H8" s="155"/>
      <c r="I8" s="155"/>
      <c r="J8" s="155"/>
      <c r="K8" s="155"/>
    </row>
    <row r="9" spans="2:11" x14ac:dyDescent="0.3">
      <c r="B9" s="168" t="s">
        <v>920</v>
      </c>
      <c r="C9" s="206" t="str">
        <f>""&amp;'Aim 1 - Household Contacts'!AC6</f>
        <v>0</v>
      </c>
      <c r="D9" s="209" t="str">
        <f>"Pending Household Visits = "&amp;'Aim 1 - Household Contacts'!K13&amp;"("&amp;TEXT('Aim 1 - Household Contacts'!L13,"0%")&amp;")"</f>
        <v>Pending Household Visits = (0%)</v>
      </c>
      <c r="E9" s="195"/>
      <c r="H9" s="155"/>
      <c r="I9" s="155"/>
      <c r="J9" s="155"/>
      <c r="K9" s="155"/>
    </row>
    <row r="10" spans="2:11" x14ac:dyDescent="0.3">
      <c r="B10" s="168" t="s">
        <v>921</v>
      </c>
      <c r="C10" s="206" t="str">
        <f>""&amp;'Aim 1 - Household Contacts'!AC27</f>
        <v>0</v>
      </c>
      <c r="D10" s="209"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09"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Patients'!AK19&amp;"("&amp;TEXT('Aim 1 - Index Patients'!AL19,"0%")&amp;")"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4"/>
      <c r="G31" s="204"/>
      <c r="H31" s="155"/>
      <c r="I31" s="155"/>
      <c r="J31" s="155"/>
      <c r="K31" s="155"/>
    </row>
    <row r="32" spans="2:11" x14ac:dyDescent="0.3">
      <c r="B32" s="168" t="s">
        <v>978</v>
      </c>
      <c r="C32" s="168" t="str">
        <f>""&amp;'Aim 1 - Household Contacts'!AC72&amp;"("&amp;TEXT('Aim 1 - Household Contacts'!AD72,"0%")&amp;")"</f>
        <v>0(-)</v>
      </c>
      <c r="D32" s="168"/>
      <c r="F32" s="204"/>
      <c r="G32" s="204"/>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4"/>
      <c r="G33" s="204"/>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4"/>
      <c r="G34" s="204"/>
      <c r="H34" s="155"/>
      <c r="I34" s="155"/>
      <c r="J34" s="155"/>
      <c r="K34" s="155"/>
    </row>
    <row r="35" spans="2:12" x14ac:dyDescent="0.3">
      <c r="B35" s="168" t="s">
        <v>971</v>
      </c>
      <c r="C35" s="168" t="str">
        <f>""&amp;'Aim 1 - Household Contacts'!AC75&amp;"("&amp;TEXT('Aim 1 - Household Contacts'!AD75,"0%")&amp;")"</f>
        <v>0(-)</v>
      </c>
      <c r="D35" s="168"/>
      <c r="F35" s="204"/>
      <c r="G35" s="204"/>
      <c r="H35" s="155"/>
      <c r="I35" s="155"/>
      <c r="J35" s="155"/>
      <c r="K35" s="155"/>
    </row>
    <row r="36" spans="2:12" x14ac:dyDescent="0.3">
      <c r="B36" s="168" t="s">
        <v>972</v>
      </c>
      <c r="C36" s="168" t="str">
        <f>""&amp;'Aim 1 - Household Contacts'!AC76&amp;"("&amp;TEXT('Aim 1 - Household Contacts'!AD76,"0%")&amp;")"</f>
        <v>0(-)</v>
      </c>
      <c r="D36" s="168"/>
      <c r="F36" s="204"/>
      <c r="G36" s="204"/>
      <c r="H36" s="155"/>
      <c r="I36" s="155"/>
      <c r="J36" s="155"/>
      <c r="K36" s="155"/>
    </row>
    <row r="37" spans="2:12" x14ac:dyDescent="0.3">
      <c r="B37" s="168" t="s">
        <v>979</v>
      </c>
      <c r="C37" s="168" t="str">
        <f>""&amp;'Aim 1 - Household Contacts'!AC77&amp;"("&amp;TEXT('Aim 1 - Household Contacts'!AD77,"0%")&amp;")"</f>
        <v>0(-)</v>
      </c>
      <c r="D37" s="168"/>
      <c r="F37" s="204"/>
      <c r="G37" s="204"/>
      <c r="H37" s="155"/>
      <c r="I37" s="155"/>
      <c r="J37" s="155"/>
      <c r="K37" s="155"/>
    </row>
    <row r="38" spans="2:12" x14ac:dyDescent="0.3">
      <c r="B38" s="168" t="s">
        <v>982</v>
      </c>
      <c r="C38" s="168"/>
      <c r="D38" s="168"/>
      <c r="F38" s="204"/>
      <c r="G38" s="204"/>
      <c r="H38" s="155"/>
      <c r="I38" s="155"/>
      <c r="J38" s="155"/>
      <c r="K38" s="155"/>
      <c r="L38" s="154"/>
    </row>
    <row r="39" spans="2:12" x14ac:dyDescent="0.3">
      <c r="B39" s="168" t="s">
        <v>983</v>
      </c>
      <c r="C39" s="168" t="str">
        <f>""&amp;'Aim 1 - Household Contacts'!AF67&amp;"("&amp;TEXT('Aim 1 - Household Contacts'!AG67,"0%")&amp;")"</f>
        <v>0(-)</v>
      </c>
      <c r="D39" s="168"/>
      <c r="F39" s="204"/>
      <c r="G39" s="204"/>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4"/>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4"/>
      <c r="H41" s="155"/>
      <c r="I41" s="155"/>
      <c r="J41" s="155"/>
      <c r="K41" s="155"/>
      <c r="L41" s="154"/>
    </row>
    <row r="42" spans="2:12" x14ac:dyDescent="0.3">
      <c r="B42" s="168" t="s">
        <v>976</v>
      </c>
      <c r="C42" s="168" t="str">
        <f>""&amp;'Aim 1 - Household Contacts'!AF70&amp;"("&amp;TEXT('Aim 1 - Household Contacts'!AG70,"0%")&amp;")"</f>
        <v>0(-)</v>
      </c>
      <c r="D42" s="168"/>
      <c r="F42" s="204"/>
      <c r="H42" s="155"/>
      <c r="I42" s="155"/>
      <c r="J42" s="155"/>
      <c r="K42" s="155"/>
      <c r="L42" s="154"/>
    </row>
    <row r="43" spans="2:12" x14ac:dyDescent="0.3">
      <c r="B43" s="168" t="s">
        <v>977</v>
      </c>
      <c r="C43" s="168" t="str">
        <f>""&amp;'Aim 1 - Household Contacts'!AF71&amp;"("&amp;TEXT('Aim 1 - Household Contacts'!AG71,"0%")&amp;")"</f>
        <v>0(-)</v>
      </c>
      <c r="D43" s="168"/>
      <c r="F43" s="204"/>
      <c r="H43" s="155"/>
      <c r="I43" s="155"/>
      <c r="J43" s="155"/>
      <c r="K43" s="155"/>
      <c r="L43" s="154"/>
    </row>
    <row r="44" spans="2:12" x14ac:dyDescent="0.3">
      <c r="B44" s="168" t="s">
        <v>978</v>
      </c>
      <c r="C44" s="168" t="str">
        <f>""&amp;'Aim 1 - Household Contacts'!AF72&amp;"("&amp;TEXT('Aim 1 - Household Contacts'!AG72,"0%")&amp;")"</f>
        <v>0(-)</v>
      </c>
      <c r="D44" s="168"/>
      <c r="F44" s="204"/>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4"/>
      <c r="H45" s="155"/>
      <c r="I45" s="155"/>
      <c r="J45" s="155"/>
      <c r="K45" s="155"/>
      <c r="L45" s="154"/>
    </row>
    <row r="46" spans="2:12" x14ac:dyDescent="0.3">
      <c r="B46" s="168" t="s">
        <v>970</v>
      </c>
      <c r="C46" s="168" t="str">
        <f>""&amp;B46&amp;CHAR(10)&amp;"(N="&amp;'Aim 1 - Household Contacts'!AF74&amp;")"</f>
        <v xml:space="preserve">    Provided sputum
(N=0)</v>
      </c>
      <c r="D46" s="168"/>
      <c r="F46" s="204"/>
      <c r="H46" s="155"/>
      <c r="I46" s="155"/>
      <c r="J46" s="155"/>
      <c r="K46" s="155"/>
    </row>
    <row r="47" spans="2:12" x14ac:dyDescent="0.3">
      <c r="B47" s="168" t="s">
        <v>971</v>
      </c>
      <c r="C47" s="168" t="str">
        <f>""&amp;'Aim 1 - Household Contacts'!AF75&amp;"("&amp;TEXT('Aim 1 - Household Contacts'!AG75,"0%")&amp;")"</f>
        <v>0(-)</v>
      </c>
      <c r="D47" s="168"/>
      <c r="F47" s="204"/>
      <c r="G47" s="204"/>
      <c r="H47" s="155"/>
      <c r="I47" s="155"/>
      <c r="J47" s="155"/>
      <c r="K47" s="155"/>
    </row>
    <row r="48" spans="2:12" x14ac:dyDescent="0.3">
      <c r="B48" s="168" t="s">
        <v>972</v>
      </c>
      <c r="C48" s="168" t="str">
        <f>""&amp;'Aim 1 - Household Contacts'!AF76&amp;"("&amp;TEXT('Aim 1 - Household Contacts'!AG76,"0%")&amp;")"</f>
        <v>0(-)</v>
      </c>
      <c r="D48" s="168"/>
      <c r="F48" s="204"/>
      <c r="G48" s="204"/>
      <c r="H48" s="155"/>
      <c r="I48" s="155"/>
      <c r="J48" s="155"/>
      <c r="K48" s="155"/>
    </row>
    <row r="49" spans="2:14" x14ac:dyDescent="0.3">
      <c r="B49" s="168" t="s">
        <v>979</v>
      </c>
      <c r="C49" s="168" t="str">
        <f>""&amp;'Aim 1 - Household Contacts'!AF77&amp;"("&amp;TEXT('Aim 1 - Household Contacts'!AG77,"0%")&amp;")"</f>
        <v>0(-)</v>
      </c>
      <c r="F49" s="204"/>
      <c r="G49" s="204"/>
      <c r="H49" s="155"/>
      <c r="I49" s="155"/>
      <c r="J49" s="155"/>
      <c r="K49" s="155"/>
      <c r="N49" t="s">
        <v>988</v>
      </c>
    </row>
    <row r="50" spans="2:14" x14ac:dyDescent="0.3">
      <c r="B50" s="168" t="s">
        <v>980</v>
      </c>
      <c r="C50" s="168" t="str">
        <f>""&amp;'Aim 1 - Household Contacts'!AC75&amp;"("&amp;TEXT('Aim 1 - Household Contacts'!AD75,"0%")&amp;")"</f>
        <v>0(-)</v>
      </c>
      <c r="F50" s="204"/>
      <c r="G50" s="204"/>
      <c r="H50" s="155"/>
      <c r="I50" s="155"/>
      <c r="J50" s="155"/>
      <c r="K50" s="155"/>
    </row>
    <row r="51" spans="2:14" x14ac:dyDescent="0.3">
      <c r="B51" s="168" t="s">
        <v>984</v>
      </c>
      <c r="C51" s="168" t="str">
        <f>""&amp;'Aim 1 - Household Contacts'!AI67&amp;"("&amp;TEXT('Aim 1 - Household Contacts'!AJ67,"0%")&amp;")"</f>
        <v>0(-)</v>
      </c>
      <c r="F51" s="204"/>
      <c r="G51" s="204"/>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4"/>
      <c r="G52" s="204"/>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4"/>
      <c r="G53" s="204"/>
      <c r="H53" s="155"/>
      <c r="I53" s="155"/>
      <c r="J53" s="155"/>
      <c r="K53" s="155"/>
    </row>
    <row r="54" spans="2:14" x14ac:dyDescent="0.3">
      <c r="B54" s="168" t="s">
        <v>976</v>
      </c>
      <c r="C54" s="168" t="str">
        <f>""&amp;'Aim 1 - Household Contacts'!AI70&amp;"("&amp;TEXT('Aim 1 - Household Contacts'!AJ70,"0%")&amp;")"</f>
        <v>0(-)</v>
      </c>
      <c r="F54" s="204"/>
      <c r="G54" s="204"/>
      <c r="H54" s="155"/>
      <c r="I54" s="155"/>
      <c r="J54" s="155"/>
      <c r="K54" s="155"/>
    </row>
    <row r="55" spans="2:14" x14ac:dyDescent="0.3">
      <c r="B55" s="168" t="s">
        <v>977</v>
      </c>
      <c r="C55" s="168" t="str">
        <f>""&amp;'Aim 1 - Household Contacts'!AI71&amp;"("&amp;TEXT('Aim 1 - Household Contacts'!AJ71,"0%")&amp;")"</f>
        <v>0(-)</v>
      </c>
      <c r="F55" s="204"/>
      <c r="G55" s="204"/>
      <c r="H55" s="155"/>
      <c r="I55" s="155"/>
      <c r="J55" s="155"/>
      <c r="K55" s="155"/>
    </row>
    <row r="56" spans="2:14" x14ac:dyDescent="0.3">
      <c r="B56" s="168" t="s">
        <v>978</v>
      </c>
      <c r="C56" s="168" t="str">
        <f>""&amp;'Aim 1 - Household Contacts'!AI72&amp;"("&amp;TEXT('Aim 1 - Household Contacts'!AJ72,"0%")&amp;")"</f>
        <v>0(-)</v>
      </c>
      <c r="F56" s="204"/>
      <c r="G56" s="204"/>
      <c r="H56" s="155"/>
      <c r="I56" s="155"/>
      <c r="J56" s="155"/>
      <c r="K56" s="155"/>
    </row>
    <row r="57" spans="2:14" x14ac:dyDescent="0.3">
      <c r="B57" s="168" t="s">
        <v>986</v>
      </c>
      <c r="C57" s="168" t="str">
        <f>"Did not provide sputum"&amp;"(N="&amp;'Aim 1 - Household Contacts'!AI73&amp;"("&amp;TEXT('Aim 1 - Household Contacts'!AJ73,"0%")&amp;"))"</f>
        <v>Did not provide sputum(N=0(-))</v>
      </c>
      <c r="F57" s="204"/>
      <c r="G57" s="204"/>
      <c r="H57" s="155"/>
      <c r="I57" s="155"/>
      <c r="J57" s="155"/>
      <c r="K57" s="155"/>
    </row>
    <row r="58" spans="2:14" x14ac:dyDescent="0.3">
      <c r="B58" s="168" t="s">
        <v>970</v>
      </c>
      <c r="C58" s="168" t="str">
        <f>""&amp;B58&amp;CHAR(10)&amp;"(N="&amp;'Aim 1 - Household Contacts'!AI74&amp;")"</f>
        <v xml:space="preserve">    Provided sputum
(N=0)</v>
      </c>
      <c r="F58" s="204"/>
      <c r="G58" s="204"/>
      <c r="H58" s="155"/>
      <c r="I58" s="155"/>
      <c r="J58" s="155"/>
      <c r="K58" s="155"/>
    </row>
    <row r="59" spans="2:14" x14ac:dyDescent="0.3">
      <c r="B59" s="168" t="s">
        <v>971</v>
      </c>
      <c r="C59" s="168" t="str">
        <f>""&amp;'Aim 1 - Household Contacts'!AI75&amp;"("&amp;TEXT('Aim 1 - Household Contacts'!AJ75,"0%")&amp;")"</f>
        <v>0(-)</v>
      </c>
      <c r="F59" s="204"/>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opLeftCell="A35"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41"/>
      <c r="C1" s="241"/>
      <c r="D1" s="241"/>
      <c r="E1" s="241"/>
      <c r="F1" s="241"/>
      <c r="G1" s="241"/>
      <c r="H1" s="241"/>
      <c r="J1" s="242" t="s">
        <v>992</v>
      </c>
      <c r="K1" s="242"/>
      <c r="L1" s="242"/>
      <c r="M1" s="242"/>
      <c r="N1" s="242"/>
      <c r="O1" s="242"/>
      <c r="P1" s="242"/>
      <c r="R1" s="242" t="s">
        <v>991</v>
      </c>
      <c r="S1" s="242"/>
      <c r="T1" s="242"/>
      <c r="U1" s="242"/>
      <c r="V1" s="242"/>
      <c r="W1" s="242"/>
      <c r="X1" s="242"/>
      <c r="Y1" s="15"/>
    </row>
    <row r="2" spans="2:25" ht="15" thickBot="1" x14ac:dyDescent="0.35">
      <c r="B2" s="222" t="s">
        <v>781</v>
      </c>
      <c r="C2" s="223"/>
      <c r="D2" s="224"/>
      <c r="E2" s="1"/>
      <c r="F2" s="24"/>
      <c r="G2" s="24"/>
      <c r="H2" s="24"/>
      <c r="I2" s="24"/>
      <c r="J2" s="222" t="s">
        <v>781</v>
      </c>
      <c r="K2" s="223"/>
      <c r="L2" s="224"/>
      <c r="M2" s="1"/>
      <c r="N2" s="24"/>
      <c r="O2" s="24"/>
      <c r="P2" s="24"/>
      <c r="Q2" s="24"/>
      <c r="R2" s="222" t="s">
        <v>781</v>
      </c>
      <c r="S2" s="223"/>
      <c r="T2" s="224"/>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22" t="s">
        <v>870</v>
      </c>
      <c r="C15" s="223"/>
      <c r="D15" s="224"/>
      <c r="G15" s="5"/>
      <c r="H15" s="5"/>
      <c r="I15" s="5"/>
      <c r="J15" s="222" t="s">
        <v>870</v>
      </c>
      <c r="K15" s="223"/>
      <c r="L15" s="224"/>
      <c r="O15" s="5"/>
      <c r="P15" s="5"/>
      <c r="Q15" s="5"/>
      <c r="R15" s="222" t="s">
        <v>870</v>
      </c>
      <c r="S15" s="223"/>
      <c r="T15" s="224"/>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29" t="s">
        <v>869</v>
      </c>
      <c r="C28" s="230"/>
      <c r="D28" s="230"/>
      <c r="E28" s="231"/>
      <c r="F28" s="24"/>
      <c r="G28" s="24"/>
      <c r="H28" s="24"/>
      <c r="I28" s="24"/>
      <c r="J28" s="229" t="s">
        <v>869</v>
      </c>
      <c r="K28" s="230"/>
      <c r="L28" s="230"/>
      <c r="M28" s="231"/>
      <c r="N28" s="37"/>
      <c r="O28" s="1"/>
      <c r="P28" s="1"/>
      <c r="Q28" s="24"/>
      <c r="R28" s="229" t="s">
        <v>869</v>
      </c>
      <c r="S28" s="230"/>
      <c r="T28" s="230"/>
      <c r="U28" s="231"/>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29" t="s">
        <v>777</v>
      </c>
      <c r="C37" s="230"/>
      <c r="D37" s="230"/>
      <c r="E37" s="230"/>
      <c r="F37" s="231"/>
      <c r="G37" s="1"/>
      <c r="H37" s="1"/>
      <c r="I37" s="1"/>
      <c r="J37" s="229" t="s">
        <v>777</v>
      </c>
      <c r="K37" s="230"/>
      <c r="L37" s="230"/>
      <c r="M37" s="230"/>
      <c r="N37" s="231"/>
      <c r="O37" s="1"/>
      <c r="P37" s="1"/>
      <c r="Q37" s="1"/>
      <c r="R37" s="229" t="s">
        <v>777</v>
      </c>
      <c r="S37" s="230"/>
      <c r="T37" s="230"/>
      <c r="U37" s="230"/>
      <c r="V37" s="231"/>
      <c r="W37" s="1"/>
      <c r="X37" s="1"/>
    </row>
    <row r="38" spans="2:24" ht="15" customHeight="1" x14ac:dyDescent="0.3">
      <c r="B38" s="30"/>
      <c r="C38" s="227" t="s">
        <v>752</v>
      </c>
      <c r="D38" s="225" t="s">
        <v>753</v>
      </c>
      <c r="E38" s="225"/>
      <c r="F38" s="235" t="s">
        <v>758</v>
      </c>
      <c r="G38" s="1"/>
      <c r="H38" s="1"/>
      <c r="I38" s="1"/>
      <c r="J38" s="30"/>
      <c r="K38" s="227" t="s">
        <v>752</v>
      </c>
      <c r="L38" s="225" t="s">
        <v>753</v>
      </c>
      <c r="M38" s="225"/>
      <c r="N38" s="235" t="s">
        <v>758</v>
      </c>
      <c r="O38" s="1"/>
      <c r="P38" s="1"/>
      <c r="Q38" s="1"/>
      <c r="R38" s="30"/>
      <c r="S38" s="227" t="s">
        <v>752</v>
      </c>
      <c r="T38" s="225" t="s">
        <v>753</v>
      </c>
      <c r="U38" s="225"/>
      <c r="V38" s="235" t="s">
        <v>758</v>
      </c>
      <c r="W38" s="1"/>
      <c r="X38" s="1"/>
    </row>
    <row r="39" spans="2:24" x14ac:dyDescent="0.3">
      <c r="B39" s="3"/>
      <c r="C39" s="228"/>
      <c r="D39" s="226"/>
      <c r="E39" s="226"/>
      <c r="F39" s="236"/>
      <c r="G39" s="1"/>
      <c r="H39" s="1"/>
      <c r="I39" s="1"/>
      <c r="J39" s="3"/>
      <c r="K39" s="228"/>
      <c r="L39" s="226"/>
      <c r="M39" s="226"/>
      <c r="N39" s="236"/>
      <c r="O39" s="1"/>
      <c r="P39" s="1"/>
      <c r="Q39" s="1"/>
      <c r="R39" s="3"/>
      <c r="S39" s="228"/>
      <c r="T39" s="226"/>
      <c r="U39" s="226"/>
      <c r="V39" s="236"/>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29" t="s">
        <v>792</v>
      </c>
      <c r="C47" s="230"/>
      <c r="D47" s="230"/>
      <c r="E47" s="230"/>
      <c r="F47" s="231"/>
      <c r="G47" s="220" t="s">
        <v>915</v>
      </c>
      <c r="H47" s="221"/>
      <c r="J47" s="229" t="s">
        <v>792</v>
      </c>
      <c r="K47" s="230"/>
      <c r="L47" s="230"/>
      <c r="M47" s="230"/>
      <c r="N47" s="231"/>
      <c r="O47" s="220" t="s">
        <v>915</v>
      </c>
      <c r="P47" s="221"/>
      <c r="R47" s="229" t="s">
        <v>792</v>
      </c>
      <c r="S47" s="230"/>
      <c r="T47" s="230"/>
      <c r="U47" s="230"/>
      <c r="V47" s="231"/>
      <c r="W47" s="220" t="s">
        <v>915</v>
      </c>
      <c r="X47" s="221"/>
    </row>
    <row r="48" spans="2:24" ht="28.8" x14ac:dyDescent="0.3">
      <c r="B48" s="232" t="s">
        <v>782</v>
      </c>
      <c r="C48" s="226"/>
      <c r="D48" s="78" t="s">
        <v>759</v>
      </c>
      <c r="E48" s="65" t="s">
        <v>752</v>
      </c>
      <c r="F48" s="79" t="s">
        <v>783</v>
      </c>
      <c r="G48" s="146" t="s">
        <v>28</v>
      </c>
      <c r="H48" s="146" t="s">
        <v>29</v>
      </c>
      <c r="J48" s="232" t="s">
        <v>782</v>
      </c>
      <c r="K48" s="226"/>
      <c r="L48" s="78" t="s">
        <v>759</v>
      </c>
      <c r="M48" s="65" t="s">
        <v>752</v>
      </c>
      <c r="N48" s="79" t="s">
        <v>783</v>
      </c>
      <c r="O48" s="146" t="s">
        <v>28</v>
      </c>
      <c r="P48" s="146" t="s">
        <v>29</v>
      </c>
      <c r="R48" s="232" t="s">
        <v>782</v>
      </c>
      <c r="S48" s="226"/>
      <c r="T48" s="78" t="s">
        <v>759</v>
      </c>
      <c r="U48" s="65" t="s">
        <v>752</v>
      </c>
      <c r="V48" s="79" t="s">
        <v>783</v>
      </c>
      <c r="W48" s="146" t="s">
        <v>28</v>
      </c>
      <c r="X48" s="146" t="s">
        <v>29</v>
      </c>
    </row>
    <row r="49" spans="2:24" x14ac:dyDescent="0.3">
      <c r="B49" s="233" t="s">
        <v>784</v>
      </c>
      <c r="C49" s="234"/>
      <c r="D49" s="69">
        <v>0</v>
      </c>
      <c r="E49" s="5">
        <v>0</v>
      </c>
      <c r="F49" s="76">
        <v>0</v>
      </c>
      <c r="G49" s="145"/>
      <c r="H49" s="145"/>
      <c r="J49" s="233" t="s">
        <v>784</v>
      </c>
      <c r="K49" s="234"/>
      <c r="L49" s="69">
        <v>0</v>
      </c>
      <c r="M49" s="5">
        <v>0</v>
      </c>
      <c r="N49" s="76">
        <v>0</v>
      </c>
      <c r="O49" s="145"/>
      <c r="P49" s="145"/>
      <c r="R49" s="233" t="s">
        <v>784</v>
      </c>
      <c r="S49" s="234"/>
      <c r="T49" s="69">
        <v>0</v>
      </c>
      <c r="U49" s="5">
        <v>0</v>
      </c>
      <c r="V49" s="76">
        <v>0</v>
      </c>
      <c r="W49" s="145"/>
      <c r="X49" s="145"/>
    </row>
    <row r="50" spans="2:24" x14ac:dyDescent="0.3">
      <c r="B50" s="233" t="s">
        <v>765</v>
      </c>
      <c r="C50" s="234"/>
      <c r="D50" s="69">
        <v>0</v>
      </c>
      <c r="E50" s="5">
        <v>0</v>
      </c>
      <c r="F50" s="76">
        <v>0</v>
      </c>
      <c r="G50" s="145"/>
      <c r="H50" s="145"/>
      <c r="J50" s="233" t="s">
        <v>765</v>
      </c>
      <c r="K50" s="234"/>
      <c r="L50" s="69">
        <v>0</v>
      </c>
      <c r="M50" s="5">
        <v>0</v>
      </c>
      <c r="N50" s="76">
        <v>0</v>
      </c>
      <c r="O50" s="145"/>
      <c r="P50" s="145"/>
      <c r="R50" s="233" t="s">
        <v>765</v>
      </c>
      <c r="S50" s="234"/>
      <c r="T50" s="69">
        <v>0</v>
      </c>
      <c r="U50" s="5">
        <v>0</v>
      </c>
      <c r="V50" s="76">
        <v>0</v>
      </c>
      <c r="W50" s="145"/>
      <c r="X50" s="145"/>
    </row>
    <row r="51" spans="2:24" x14ac:dyDescent="0.3">
      <c r="B51" s="233" t="s">
        <v>785</v>
      </c>
      <c r="C51" s="234"/>
      <c r="D51" s="69">
        <v>0</v>
      </c>
      <c r="E51" s="5">
        <v>0</v>
      </c>
      <c r="F51" s="76">
        <v>0</v>
      </c>
      <c r="G51" s="145"/>
      <c r="H51" s="145"/>
      <c r="J51" s="233" t="s">
        <v>785</v>
      </c>
      <c r="K51" s="234"/>
      <c r="L51" s="69">
        <v>0</v>
      </c>
      <c r="M51" s="5">
        <v>0</v>
      </c>
      <c r="N51" s="76">
        <v>0</v>
      </c>
      <c r="O51" s="145"/>
      <c r="P51" s="145"/>
      <c r="R51" s="233" t="s">
        <v>785</v>
      </c>
      <c r="S51" s="234"/>
      <c r="T51" s="69">
        <v>0</v>
      </c>
      <c r="U51" s="5">
        <v>0</v>
      </c>
      <c r="V51" s="76">
        <v>0</v>
      </c>
      <c r="W51" s="145"/>
      <c r="X51" s="145"/>
    </row>
    <row r="52" spans="2:24" x14ac:dyDescent="0.3">
      <c r="B52" s="233" t="s">
        <v>766</v>
      </c>
      <c r="C52" s="234"/>
      <c r="D52" s="69">
        <v>0</v>
      </c>
      <c r="E52" s="5">
        <v>0</v>
      </c>
      <c r="F52" s="76">
        <v>0</v>
      </c>
      <c r="G52" s="145"/>
      <c r="H52" s="145"/>
      <c r="J52" s="233" t="s">
        <v>766</v>
      </c>
      <c r="K52" s="234"/>
      <c r="L52" s="69">
        <v>0</v>
      </c>
      <c r="M52" s="5">
        <v>0</v>
      </c>
      <c r="N52" s="76">
        <v>0</v>
      </c>
      <c r="O52" s="145"/>
      <c r="P52" s="145"/>
      <c r="R52" s="233" t="s">
        <v>766</v>
      </c>
      <c r="S52" s="234"/>
      <c r="T52" s="69">
        <v>0</v>
      </c>
      <c r="U52" s="5">
        <v>0</v>
      </c>
      <c r="V52" s="76">
        <v>0</v>
      </c>
      <c r="W52" s="145"/>
      <c r="X52" s="145"/>
    </row>
    <row r="53" spans="2:24" x14ac:dyDescent="0.3">
      <c r="B53" s="233" t="s">
        <v>772</v>
      </c>
      <c r="C53" s="234"/>
      <c r="D53" s="69">
        <v>0</v>
      </c>
      <c r="E53" s="5">
        <v>0</v>
      </c>
      <c r="F53" s="76">
        <v>0</v>
      </c>
      <c r="G53" s="145"/>
      <c r="H53" s="145"/>
      <c r="J53" s="233" t="s">
        <v>772</v>
      </c>
      <c r="K53" s="234"/>
      <c r="L53" s="69">
        <v>0</v>
      </c>
      <c r="M53" s="5">
        <v>0</v>
      </c>
      <c r="N53" s="76">
        <v>0</v>
      </c>
      <c r="O53" s="145"/>
      <c r="P53" s="145"/>
      <c r="R53" s="233" t="s">
        <v>772</v>
      </c>
      <c r="S53" s="234"/>
      <c r="T53" s="69">
        <v>0</v>
      </c>
      <c r="U53" s="5">
        <v>0</v>
      </c>
      <c r="V53" s="76">
        <v>0</v>
      </c>
      <c r="W53" s="145"/>
      <c r="X53" s="145"/>
    </row>
    <row r="54" spans="2:24" x14ac:dyDescent="0.3">
      <c r="B54" s="233" t="s">
        <v>770</v>
      </c>
      <c r="C54" s="234"/>
      <c r="D54" s="69">
        <v>0</v>
      </c>
      <c r="E54" s="5">
        <v>0</v>
      </c>
      <c r="F54" s="76">
        <v>0</v>
      </c>
      <c r="G54" s="145"/>
      <c r="H54" s="145"/>
      <c r="J54" s="233" t="s">
        <v>770</v>
      </c>
      <c r="K54" s="234"/>
      <c r="L54" s="69">
        <v>0</v>
      </c>
      <c r="M54" s="5">
        <v>0</v>
      </c>
      <c r="N54" s="76">
        <v>0</v>
      </c>
      <c r="O54" s="145"/>
      <c r="P54" s="145"/>
      <c r="R54" s="233" t="s">
        <v>770</v>
      </c>
      <c r="S54" s="234"/>
      <c r="T54" s="69">
        <v>0</v>
      </c>
      <c r="U54" s="5">
        <v>0</v>
      </c>
      <c r="V54" s="76">
        <v>0</v>
      </c>
      <c r="W54" s="145"/>
      <c r="X54" s="145"/>
    </row>
    <row r="55" spans="2:24" x14ac:dyDescent="0.3">
      <c r="B55" s="233" t="s">
        <v>764</v>
      </c>
      <c r="C55" s="234"/>
      <c r="D55" s="69">
        <v>0</v>
      </c>
      <c r="E55" s="5">
        <v>0</v>
      </c>
      <c r="F55" s="76">
        <v>0</v>
      </c>
      <c r="G55" s="145"/>
      <c r="H55" s="145"/>
      <c r="J55" s="233" t="s">
        <v>764</v>
      </c>
      <c r="K55" s="234"/>
      <c r="L55" s="69">
        <v>0</v>
      </c>
      <c r="M55" s="5">
        <v>0</v>
      </c>
      <c r="N55" s="76">
        <v>0</v>
      </c>
      <c r="O55" s="145"/>
      <c r="P55" s="145"/>
      <c r="R55" s="233" t="s">
        <v>764</v>
      </c>
      <c r="S55" s="234"/>
      <c r="T55" s="69">
        <v>0</v>
      </c>
      <c r="U55" s="5">
        <v>0</v>
      </c>
      <c r="V55" s="76">
        <v>0</v>
      </c>
      <c r="W55" s="145"/>
      <c r="X55" s="145"/>
    </row>
    <row r="56" spans="2:24" x14ac:dyDescent="0.3">
      <c r="B56" s="233" t="s">
        <v>768</v>
      </c>
      <c r="C56" s="234"/>
      <c r="D56" s="69">
        <v>0</v>
      </c>
      <c r="E56" s="5">
        <v>0</v>
      </c>
      <c r="F56" s="153">
        <v>0</v>
      </c>
      <c r="G56" s="143"/>
      <c r="H56" s="145"/>
      <c r="J56" s="233" t="s">
        <v>768</v>
      </c>
      <c r="K56" s="234"/>
      <c r="L56" s="69">
        <v>0</v>
      </c>
      <c r="M56" s="5">
        <v>0</v>
      </c>
      <c r="N56" s="153">
        <v>0</v>
      </c>
      <c r="O56" s="143"/>
      <c r="P56" s="145"/>
      <c r="R56" s="233" t="s">
        <v>768</v>
      </c>
      <c r="S56" s="234"/>
      <c r="T56" s="69">
        <v>0</v>
      </c>
      <c r="U56" s="5">
        <v>0</v>
      </c>
      <c r="V56" s="153">
        <v>0</v>
      </c>
      <c r="W56" s="143"/>
      <c r="X56" s="145"/>
    </row>
    <row r="57" spans="2:24" x14ac:dyDescent="0.3">
      <c r="B57" s="233" t="s">
        <v>786</v>
      </c>
      <c r="C57" s="234"/>
      <c r="D57" s="69">
        <v>0</v>
      </c>
      <c r="E57" s="5">
        <v>0</v>
      </c>
      <c r="F57" s="153">
        <v>0</v>
      </c>
      <c r="G57" s="151"/>
      <c r="H57" s="150"/>
      <c r="J57" s="233" t="s">
        <v>786</v>
      </c>
      <c r="K57" s="234"/>
      <c r="L57" s="69">
        <v>0</v>
      </c>
      <c r="M57" s="5">
        <v>0</v>
      </c>
      <c r="N57" s="153">
        <v>0</v>
      </c>
      <c r="O57" s="151"/>
      <c r="P57" s="150"/>
      <c r="R57" s="233" t="s">
        <v>786</v>
      </c>
      <c r="S57" s="234"/>
      <c r="T57" s="69">
        <v>0</v>
      </c>
      <c r="U57" s="5">
        <v>0</v>
      </c>
      <c r="V57" s="153">
        <v>0</v>
      </c>
      <c r="W57" s="151"/>
      <c r="X57" s="150"/>
    </row>
    <row r="58" spans="2:24" x14ac:dyDescent="0.3">
      <c r="B58" s="233" t="s">
        <v>787</v>
      </c>
      <c r="C58" s="234"/>
      <c r="D58" s="69">
        <v>0</v>
      </c>
      <c r="E58" s="5">
        <v>0</v>
      </c>
      <c r="F58" s="153">
        <v>0</v>
      </c>
      <c r="G58" s="150"/>
      <c r="H58" s="152"/>
      <c r="J58" s="233" t="s">
        <v>787</v>
      </c>
      <c r="K58" s="234"/>
      <c r="L58" s="69">
        <v>0</v>
      </c>
      <c r="M58" s="5">
        <v>0</v>
      </c>
      <c r="N58" s="153">
        <v>0</v>
      </c>
      <c r="O58" s="150"/>
      <c r="P58" s="152"/>
      <c r="R58" s="233" t="s">
        <v>787</v>
      </c>
      <c r="S58" s="234"/>
      <c r="T58" s="69">
        <v>0</v>
      </c>
      <c r="U58" s="5">
        <v>0</v>
      </c>
      <c r="V58" s="153">
        <v>0</v>
      </c>
      <c r="W58" s="150"/>
      <c r="X58" s="152"/>
    </row>
    <row r="59" spans="2:24" x14ac:dyDescent="0.3">
      <c r="B59" s="233" t="s">
        <v>771</v>
      </c>
      <c r="C59" s="234"/>
      <c r="D59" s="69">
        <v>0</v>
      </c>
      <c r="E59" s="5">
        <v>0</v>
      </c>
      <c r="F59" s="76">
        <v>0</v>
      </c>
      <c r="G59" s="147"/>
      <c r="H59" s="148"/>
      <c r="J59" s="233" t="s">
        <v>771</v>
      </c>
      <c r="K59" s="234"/>
      <c r="L59" s="69">
        <v>0</v>
      </c>
      <c r="M59" s="5">
        <v>0</v>
      </c>
      <c r="N59" s="76">
        <v>0</v>
      </c>
      <c r="O59" s="147"/>
      <c r="P59" s="148"/>
      <c r="R59" s="233" t="s">
        <v>771</v>
      </c>
      <c r="S59" s="234"/>
      <c r="T59" s="69">
        <v>0</v>
      </c>
      <c r="U59" s="5">
        <v>0</v>
      </c>
      <c r="V59" s="76">
        <v>0</v>
      </c>
      <c r="W59" s="147"/>
      <c r="X59" s="148"/>
    </row>
    <row r="60" spans="2:24" x14ac:dyDescent="0.3">
      <c r="B60" s="233" t="s">
        <v>788</v>
      </c>
      <c r="C60" s="234"/>
      <c r="D60" s="69">
        <v>0</v>
      </c>
      <c r="E60" s="5">
        <v>0</v>
      </c>
      <c r="F60" s="76">
        <v>0</v>
      </c>
      <c r="G60" s="147"/>
      <c r="H60" s="148"/>
      <c r="J60" s="233" t="s">
        <v>788</v>
      </c>
      <c r="K60" s="234"/>
      <c r="L60" s="69">
        <v>0</v>
      </c>
      <c r="M60" s="5">
        <v>0</v>
      </c>
      <c r="N60" s="76">
        <v>0</v>
      </c>
      <c r="O60" s="147"/>
      <c r="P60" s="148"/>
      <c r="R60" s="233" t="s">
        <v>788</v>
      </c>
      <c r="S60" s="234"/>
      <c r="T60" s="69">
        <v>0</v>
      </c>
      <c r="U60" s="5">
        <v>0</v>
      </c>
      <c r="V60" s="76">
        <v>0</v>
      </c>
      <c r="W60" s="147"/>
      <c r="X60" s="148"/>
    </row>
    <row r="61" spans="2:24" x14ac:dyDescent="0.3">
      <c r="B61" s="233" t="s">
        <v>789</v>
      </c>
      <c r="C61" s="234"/>
      <c r="D61" s="69">
        <v>0</v>
      </c>
      <c r="E61" s="5">
        <v>0</v>
      </c>
      <c r="F61" s="76">
        <v>0</v>
      </c>
      <c r="G61" s="147"/>
      <c r="H61" s="148"/>
      <c r="J61" s="233" t="s">
        <v>789</v>
      </c>
      <c r="K61" s="234"/>
      <c r="L61" s="69">
        <v>0</v>
      </c>
      <c r="M61" s="5">
        <v>0</v>
      </c>
      <c r="N61" s="76">
        <v>0</v>
      </c>
      <c r="O61" s="147"/>
      <c r="P61" s="148"/>
      <c r="R61" s="233" t="s">
        <v>789</v>
      </c>
      <c r="S61" s="234"/>
      <c r="T61" s="69">
        <v>0</v>
      </c>
      <c r="U61" s="5">
        <v>0</v>
      </c>
      <c r="V61" s="76">
        <v>0</v>
      </c>
      <c r="W61" s="147"/>
      <c r="X61" s="148"/>
    </row>
    <row r="62" spans="2:24" x14ac:dyDescent="0.3">
      <c r="B62" s="233" t="s">
        <v>763</v>
      </c>
      <c r="C62" s="234"/>
      <c r="D62" s="69">
        <v>0</v>
      </c>
      <c r="E62" s="5">
        <v>0</v>
      </c>
      <c r="F62" s="76">
        <v>0</v>
      </c>
      <c r="G62" s="147"/>
      <c r="H62" s="148"/>
      <c r="J62" s="233" t="s">
        <v>763</v>
      </c>
      <c r="K62" s="234"/>
      <c r="L62" s="69">
        <v>0</v>
      </c>
      <c r="M62" s="5">
        <v>0</v>
      </c>
      <c r="N62" s="76">
        <v>0</v>
      </c>
      <c r="O62" s="147"/>
      <c r="P62" s="148"/>
      <c r="R62" s="233" t="s">
        <v>763</v>
      </c>
      <c r="S62" s="234"/>
      <c r="T62" s="69">
        <v>0</v>
      </c>
      <c r="U62" s="5">
        <v>0</v>
      </c>
      <c r="V62" s="76">
        <v>0</v>
      </c>
      <c r="W62" s="147"/>
      <c r="X62" s="148"/>
    </row>
    <row r="63" spans="2:24" x14ac:dyDescent="0.3">
      <c r="B63" s="233" t="s">
        <v>767</v>
      </c>
      <c r="C63" s="234"/>
      <c r="D63" s="69">
        <v>0</v>
      </c>
      <c r="E63" s="5">
        <v>0</v>
      </c>
      <c r="F63" s="76">
        <v>0</v>
      </c>
      <c r="G63" s="147"/>
      <c r="H63" s="148"/>
      <c r="J63" s="233" t="s">
        <v>767</v>
      </c>
      <c r="K63" s="234"/>
      <c r="L63" s="69">
        <v>0</v>
      </c>
      <c r="M63" s="5">
        <v>0</v>
      </c>
      <c r="N63" s="76">
        <v>0</v>
      </c>
      <c r="O63" s="147"/>
      <c r="P63" s="148"/>
      <c r="R63" s="233" t="s">
        <v>767</v>
      </c>
      <c r="S63" s="234"/>
      <c r="T63" s="69">
        <v>0</v>
      </c>
      <c r="U63" s="5">
        <v>0</v>
      </c>
      <c r="V63" s="76">
        <v>0</v>
      </c>
      <c r="W63" s="147"/>
      <c r="X63" s="148"/>
    </row>
    <row r="64" spans="2:24" x14ac:dyDescent="0.3">
      <c r="B64" s="233" t="s">
        <v>790</v>
      </c>
      <c r="C64" s="234"/>
      <c r="D64" s="69">
        <v>0</v>
      </c>
      <c r="E64" s="5">
        <v>0</v>
      </c>
      <c r="F64" s="76">
        <v>0</v>
      </c>
      <c r="G64" s="147"/>
      <c r="H64" s="148"/>
      <c r="J64" s="233" t="s">
        <v>790</v>
      </c>
      <c r="K64" s="234"/>
      <c r="L64" s="69">
        <v>0</v>
      </c>
      <c r="M64" s="5">
        <v>0</v>
      </c>
      <c r="N64" s="76">
        <v>0</v>
      </c>
      <c r="O64" s="147"/>
      <c r="P64" s="148"/>
      <c r="R64" s="233" t="s">
        <v>790</v>
      </c>
      <c r="S64" s="234"/>
      <c r="T64" s="69">
        <v>0</v>
      </c>
      <c r="U64" s="5">
        <v>0</v>
      </c>
      <c r="V64" s="76">
        <v>0</v>
      </c>
      <c r="W64" s="147"/>
      <c r="X64" s="148"/>
    </row>
    <row r="65" spans="2:24" x14ac:dyDescent="0.3">
      <c r="B65" s="233" t="s">
        <v>791</v>
      </c>
      <c r="C65" s="234"/>
      <c r="D65" s="69">
        <v>0</v>
      </c>
      <c r="E65" s="5">
        <v>0</v>
      </c>
      <c r="F65" s="76">
        <v>0</v>
      </c>
      <c r="G65" s="147"/>
      <c r="H65" s="148"/>
      <c r="J65" s="233" t="s">
        <v>791</v>
      </c>
      <c r="K65" s="234"/>
      <c r="L65" s="69">
        <v>0</v>
      </c>
      <c r="M65" s="5">
        <v>0</v>
      </c>
      <c r="N65" s="76">
        <v>0</v>
      </c>
      <c r="O65" s="147"/>
      <c r="P65" s="148"/>
      <c r="R65" s="233" t="s">
        <v>791</v>
      </c>
      <c r="S65" s="234"/>
      <c r="T65" s="69">
        <v>0</v>
      </c>
      <c r="U65" s="5">
        <v>0</v>
      </c>
      <c r="V65" s="76">
        <v>0</v>
      </c>
      <c r="W65" s="147"/>
      <c r="X65" s="148"/>
    </row>
    <row r="66" spans="2:24" ht="15" thickBot="1" x14ac:dyDescent="0.35">
      <c r="B66" s="239" t="s">
        <v>769</v>
      </c>
      <c r="C66" s="240"/>
      <c r="D66" s="75">
        <v>0</v>
      </c>
      <c r="E66" s="17">
        <v>0</v>
      </c>
      <c r="F66" s="77">
        <v>0</v>
      </c>
      <c r="G66" s="135"/>
      <c r="H66" s="149"/>
      <c r="J66" s="239" t="s">
        <v>769</v>
      </c>
      <c r="K66" s="240"/>
      <c r="L66" s="75">
        <v>0</v>
      </c>
      <c r="M66" s="17">
        <v>0</v>
      </c>
      <c r="N66" s="77">
        <v>0</v>
      </c>
      <c r="O66" s="135"/>
      <c r="P66" s="149"/>
      <c r="R66" s="239" t="s">
        <v>769</v>
      </c>
      <c r="S66" s="240"/>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37" t="s">
        <v>823</v>
      </c>
      <c r="C69" s="238"/>
      <c r="J69" s="237" t="s">
        <v>823</v>
      </c>
      <c r="K69" s="238"/>
      <c r="R69" s="237" t="s">
        <v>823</v>
      </c>
      <c r="S69" s="238"/>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J63:K63"/>
    <mergeCell ref="J64:K64"/>
    <mergeCell ref="J65:K65"/>
    <mergeCell ref="J66:K66"/>
    <mergeCell ref="J69:K69"/>
    <mergeCell ref="J58:K58"/>
    <mergeCell ref="J59:K59"/>
    <mergeCell ref="J60:K60"/>
    <mergeCell ref="J61:K61"/>
    <mergeCell ref="J62:K62"/>
    <mergeCell ref="J53:K53"/>
    <mergeCell ref="J54:K54"/>
    <mergeCell ref="J55:K55"/>
    <mergeCell ref="J56:K56"/>
    <mergeCell ref="J57:K57"/>
    <mergeCell ref="J48:K48"/>
    <mergeCell ref="J49:K49"/>
    <mergeCell ref="J50:K50"/>
    <mergeCell ref="J51:K51"/>
    <mergeCell ref="J52:K52"/>
    <mergeCell ref="K38:K39"/>
    <mergeCell ref="L38:M39"/>
    <mergeCell ref="N38:N39"/>
    <mergeCell ref="J47:N47"/>
    <mergeCell ref="O47:P47"/>
    <mergeCell ref="J1:P1"/>
    <mergeCell ref="J28:M28"/>
    <mergeCell ref="J2:L2"/>
    <mergeCell ref="J15:L15"/>
    <mergeCell ref="J37:N37"/>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R53:S53"/>
    <mergeCell ref="R54:S54"/>
    <mergeCell ref="R55:S55"/>
    <mergeCell ref="R47:V47"/>
    <mergeCell ref="W47:X47"/>
    <mergeCell ref="R48:S48"/>
    <mergeCell ref="R49:S49"/>
    <mergeCell ref="R50:S50"/>
    <mergeCell ref="R2:T2"/>
    <mergeCell ref="R15:T15"/>
    <mergeCell ref="R28:U28"/>
    <mergeCell ref="R37:V37"/>
    <mergeCell ref="S38:S39"/>
    <mergeCell ref="T38:U39"/>
    <mergeCell ref="V38:V39"/>
    <mergeCell ref="B58:C58"/>
    <mergeCell ref="B60:C60"/>
    <mergeCell ref="B69:C69"/>
    <mergeCell ref="B59:C59"/>
    <mergeCell ref="B61:C61"/>
    <mergeCell ref="B62:C62"/>
    <mergeCell ref="B66:C66"/>
    <mergeCell ref="B63:C63"/>
    <mergeCell ref="B64:C64"/>
    <mergeCell ref="B65:C65"/>
    <mergeCell ref="B48:C48"/>
    <mergeCell ref="B49:C49"/>
    <mergeCell ref="B47:F47"/>
    <mergeCell ref="F38:F39"/>
    <mergeCell ref="B57:C57"/>
    <mergeCell ref="B50:C50"/>
    <mergeCell ref="B51:C51"/>
    <mergeCell ref="B53:C53"/>
    <mergeCell ref="B55:C55"/>
    <mergeCell ref="B56:C56"/>
    <mergeCell ref="B52:C52"/>
    <mergeCell ref="B54:C54"/>
    <mergeCell ref="G47:H47"/>
    <mergeCell ref="B2:D2"/>
    <mergeCell ref="D38:E39"/>
    <mergeCell ref="C38:C39"/>
    <mergeCell ref="B28:E28"/>
    <mergeCell ref="B15:D15"/>
    <mergeCell ref="B37:F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A48" zoomScale="80" zoomScaleNormal="80" workbookViewId="0">
      <selection activeCell="E85" sqref="E85"/>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43" t="s">
        <v>828</v>
      </c>
      <c r="C2" s="244"/>
      <c r="D2" s="245"/>
      <c r="O2" s="243" t="s">
        <v>989</v>
      </c>
      <c r="P2" s="244"/>
      <c r="Q2" s="245"/>
      <c r="AB2" s="243" t="s">
        <v>990</v>
      </c>
      <c r="AC2" s="244"/>
      <c r="AD2" s="245"/>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46" t="s">
        <v>957</v>
      </c>
      <c r="C50" s="247"/>
      <c r="D50" s="247"/>
      <c r="E50" s="247"/>
      <c r="F50" s="247"/>
      <c r="G50" s="247"/>
      <c r="H50" s="247"/>
      <c r="I50" s="247"/>
      <c r="J50" s="247"/>
      <c r="K50" s="247"/>
      <c r="L50" s="247"/>
      <c r="M50" s="248"/>
      <c r="N50" s="196"/>
      <c r="O50" s="246" t="s">
        <v>957</v>
      </c>
      <c r="P50" s="247"/>
      <c r="Q50" s="247"/>
      <c r="R50" s="247"/>
      <c r="S50" s="247"/>
      <c r="T50" s="247"/>
      <c r="U50" s="247"/>
      <c r="V50" s="247"/>
      <c r="W50" s="247"/>
      <c r="X50" s="247"/>
      <c r="Y50" s="247"/>
      <c r="Z50" s="248"/>
      <c r="AB50" s="246" t="s">
        <v>957</v>
      </c>
      <c r="AC50" s="247"/>
      <c r="AD50" s="247"/>
      <c r="AE50" s="247"/>
      <c r="AF50" s="247"/>
      <c r="AG50" s="247"/>
      <c r="AH50" s="247"/>
      <c r="AI50" s="247"/>
      <c r="AJ50" s="247"/>
      <c r="AK50" s="247"/>
      <c r="AL50" s="247"/>
      <c r="AM50" s="248"/>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9" t="s">
        <v>961</v>
      </c>
      <c r="D56" s="249"/>
      <c r="E56" s="172"/>
      <c r="F56" s="249" t="s">
        <v>962</v>
      </c>
      <c r="G56" s="249"/>
      <c r="H56" s="172"/>
      <c r="I56" s="249" t="s">
        <v>963</v>
      </c>
      <c r="J56" s="249"/>
      <c r="K56" s="112"/>
      <c r="L56" s="249" t="s">
        <v>964</v>
      </c>
      <c r="M56" s="250"/>
      <c r="N56" s="196"/>
      <c r="O56" s="110"/>
      <c r="P56" s="249" t="s">
        <v>961</v>
      </c>
      <c r="Q56" s="249"/>
      <c r="R56" s="172"/>
      <c r="S56" s="249" t="s">
        <v>962</v>
      </c>
      <c r="T56" s="249"/>
      <c r="U56" s="172"/>
      <c r="V56" s="249" t="s">
        <v>963</v>
      </c>
      <c r="W56" s="249"/>
      <c r="X56" s="112"/>
      <c r="Y56" s="249" t="s">
        <v>964</v>
      </c>
      <c r="Z56" s="250"/>
      <c r="AB56" s="110"/>
      <c r="AC56" s="249" t="s">
        <v>961</v>
      </c>
      <c r="AD56" s="249"/>
      <c r="AE56" s="172"/>
      <c r="AF56" s="249" t="s">
        <v>962</v>
      </c>
      <c r="AG56" s="249"/>
      <c r="AH56" s="172"/>
      <c r="AI56" s="249" t="s">
        <v>963</v>
      </c>
      <c r="AJ56" s="249"/>
      <c r="AK56" s="112"/>
      <c r="AL56" s="249" t="s">
        <v>964</v>
      </c>
      <c r="AM56" s="250"/>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IF(OR($C$53=0,P67=0),"-",P67/$C$53)</f>
        <v>-</v>
      </c>
      <c r="R67" s="112"/>
      <c r="S67" s="177">
        <f>S69</f>
        <v>0</v>
      </c>
      <c r="T67" s="179" t="str">
        <f>IF(OR($C$53=0,S67=0),"-",S67/$C$53)</f>
        <v>-</v>
      </c>
      <c r="U67" s="112"/>
      <c r="V67" s="192">
        <f>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2">
        <f>AI69</f>
        <v>0</v>
      </c>
      <c r="AJ67" s="179" t="str">
        <f>IF(OR($C$53=0,AI67=0),"-",AI67/$C$53)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IF(OR($C$53=0,P68=0),"-",P68/$C$53)</f>
        <v>-</v>
      </c>
      <c r="R68" s="112"/>
      <c r="S68" s="177">
        <v>0</v>
      </c>
      <c r="T68" s="179" t="str">
        <f>IF(OR($C$53=0,S68=0),"-",S68/$C$53)</f>
        <v>-</v>
      </c>
      <c r="U68" s="112"/>
      <c r="V68" s="177">
        <v>0</v>
      </c>
      <c r="W68" s="179" t="str">
        <f>IF(OR($C$53=0,V68=0),"-",V68/$C$53)</f>
        <v>-</v>
      </c>
      <c r="X68" s="120"/>
      <c r="Y68" s="177" t="s">
        <v>874</v>
      </c>
      <c r="Z68" s="184" t="s">
        <v>874</v>
      </c>
      <c r="AB68" s="113" t="s">
        <v>878</v>
      </c>
      <c r="AC68" s="177">
        <v>0</v>
      </c>
      <c r="AD68" s="179" t="str">
        <f>IF(OR($C$53=0,AC68=0),"-",AC68/$C$53)</f>
        <v>-</v>
      </c>
      <c r="AE68" s="112"/>
      <c r="AF68" s="177">
        <v>0</v>
      </c>
      <c r="AG68" s="179" t="str">
        <f>IF(OR($C$53=0,AF68=0),"-",AF68/$C$53)</f>
        <v>-</v>
      </c>
      <c r="AH68" s="112"/>
      <c r="AI68" s="177">
        <v>0</v>
      </c>
      <c r="AJ68" s="179" t="str">
        <f>IF(OR($C$53=0,AI68=0),"-",AI68/$C$53)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IF(OR($C$53=0,P69=0),"-",P69/$C$53)</f>
        <v>-</v>
      </c>
      <c r="R69" s="133"/>
      <c r="S69" s="177">
        <v>0</v>
      </c>
      <c r="T69" s="179" t="str">
        <f>IF(OR($C$53=0,S69=0),"-",S69/$C$53)</f>
        <v>-</v>
      </c>
      <c r="U69" s="133"/>
      <c r="V69" s="185">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5">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IF(OR($C$69=0,P70=0),"-",P70/$C$69)</f>
        <v>-</v>
      </c>
      <c r="R70" s="133"/>
      <c r="S70" s="177">
        <v>0</v>
      </c>
      <c r="T70" s="179" t="str">
        <f>IF(OR($F$69=0,S70=0),"-",S70/$F$69)</f>
        <v>-</v>
      </c>
      <c r="U70" s="133"/>
      <c r="V70" s="185">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5">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IF(OR($C$69=0,P71=0),"-",P71/$C$69)</f>
        <v>-</v>
      </c>
      <c r="R71" s="133"/>
      <c r="S71" s="177">
        <v>0</v>
      </c>
      <c r="T71" s="179" t="str">
        <f>IF(OR($F$69=0,S71=0),"-",S71/$F$69)</f>
        <v>-</v>
      </c>
      <c r="U71" s="133"/>
      <c r="V71" s="185">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5">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IF(OR($C$69=0,P72=0),"-",P72/$C$69)</f>
        <v>-</v>
      </c>
      <c r="R72" s="133"/>
      <c r="S72" s="186">
        <v>0</v>
      </c>
      <c r="T72" s="179" t="str">
        <f>IF(OR($F$69=0,S72=0),"-",S72/$F$69)</f>
        <v>-</v>
      </c>
      <c r="U72" s="133"/>
      <c r="V72" s="185">
        <v>0</v>
      </c>
      <c r="W72" s="179" t="str">
        <f t="shared" si="4"/>
        <v>-</v>
      </c>
      <c r="X72" s="120"/>
      <c r="Y72" s="177" t="s">
        <v>874</v>
      </c>
      <c r="Z72" s="184" t="s">
        <v>874</v>
      </c>
      <c r="AB72" s="113" t="s">
        <v>879</v>
      </c>
      <c r="AC72" s="181">
        <v>0</v>
      </c>
      <c r="AD72" s="179" t="str">
        <f>IF(OR($C$69=0,AC72=0),"-",AC72/$C$69)</f>
        <v>-</v>
      </c>
      <c r="AE72" s="133"/>
      <c r="AF72" s="186">
        <v>0</v>
      </c>
      <c r="AG72" s="179" t="str">
        <f>IF(OR($F$69=0,AF72=0),"-",AF72/$F$69)</f>
        <v>-</v>
      </c>
      <c r="AH72" s="133"/>
      <c r="AI72" s="185">
        <v>0</v>
      </c>
      <c r="AJ72" s="179" t="str">
        <f t="shared" si="5"/>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IF(OR($C$69=0,P73=0),"-",P73/$C$69)</f>
        <v>-</v>
      </c>
      <c r="R73" s="133"/>
      <c r="S73" s="186">
        <v>0</v>
      </c>
      <c r="T73" s="179" t="str">
        <f>IF(OR($F$69=0,S73=0),"-",S73/$F$69)</f>
        <v>-</v>
      </c>
      <c r="U73" s="133"/>
      <c r="V73" s="185">
        <v>0</v>
      </c>
      <c r="W73" s="179" t="str">
        <f t="shared" si="4"/>
        <v>-</v>
      </c>
      <c r="X73" s="120"/>
      <c r="Y73" s="177" t="s">
        <v>874</v>
      </c>
      <c r="Z73" s="184" t="s">
        <v>874</v>
      </c>
      <c r="AB73" s="113" t="s">
        <v>987</v>
      </c>
      <c r="AC73" s="181">
        <v>0</v>
      </c>
      <c r="AD73" s="179" t="str">
        <f>IF(OR($C$69=0,AC73=0),"-",AC73/$C$69)</f>
        <v>-</v>
      </c>
      <c r="AE73" s="133"/>
      <c r="AF73" s="186">
        <v>0</v>
      </c>
      <c r="AG73" s="179" t="str">
        <f>IF(OR($F$69=0,AF73=0),"-",AF73/$F$69)</f>
        <v>-</v>
      </c>
      <c r="AH73" s="133"/>
      <c r="AI73" s="185">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IF(OR($C$69=0,P74=0),"-",P74/$C$69)</f>
        <v>-</v>
      </c>
      <c r="R74" s="133"/>
      <c r="S74" s="177">
        <v>0</v>
      </c>
      <c r="T74" s="179" t="str">
        <f>IF(OR($F$69=0,S74=0),"-",S74/$F$69)</f>
        <v>-</v>
      </c>
      <c r="U74" s="133"/>
      <c r="V74" s="185">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5">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IF(OR($C$74=0,P75=0),"-",P75/$C$74)</f>
        <v>-</v>
      </c>
      <c r="R75" s="133"/>
      <c r="S75" s="177">
        <v>0</v>
      </c>
      <c r="T75" s="179" t="str">
        <f>IF(OR($F$74=0,S75=0),"-",S75/$F$74)</f>
        <v>-</v>
      </c>
      <c r="U75" s="133"/>
      <c r="V75" s="185">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5">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5">
        <v>0</v>
      </c>
      <c r="J76" s="179" t="str">
        <f t="shared" ref="J76:J77" si="8">IF(OR($I$74=0,I76=0),"-",I76/$I$74)</f>
        <v>-</v>
      </c>
      <c r="K76" s="112"/>
      <c r="L76" s="177" t="s">
        <v>874</v>
      </c>
      <c r="M76" s="180" t="s">
        <v>874</v>
      </c>
      <c r="N76" s="198"/>
      <c r="O76" s="113" t="s">
        <v>953</v>
      </c>
      <c r="P76" s="181">
        <v>0</v>
      </c>
      <c r="Q76" s="179" t="str">
        <f t="shared" ref="Q76:Q77" si="9">IF(OR($C$74=0,P76=0),"-",P76/$C$74)</f>
        <v>-</v>
      </c>
      <c r="R76" s="133"/>
      <c r="S76" s="177">
        <v>0</v>
      </c>
      <c r="T76" s="179" t="str">
        <f t="shared" ref="T76:T77" si="10">IF(OR($F$74=0,S76=0),"-",S76/$F$74)</f>
        <v>-</v>
      </c>
      <c r="U76" s="133"/>
      <c r="V76" s="185">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5">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5">
        <v>0</v>
      </c>
      <c r="J77" s="179" t="str">
        <f t="shared" si="8"/>
        <v>-</v>
      </c>
      <c r="K77" s="112"/>
      <c r="L77" s="177" t="s">
        <v>874</v>
      </c>
      <c r="M77" s="180" t="s">
        <v>874</v>
      </c>
      <c r="N77" s="198"/>
      <c r="O77" s="113" t="s">
        <v>966</v>
      </c>
      <c r="P77" s="181">
        <v>0</v>
      </c>
      <c r="Q77" s="179" t="str">
        <f t="shared" si="9"/>
        <v>-</v>
      </c>
      <c r="R77" s="133"/>
      <c r="S77" s="177">
        <v>0</v>
      </c>
      <c r="T77" s="179" t="str">
        <f t="shared" si="10"/>
        <v>-</v>
      </c>
      <c r="U77" s="133"/>
      <c r="V77" s="185">
        <v>0</v>
      </c>
      <c r="W77" s="179" t="str">
        <f t="shared" si="11"/>
        <v>-</v>
      </c>
      <c r="X77" s="112"/>
      <c r="Y77" s="177" t="s">
        <v>874</v>
      </c>
      <c r="Z77" s="180" t="s">
        <v>874</v>
      </c>
      <c r="AB77" s="113" t="s">
        <v>966</v>
      </c>
      <c r="AC77" s="181">
        <v>0</v>
      </c>
      <c r="AD77" s="179" t="str">
        <f t="shared" si="12"/>
        <v>-</v>
      </c>
      <c r="AE77" s="133"/>
      <c r="AF77" s="177">
        <v>0</v>
      </c>
      <c r="AG77" s="179" t="str">
        <f t="shared" si="13"/>
        <v>-</v>
      </c>
      <c r="AH77" s="133"/>
      <c r="AI77" s="185">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IF(OR($C$53=0,V78=0),"-",V78/$C$53)</f>
        <v>-</v>
      </c>
      <c r="X78" s="112"/>
      <c r="Y78" s="177" t="s">
        <v>874</v>
      </c>
      <c r="Z78" s="180" t="s">
        <v>874</v>
      </c>
      <c r="AB78" s="113" t="s">
        <v>985</v>
      </c>
      <c r="AC78" s="181" t="s">
        <v>874</v>
      </c>
      <c r="AD78" s="179" t="s">
        <v>874</v>
      </c>
      <c r="AE78" s="133"/>
      <c r="AF78" s="177" t="s">
        <v>874</v>
      </c>
      <c r="AG78" s="179" t="s">
        <v>874</v>
      </c>
      <c r="AH78" s="133"/>
      <c r="AI78" s="185">
        <v>0</v>
      </c>
      <c r="AJ78" s="179" t="str">
        <f>IF(OR($C$53=0,AI78=0),"-",AI78/$C$53)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IF(OR($C$53=0,Y79=0),"-",Y79/$C$53)</f>
        <v>-</v>
      </c>
      <c r="AB79" s="115" t="s">
        <v>875</v>
      </c>
      <c r="AC79" s="187" t="s">
        <v>874</v>
      </c>
      <c r="AD79" s="188" t="s">
        <v>874</v>
      </c>
      <c r="AE79" s="134"/>
      <c r="AF79" s="189" t="s">
        <v>874</v>
      </c>
      <c r="AG79" s="188" t="s">
        <v>874</v>
      </c>
      <c r="AH79" s="134"/>
      <c r="AI79" s="190" t="s">
        <v>874</v>
      </c>
      <c r="AJ79" s="188" t="s">
        <v>874</v>
      </c>
      <c r="AK79" s="121"/>
      <c r="AL79" s="189">
        <v>0</v>
      </c>
      <c r="AM79" s="191"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X95"/>
  <sheetViews>
    <sheetView topLeftCell="A18" zoomScaleNormal="100" workbookViewId="0">
      <selection activeCell="H41" sqref="H41"/>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11" width="14.109375" style="15" customWidth="1"/>
    <col min="12" max="12" width="9.6640625" style="15" customWidth="1"/>
    <col min="13" max="13" width="9.109375" style="15" customWidth="1"/>
    <col min="14" max="14" width="14.109375" style="15" customWidth="1"/>
    <col min="15" max="15" width="11.109375" style="15" customWidth="1"/>
    <col min="16" max="16" width="7.88671875" style="15" customWidth="1"/>
    <col min="17" max="18" width="14.109375" style="15" customWidth="1"/>
    <col min="19" max="20" width="14.109375" style="1" customWidth="1"/>
    <col min="21" max="21" width="21.44140625" style="1" customWidth="1"/>
    <col min="22" max="23" width="14.109375" style="1" customWidth="1"/>
    <col min="24" max="24" width="14.109375" style="37" customWidth="1"/>
    <col min="25" max="25" width="14.109375" style="1" customWidth="1"/>
    <col min="26" max="26" width="5.5546875" style="1" customWidth="1"/>
    <col min="27" max="27" width="8.5546875" style="1" customWidth="1"/>
    <col min="28" max="28" width="10.88671875" style="1" customWidth="1"/>
    <col min="29" max="30" width="11.44140625" style="1" customWidth="1"/>
    <col min="31" max="31" width="7.44140625" style="1" customWidth="1"/>
    <col min="32" max="32" width="5.88671875" style="1" customWidth="1"/>
    <col min="33" max="33" width="11.88671875" style="1" customWidth="1"/>
    <col min="34" max="34" width="7.88671875" style="1" customWidth="1"/>
    <col min="35" max="35" width="6.5546875" style="1" customWidth="1"/>
    <col min="36" max="40" width="14.109375" style="1" customWidth="1"/>
    <col min="41" max="16384" width="9.109375" style="1"/>
  </cols>
  <sheetData>
    <row r="1" spans="2:18" ht="15" thickBot="1" x14ac:dyDescent="0.35"/>
    <row r="2" spans="2:18" ht="15" thickBot="1" x14ac:dyDescent="0.35">
      <c r="B2" s="222" t="s">
        <v>781</v>
      </c>
      <c r="C2" s="223"/>
      <c r="D2" s="224"/>
      <c r="E2" s="1"/>
      <c r="F2" s="24"/>
      <c r="G2" s="24"/>
      <c r="H2" s="24"/>
      <c r="I2" s="24"/>
      <c r="J2" s="24"/>
      <c r="K2" s="24"/>
      <c r="L2" s="24"/>
      <c r="M2" s="24"/>
      <c r="N2" s="24"/>
      <c r="O2" s="24"/>
      <c r="P2" s="24"/>
      <c r="Q2" s="24"/>
      <c r="R2" s="24"/>
    </row>
    <row r="3" spans="2:18" x14ac:dyDescent="0.3">
      <c r="B3" s="88"/>
      <c r="C3" s="71" t="s">
        <v>28</v>
      </c>
      <c r="D3" s="89" t="s">
        <v>29</v>
      </c>
      <c r="E3" s="1"/>
      <c r="F3" s="1"/>
      <c r="G3" s="5"/>
      <c r="H3" s="5"/>
      <c r="I3" s="5"/>
      <c r="J3" s="24"/>
      <c r="K3" s="24"/>
      <c r="L3" s="24"/>
      <c r="M3" s="24"/>
      <c r="N3" s="24"/>
      <c r="O3" s="24"/>
      <c r="P3" s="24"/>
      <c r="Q3" s="24"/>
      <c r="R3" s="24"/>
    </row>
    <row r="4" spans="2:18" x14ac:dyDescent="0.3">
      <c r="B4" s="4" t="s">
        <v>759</v>
      </c>
      <c r="C4" s="5">
        <v>0</v>
      </c>
      <c r="D4" s="6"/>
      <c r="E4" s="1"/>
      <c r="F4" s="1"/>
      <c r="G4" s="5"/>
      <c r="H4" s="5"/>
      <c r="I4" s="5"/>
      <c r="J4" s="1"/>
      <c r="K4" s="1"/>
      <c r="L4" s="1"/>
      <c r="M4" s="1"/>
      <c r="N4" s="1"/>
      <c r="O4" s="1"/>
      <c r="P4" s="1"/>
      <c r="Q4" s="1"/>
      <c r="R4" s="1"/>
    </row>
    <row r="5" spans="2:18" x14ac:dyDescent="0.3">
      <c r="B5" s="4" t="s">
        <v>883</v>
      </c>
      <c r="C5" s="5">
        <v>0</v>
      </c>
      <c r="D5" s="6" t="str">
        <f>IF(C5=0, "-", C5/C4)</f>
        <v>-</v>
      </c>
      <c r="E5" s="1"/>
      <c r="F5" s="1"/>
      <c r="G5" s="1"/>
      <c r="H5" s="1"/>
      <c r="I5" s="1"/>
      <c r="J5" s="1"/>
      <c r="K5" s="1"/>
      <c r="L5" s="1"/>
      <c r="M5" s="1"/>
      <c r="N5" s="1"/>
      <c r="O5" s="1"/>
      <c r="P5" s="1"/>
      <c r="Q5" s="1"/>
      <c r="R5" s="1"/>
    </row>
    <row r="6" spans="2:18" x14ac:dyDescent="0.3">
      <c r="B6" s="4" t="s">
        <v>894</v>
      </c>
      <c r="C6" s="70">
        <v>0</v>
      </c>
      <c r="D6" s="6" t="str">
        <f>IF(C6=0, "-", C6/C4)</f>
        <v>-</v>
      </c>
      <c r="E6" s="5"/>
      <c r="F6" s="59"/>
      <c r="G6" s="5"/>
      <c r="H6" s="5"/>
      <c r="I6" s="5"/>
      <c r="J6" s="5"/>
      <c r="K6" s="5"/>
      <c r="L6" s="5"/>
      <c r="M6" s="5"/>
      <c r="N6" s="5"/>
      <c r="O6" s="5"/>
      <c r="P6" s="5"/>
      <c r="Q6" s="5"/>
      <c r="R6" s="5"/>
    </row>
    <row r="7" spans="2:18" x14ac:dyDescent="0.3">
      <c r="B7" s="72" t="s">
        <v>895</v>
      </c>
      <c r="C7" s="70">
        <v>0</v>
      </c>
      <c r="D7" s="6" t="str">
        <f>IF(C7=0, "-", C7/C6)</f>
        <v>-</v>
      </c>
      <c r="E7" s="5"/>
      <c r="F7" s="59"/>
      <c r="G7" s="5"/>
      <c r="H7" s="5"/>
      <c r="I7" s="5"/>
      <c r="J7" s="5"/>
      <c r="K7" s="5"/>
      <c r="L7" s="5"/>
      <c r="M7" s="5"/>
      <c r="N7" s="5"/>
      <c r="O7" s="5"/>
      <c r="P7" s="5"/>
      <c r="Q7" s="5"/>
      <c r="R7" s="5"/>
    </row>
    <row r="8" spans="2:18" x14ac:dyDescent="0.3">
      <c r="B8" s="72" t="s">
        <v>912</v>
      </c>
      <c r="C8" s="70">
        <v>0</v>
      </c>
      <c r="D8" s="6" t="str">
        <f>IF(C8=0, "-", C8/C6)</f>
        <v>-</v>
      </c>
      <c r="E8" s="5"/>
      <c r="F8" s="59"/>
      <c r="G8" s="5"/>
      <c r="H8" s="5"/>
      <c r="I8" s="5"/>
      <c r="J8" s="5"/>
      <c r="K8" s="5"/>
      <c r="L8" s="5"/>
      <c r="M8" s="5"/>
      <c r="N8" s="5"/>
      <c r="O8" s="5"/>
      <c r="P8" s="5"/>
      <c r="Q8" s="5"/>
      <c r="R8" s="5"/>
    </row>
    <row r="9" spans="2:18" x14ac:dyDescent="0.3">
      <c r="B9" s="72" t="s">
        <v>897</v>
      </c>
      <c r="C9" s="70">
        <v>0</v>
      </c>
      <c r="D9" s="6" t="str">
        <f>IF(C9=0, "-", C9/C6)</f>
        <v>-</v>
      </c>
      <c r="E9" s="5"/>
      <c r="F9" s="59"/>
      <c r="G9" s="5"/>
      <c r="H9" s="5"/>
      <c r="I9" s="5"/>
      <c r="J9" s="5"/>
      <c r="K9" s="5"/>
      <c r="L9" s="5"/>
      <c r="M9" s="5"/>
      <c r="N9" s="5"/>
      <c r="O9" s="5"/>
      <c r="P9" s="5"/>
      <c r="Q9" s="5"/>
      <c r="R9" s="5"/>
    </row>
    <row r="10" spans="2:18" x14ac:dyDescent="0.3">
      <c r="B10" s="72" t="s">
        <v>910</v>
      </c>
      <c r="C10" s="70">
        <v>0</v>
      </c>
      <c r="D10" s="6" t="str">
        <f>IF(C10=0, "-", C10/C6)</f>
        <v>-</v>
      </c>
      <c r="E10" s="5"/>
      <c r="F10" s="59"/>
      <c r="G10" s="5"/>
      <c r="H10" s="5"/>
      <c r="I10" s="5"/>
      <c r="J10" s="5"/>
      <c r="K10" s="5"/>
      <c r="L10" s="5"/>
      <c r="M10" s="5"/>
      <c r="N10" s="5"/>
      <c r="O10" s="5"/>
      <c r="P10" s="5"/>
      <c r="Q10" s="5"/>
      <c r="R10" s="5"/>
    </row>
    <row r="11" spans="2:18" x14ac:dyDescent="0.3">
      <c r="B11" s="72" t="s">
        <v>909</v>
      </c>
      <c r="C11" s="70">
        <v>0</v>
      </c>
      <c r="D11" s="6" t="str">
        <f>IF(C11=0, "-", C11/C6)</f>
        <v>-</v>
      </c>
      <c r="E11" s="5"/>
      <c r="F11" s="59"/>
      <c r="G11" s="5"/>
      <c r="H11" s="5"/>
      <c r="I11" s="5"/>
      <c r="J11" s="5"/>
      <c r="K11" s="5"/>
      <c r="L11" s="5"/>
      <c r="M11" s="5"/>
      <c r="N11" s="5"/>
      <c r="O11" s="5"/>
      <c r="P11" s="5"/>
      <c r="Q11" s="5"/>
      <c r="R11" s="5"/>
    </row>
    <row r="12" spans="2:18" ht="15" thickBot="1" x14ac:dyDescent="0.35">
      <c r="B12" s="73" t="s">
        <v>911</v>
      </c>
      <c r="C12" s="144">
        <v>0</v>
      </c>
      <c r="D12" s="21" t="str">
        <f>IF(C12=0, "-", C12/C6)</f>
        <v>-</v>
      </c>
      <c r="E12" s="5"/>
      <c r="F12" s="59"/>
      <c r="G12" s="5"/>
      <c r="H12" s="5"/>
      <c r="I12" s="5"/>
      <c r="J12" s="5"/>
      <c r="K12" s="5"/>
      <c r="L12" s="5"/>
      <c r="M12" s="5"/>
      <c r="N12" s="5"/>
      <c r="O12" s="5"/>
      <c r="P12" s="5"/>
      <c r="Q12" s="5"/>
      <c r="R12" s="5"/>
    </row>
    <row r="13" spans="2:18" x14ac:dyDescent="0.3">
      <c r="C13" s="59"/>
      <c r="E13" s="5"/>
      <c r="F13" s="5"/>
      <c r="G13" s="5"/>
      <c r="H13" s="5"/>
      <c r="I13" s="5"/>
      <c r="J13" s="5"/>
      <c r="K13" s="5"/>
      <c r="L13" s="5"/>
      <c r="M13" s="5"/>
      <c r="N13" s="5"/>
      <c r="O13" s="5"/>
      <c r="P13" s="5"/>
      <c r="Q13" s="5"/>
      <c r="R13" s="5"/>
    </row>
    <row r="14" spans="2:18" ht="15" thickBot="1" x14ac:dyDescent="0.35">
      <c r="C14" s="59"/>
      <c r="E14" s="5"/>
      <c r="F14" s="5"/>
      <c r="G14" s="5"/>
      <c r="H14" s="5"/>
      <c r="I14" s="5"/>
      <c r="J14" s="5"/>
      <c r="K14" s="5"/>
      <c r="L14" s="5"/>
      <c r="M14" s="5"/>
      <c r="N14" s="5"/>
      <c r="O14" s="5"/>
      <c r="P14" s="5"/>
      <c r="Q14" s="5"/>
      <c r="R14" s="5"/>
    </row>
    <row r="15" spans="2:18" ht="15" thickBot="1" x14ac:dyDescent="0.35">
      <c r="B15" s="222" t="s">
        <v>870</v>
      </c>
      <c r="C15" s="223"/>
      <c r="D15" s="224"/>
      <c r="E15" s="5"/>
      <c r="F15" s="5"/>
      <c r="G15" s="5"/>
      <c r="H15" s="5"/>
      <c r="I15" s="5"/>
      <c r="J15" s="5"/>
      <c r="K15" s="5"/>
      <c r="L15" s="5"/>
      <c r="M15" s="5"/>
      <c r="N15" s="5"/>
      <c r="O15" s="5"/>
      <c r="P15" s="5"/>
      <c r="Q15" s="5"/>
      <c r="R15" s="5"/>
    </row>
    <row r="16" spans="2:18" x14ac:dyDescent="0.3">
      <c r="B16" s="30"/>
      <c r="C16" s="16" t="s">
        <v>28</v>
      </c>
      <c r="D16" s="105" t="s">
        <v>29</v>
      </c>
      <c r="E16" s="5"/>
      <c r="F16" s="5"/>
      <c r="G16" s="5"/>
      <c r="H16" s="5"/>
      <c r="I16" s="5"/>
      <c r="J16" s="5"/>
      <c r="K16" s="5"/>
      <c r="L16" s="5"/>
      <c r="M16" s="5"/>
      <c r="N16" s="5"/>
      <c r="O16" s="5"/>
      <c r="P16" s="5"/>
      <c r="Q16" s="5"/>
      <c r="R16" s="5"/>
    </row>
    <row r="17" spans="1:24" x14ac:dyDescent="0.3">
      <c r="B17" s="97" t="s">
        <v>752</v>
      </c>
      <c r="C17" s="5">
        <v>0</v>
      </c>
      <c r="D17" s="74"/>
      <c r="E17" s="5"/>
      <c r="F17" s="5"/>
      <c r="G17" s="5"/>
      <c r="H17" s="5"/>
      <c r="I17" s="5"/>
      <c r="J17" s="5"/>
      <c r="K17" s="5"/>
      <c r="L17" s="5"/>
      <c r="M17" s="5"/>
      <c r="N17" s="5"/>
      <c r="O17" s="5"/>
      <c r="P17" s="5"/>
      <c r="Q17" s="5"/>
      <c r="R17" s="5"/>
    </row>
    <row r="18" spans="1:24" x14ac:dyDescent="0.3">
      <c r="B18" s="4" t="s">
        <v>898</v>
      </c>
      <c r="C18" s="59">
        <v>0</v>
      </c>
      <c r="D18" s="6" t="str">
        <f>IF(OR($C$4=0,C18=0),"-",C18/$C$4)</f>
        <v>-</v>
      </c>
      <c r="E18" s="5"/>
      <c r="F18" s="5"/>
      <c r="G18" s="5"/>
      <c r="H18" s="5"/>
      <c r="I18" s="5"/>
      <c r="J18" s="5"/>
      <c r="K18" s="5"/>
      <c r="L18" s="5"/>
      <c r="M18" s="5"/>
      <c r="N18" s="5"/>
      <c r="O18" s="5"/>
      <c r="P18" s="5"/>
      <c r="Q18" s="5"/>
      <c r="R18" s="5"/>
    </row>
    <row r="19" spans="1:24" x14ac:dyDescent="0.3">
      <c r="B19" s="4" t="s">
        <v>913</v>
      </c>
      <c r="C19" s="59">
        <v>0</v>
      </c>
      <c r="D19" s="6" t="str">
        <f>IF(OR($C$17=0,C19=0),"-",C19/$C$17)</f>
        <v>-</v>
      </c>
      <c r="E19" s="5"/>
      <c r="F19" s="5"/>
      <c r="G19" s="5"/>
      <c r="H19" s="5"/>
      <c r="I19" s="5"/>
      <c r="J19" s="5"/>
      <c r="K19" s="5"/>
      <c r="L19" s="5"/>
      <c r="M19" s="5"/>
      <c r="N19" s="5"/>
      <c r="O19" s="5"/>
      <c r="P19" s="5"/>
      <c r="Q19" s="5"/>
      <c r="R19" s="5"/>
    </row>
    <row r="20" spans="1:24" x14ac:dyDescent="0.3">
      <c r="B20" s="4" t="s">
        <v>899</v>
      </c>
      <c r="C20" s="59">
        <v>0</v>
      </c>
      <c r="D20" s="6" t="str">
        <f>IF(OR($C$17=0,C20=0),"-",C20/$C$17)</f>
        <v>-</v>
      </c>
      <c r="E20" s="5"/>
      <c r="F20" s="5"/>
      <c r="G20" s="5"/>
      <c r="H20" s="5"/>
      <c r="I20" s="5"/>
      <c r="J20" s="5"/>
      <c r="K20" s="5"/>
      <c r="L20" s="5"/>
      <c r="M20" s="5"/>
      <c r="N20" s="5"/>
      <c r="O20" s="5"/>
      <c r="P20" s="5"/>
      <c r="Q20" s="5"/>
      <c r="R20" s="5"/>
    </row>
    <row r="21" spans="1:24" x14ac:dyDescent="0.3">
      <c r="B21" s="72" t="s">
        <v>900</v>
      </c>
      <c r="C21" s="99">
        <v>0</v>
      </c>
      <c r="D21" s="6" t="str">
        <f>IF(OR($C$20=0,C21=0),"-",C21/$C$20)</f>
        <v>-</v>
      </c>
      <c r="E21" s="5"/>
      <c r="F21" s="5"/>
      <c r="G21" s="5"/>
      <c r="H21" s="5"/>
      <c r="I21" s="5"/>
      <c r="J21" s="5"/>
      <c r="K21" s="5"/>
      <c r="L21" s="5"/>
      <c r="M21" s="5"/>
      <c r="N21" s="5"/>
      <c r="O21" s="5"/>
      <c r="P21" s="5"/>
      <c r="Q21" s="5"/>
      <c r="R21" s="5"/>
    </row>
    <row r="22" spans="1:24" x14ac:dyDescent="0.3">
      <c r="B22" s="72" t="s">
        <v>901</v>
      </c>
      <c r="C22" s="99">
        <v>0</v>
      </c>
      <c r="D22" s="6" t="str">
        <f t="shared" ref="D22:D25" si="0">IF(OR($C$20=0,C22=0),"-",C22/$C$20)</f>
        <v>-</v>
      </c>
      <c r="E22" s="5"/>
      <c r="F22" s="5"/>
      <c r="G22" s="5"/>
      <c r="H22" s="5"/>
      <c r="I22" s="5"/>
      <c r="J22" s="5"/>
      <c r="K22" s="5"/>
      <c r="L22" s="5"/>
      <c r="M22" s="5"/>
      <c r="N22" s="5"/>
      <c r="O22" s="5"/>
      <c r="P22" s="5"/>
      <c r="Q22" s="5"/>
      <c r="R22" s="5"/>
    </row>
    <row r="23" spans="1:24" x14ac:dyDescent="0.3">
      <c r="B23" s="72" t="s">
        <v>902</v>
      </c>
      <c r="C23" s="99">
        <v>0</v>
      </c>
      <c r="D23" s="6" t="str">
        <f t="shared" si="0"/>
        <v>-</v>
      </c>
      <c r="E23" s="5"/>
      <c r="F23" s="5"/>
      <c r="G23" s="5"/>
      <c r="H23" s="5"/>
      <c r="I23" s="5"/>
      <c r="J23" s="5"/>
      <c r="K23" s="5"/>
      <c r="L23" s="5"/>
      <c r="M23" s="5"/>
      <c r="N23" s="5"/>
      <c r="O23" s="5"/>
      <c r="P23" s="5"/>
      <c r="Q23" s="5"/>
      <c r="R23" s="5"/>
    </row>
    <row r="24" spans="1:24" x14ac:dyDescent="0.3">
      <c r="B24" s="72" t="s">
        <v>903</v>
      </c>
      <c r="C24" s="99">
        <v>0</v>
      </c>
      <c r="D24" s="6" t="str">
        <f t="shared" si="0"/>
        <v>-</v>
      </c>
      <c r="E24" s="5"/>
      <c r="F24" s="5"/>
      <c r="G24" s="5"/>
      <c r="H24" s="5"/>
      <c r="I24" s="5"/>
      <c r="J24" s="5"/>
      <c r="K24" s="5"/>
      <c r="L24" s="5"/>
      <c r="M24" s="5"/>
      <c r="N24" s="5"/>
      <c r="O24" s="5"/>
      <c r="P24" s="5"/>
      <c r="Q24" s="5"/>
      <c r="R24" s="5"/>
    </row>
    <row r="25" spans="1:24" ht="15" thickBot="1" x14ac:dyDescent="0.35">
      <c r="A25" s="1" t="s">
        <v>871</v>
      </c>
      <c r="B25" s="73" t="s">
        <v>904</v>
      </c>
      <c r="C25" s="100">
        <v>0</v>
      </c>
      <c r="D25" s="21" t="str">
        <f t="shared" si="0"/>
        <v>-</v>
      </c>
      <c r="E25" s="5"/>
      <c r="F25" s="5"/>
      <c r="G25" s="5"/>
      <c r="H25" s="5"/>
      <c r="I25" s="5"/>
      <c r="J25" s="5"/>
      <c r="K25" s="5"/>
      <c r="L25" s="5"/>
      <c r="M25" s="5"/>
      <c r="N25" s="5"/>
      <c r="O25" s="5"/>
      <c r="P25" s="5"/>
      <c r="Q25" s="5"/>
      <c r="R25" s="5"/>
    </row>
    <row r="26" spans="1:24" ht="15" thickBot="1" x14ac:dyDescent="0.35">
      <c r="C26" s="59"/>
      <c r="E26" s="5"/>
      <c r="F26" s="5"/>
      <c r="G26" s="5"/>
      <c r="H26" s="5"/>
      <c r="I26" s="5"/>
      <c r="J26" s="5"/>
      <c r="K26" s="5"/>
      <c r="L26" s="5"/>
      <c r="M26" s="5"/>
      <c r="N26" s="5"/>
      <c r="O26" s="5"/>
      <c r="P26" s="5"/>
      <c r="Q26" s="5"/>
      <c r="R26" s="5"/>
    </row>
    <row r="27" spans="1:24" ht="15" thickBot="1" x14ac:dyDescent="0.35">
      <c r="B27" s="139" t="s">
        <v>777</v>
      </c>
      <c r="C27" s="140"/>
      <c r="D27" s="140"/>
      <c r="E27" s="140"/>
      <c r="F27" s="229" t="s">
        <v>778</v>
      </c>
      <c r="G27" s="230"/>
      <c r="H27" s="230"/>
      <c r="I27" s="230"/>
      <c r="J27" s="230"/>
      <c r="K27" s="230"/>
      <c r="L27" s="230"/>
      <c r="M27" s="230"/>
      <c r="N27" s="231"/>
      <c r="O27" s="1"/>
      <c r="P27" s="1"/>
      <c r="Q27" s="1"/>
      <c r="R27" s="1"/>
      <c r="V27" s="37"/>
      <c r="X27" s="1"/>
    </row>
    <row r="28" spans="1:24" ht="15" customHeight="1" x14ac:dyDescent="0.3">
      <c r="B28" s="30"/>
      <c r="C28" s="227" t="s">
        <v>752</v>
      </c>
      <c r="D28" s="225" t="s">
        <v>753</v>
      </c>
      <c r="E28" s="225"/>
      <c r="F28" s="259" t="s">
        <v>872</v>
      </c>
      <c r="G28" s="251" t="s">
        <v>774</v>
      </c>
      <c r="H28" s="210"/>
      <c r="I28" s="210"/>
      <c r="J28" s="253" t="s">
        <v>773</v>
      </c>
      <c r="K28" s="253"/>
      <c r="L28" s="255" t="s">
        <v>775</v>
      </c>
      <c r="M28" s="255" t="s">
        <v>776</v>
      </c>
      <c r="N28" s="257"/>
      <c r="O28" s="1"/>
      <c r="P28" s="1"/>
      <c r="Q28" s="1"/>
      <c r="R28" s="1"/>
      <c r="V28" s="37"/>
      <c r="X28" s="1"/>
    </row>
    <row r="29" spans="1:24" x14ac:dyDescent="0.3">
      <c r="B29" s="3"/>
      <c r="C29" s="228"/>
      <c r="D29" s="226"/>
      <c r="E29" s="226"/>
      <c r="F29" s="260"/>
      <c r="G29" s="252"/>
      <c r="H29" s="128" t="s">
        <v>996</v>
      </c>
      <c r="I29" s="128" t="s">
        <v>997</v>
      </c>
      <c r="J29" s="254"/>
      <c r="K29" s="254"/>
      <c r="L29" s="256"/>
      <c r="M29" s="256"/>
      <c r="N29" s="258"/>
      <c r="O29" s="1"/>
      <c r="P29" s="1"/>
      <c r="Q29" s="1"/>
      <c r="R29" s="1"/>
      <c r="V29" s="37"/>
      <c r="X29" s="1"/>
    </row>
    <row r="30" spans="1:24" x14ac:dyDescent="0.3">
      <c r="B30" s="3"/>
      <c r="C30" s="78" t="s">
        <v>28</v>
      </c>
      <c r="D30" s="65" t="s">
        <v>28</v>
      </c>
      <c r="E30" s="65" t="s">
        <v>29</v>
      </c>
      <c r="F30" s="80" t="s">
        <v>28</v>
      </c>
      <c r="G30" s="128" t="s">
        <v>28</v>
      </c>
      <c r="H30" s="128" t="s">
        <v>28</v>
      </c>
      <c r="I30" s="128" t="s">
        <v>28</v>
      </c>
      <c r="J30" s="129" t="s">
        <v>28</v>
      </c>
      <c r="K30" s="129" t="s">
        <v>29</v>
      </c>
      <c r="L30" s="127" t="s">
        <v>28</v>
      </c>
      <c r="M30" s="127" t="s">
        <v>28</v>
      </c>
      <c r="N30" s="67" t="s">
        <v>29</v>
      </c>
      <c r="O30" s="1"/>
      <c r="P30" s="1"/>
      <c r="Q30" s="1"/>
      <c r="R30" s="1"/>
      <c r="V30" s="37"/>
      <c r="X30" s="1"/>
    </row>
    <row r="31" spans="1:24" ht="15" thickBot="1" x14ac:dyDescent="0.35">
      <c r="B31" s="13" t="s">
        <v>755</v>
      </c>
      <c r="C31" s="75">
        <v>0</v>
      </c>
      <c r="D31" s="17">
        <v>0</v>
      </c>
      <c r="E31" s="50" t="str">
        <f>IF(D31=0,"-",D31/C31)</f>
        <v>-</v>
      </c>
      <c r="F31" s="135">
        <v>0</v>
      </c>
      <c r="G31" s="75">
        <v>0</v>
      </c>
      <c r="H31" s="75"/>
      <c r="I31" s="75"/>
      <c r="J31" s="136">
        <v>0</v>
      </c>
      <c r="K31" s="136" t="str">
        <f>IF(OR($G$31=0,J31=0),"-",G31/J31)</f>
        <v>-</v>
      </c>
      <c r="L31" s="137">
        <v>0</v>
      </c>
      <c r="M31" s="137">
        <v>0</v>
      </c>
      <c r="N31" s="138" t="str">
        <f>IF(OR($L$31=0,M31=0),"-",L31/J31)</f>
        <v>-</v>
      </c>
      <c r="O31" s="1"/>
      <c r="P31" s="1"/>
      <c r="Q31" s="1"/>
      <c r="R31" s="1"/>
      <c r="V31" s="37"/>
      <c r="X31" s="1"/>
    </row>
    <row r="33" spans="2:24" ht="15" thickBot="1" x14ac:dyDescent="0.35"/>
    <row r="34" spans="2:24" ht="15" thickBot="1" x14ac:dyDescent="0.35">
      <c r="B34" s="229" t="s">
        <v>792</v>
      </c>
      <c r="C34" s="230"/>
      <c r="D34" s="230"/>
      <c r="E34" s="231"/>
      <c r="F34" s="24"/>
      <c r="R34" s="1"/>
      <c r="W34" s="37"/>
      <c r="X34" s="1"/>
    </row>
    <row r="35" spans="2:24" ht="28.8" x14ac:dyDescent="0.3">
      <c r="B35" s="142" t="s">
        <v>782</v>
      </c>
      <c r="C35" s="78" t="s">
        <v>759</v>
      </c>
      <c r="D35" s="65" t="s">
        <v>752</v>
      </c>
      <c r="E35" s="79" t="s">
        <v>783</v>
      </c>
      <c r="F35" s="66"/>
      <c r="R35" s="1"/>
      <c r="W35" s="37"/>
      <c r="X35" s="1"/>
    </row>
    <row r="36" spans="2:24" x14ac:dyDescent="0.3">
      <c r="B36" s="4" t="s">
        <v>784</v>
      </c>
      <c r="C36" s="69">
        <v>0</v>
      </c>
      <c r="D36" s="5">
        <v>0</v>
      </c>
      <c r="E36" s="76">
        <v>0</v>
      </c>
      <c r="F36" s="5"/>
      <c r="R36" s="1"/>
      <c r="W36" s="37"/>
      <c r="X36" s="1"/>
    </row>
    <row r="37" spans="2:24" x14ac:dyDescent="0.3">
      <c r="B37" s="4" t="s">
        <v>765</v>
      </c>
      <c r="C37" s="69">
        <v>0</v>
      </c>
      <c r="D37" s="5">
        <v>0</v>
      </c>
      <c r="E37" s="76">
        <v>0</v>
      </c>
      <c r="F37" s="5"/>
      <c r="R37" s="1"/>
      <c r="W37" s="37"/>
      <c r="X37" s="1"/>
    </row>
    <row r="38" spans="2:24" x14ac:dyDescent="0.3">
      <c r="B38" s="4" t="s">
        <v>785</v>
      </c>
      <c r="C38" s="69">
        <v>0</v>
      </c>
      <c r="D38" s="5">
        <v>0</v>
      </c>
      <c r="E38" s="76">
        <v>0</v>
      </c>
      <c r="F38" s="5"/>
      <c r="R38" s="1"/>
      <c r="W38" s="37"/>
      <c r="X38" s="1"/>
    </row>
    <row r="39" spans="2:24" x14ac:dyDescent="0.3">
      <c r="B39" s="4" t="s">
        <v>766</v>
      </c>
      <c r="C39" s="69">
        <v>0</v>
      </c>
      <c r="D39" s="5">
        <v>0</v>
      </c>
      <c r="E39" s="76">
        <v>0</v>
      </c>
      <c r="F39" s="5"/>
      <c r="R39" s="1"/>
      <c r="W39" s="37"/>
      <c r="X39" s="1"/>
    </row>
    <row r="40" spans="2:24" x14ac:dyDescent="0.3">
      <c r="B40" s="4" t="s">
        <v>772</v>
      </c>
      <c r="C40" s="69">
        <v>0</v>
      </c>
      <c r="D40" s="5">
        <v>0</v>
      </c>
      <c r="E40" s="76">
        <v>0</v>
      </c>
      <c r="F40" s="5"/>
      <c r="R40" s="1"/>
      <c r="W40" s="37"/>
      <c r="X40" s="1"/>
    </row>
    <row r="41" spans="2:24" x14ac:dyDescent="0.3">
      <c r="B41" s="4" t="s">
        <v>770</v>
      </c>
      <c r="C41" s="69">
        <v>0</v>
      </c>
      <c r="D41" s="5">
        <v>0</v>
      </c>
      <c r="E41" s="76">
        <v>0</v>
      </c>
      <c r="F41" s="5"/>
      <c r="R41" s="1"/>
      <c r="W41" s="37"/>
      <c r="X41" s="1"/>
    </row>
    <row r="42" spans="2:24" x14ac:dyDescent="0.3">
      <c r="B42" s="4" t="s">
        <v>764</v>
      </c>
      <c r="C42" s="69">
        <v>0</v>
      </c>
      <c r="D42" s="5">
        <v>0</v>
      </c>
      <c r="E42" s="76">
        <v>0</v>
      </c>
      <c r="F42" s="5"/>
      <c r="R42" s="1"/>
      <c r="W42" s="37"/>
      <c r="X42" s="1"/>
    </row>
    <row r="43" spans="2:24" x14ac:dyDescent="0.3">
      <c r="B43" s="4" t="s">
        <v>768</v>
      </c>
      <c r="C43" s="69">
        <v>0</v>
      </c>
      <c r="D43" s="5">
        <v>0</v>
      </c>
      <c r="E43" s="76">
        <v>0</v>
      </c>
      <c r="F43" s="5"/>
      <c r="R43" s="1"/>
      <c r="W43" s="37"/>
      <c r="X43" s="1"/>
    </row>
    <row r="44" spans="2:24" x14ac:dyDescent="0.3">
      <c r="B44" s="4" t="s">
        <v>786</v>
      </c>
      <c r="C44" s="69">
        <v>0</v>
      </c>
      <c r="D44" s="5">
        <v>0</v>
      </c>
      <c r="E44" s="76">
        <v>0</v>
      </c>
      <c r="F44" s="5"/>
      <c r="R44" s="1"/>
      <c r="W44" s="37"/>
      <c r="X44" s="1"/>
    </row>
    <row r="45" spans="2:24" x14ac:dyDescent="0.3">
      <c r="B45" s="4" t="s">
        <v>787</v>
      </c>
      <c r="C45" s="69">
        <v>0</v>
      </c>
      <c r="D45" s="5">
        <v>0</v>
      </c>
      <c r="E45" s="76">
        <v>0</v>
      </c>
      <c r="F45" s="5"/>
      <c r="R45" s="1"/>
      <c r="W45" s="37"/>
      <c r="X45" s="1"/>
    </row>
    <row r="46" spans="2:24" x14ac:dyDescent="0.3">
      <c r="B46" s="4" t="s">
        <v>771</v>
      </c>
      <c r="C46" s="69">
        <v>0</v>
      </c>
      <c r="D46" s="5">
        <v>0</v>
      </c>
      <c r="E46" s="76">
        <v>0</v>
      </c>
      <c r="F46" s="5"/>
      <c r="R46" s="1"/>
      <c r="W46" s="37"/>
      <c r="X46" s="1"/>
    </row>
    <row r="47" spans="2:24" x14ac:dyDescent="0.3">
      <c r="B47" s="4" t="s">
        <v>788</v>
      </c>
      <c r="C47" s="69">
        <v>0</v>
      </c>
      <c r="D47" s="5">
        <v>0</v>
      </c>
      <c r="E47" s="76">
        <v>0</v>
      </c>
      <c r="F47" s="5"/>
      <c r="R47" s="1"/>
      <c r="W47" s="37"/>
      <c r="X47" s="1"/>
    </row>
    <row r="48" spans="2:24" x14ac:dyDescent="0.3">
      <c r="B48" s="4" t="s">
        <v>789</v>
      </c>
      <c r="C48" s="69">
        <v>0</v>
      </c>
      <c r="D48" s="5">
        <v>0</v>
      </c>
      <c r="E48" s="76">
        <v>0</v>
      </c>
      <c r="F48" s="5"/>
      <c r="R48" s="1"/>
      <c r="W48" s="37"/>
      <c r="X48" s="1"/>
    </row>
    <row r="49" spans="2:24" x14ac:dyDescent="0.3">
      <c r="B49" s="4" t="s">
        <v>763</v>
      </c>
      <c r="C49" s="69">
        <v>0</v>
      </c>
      <c r="D49" s="5">
        <v>0</v>
      </c>
      <c r="E49" s="76">
        <v>0</v>
      </c>
      <c r="F49" s="5"/>
      <c r="R49" s="1"/>
      <c r="W49" s="37"/>
      <c r="X49" s="1"/>
    </row>
    <row r="50" spans="2:24" x14ac:dyDescent="0.3">
      <c r="B50" s="4" t="s">
        <v>767</v>
      </c>
      <c r="C50" s="69">
        <v>0</v>
      </c>
      <c r="D50" s="5">
        <v>0</v>
      </c>
      <c r="E50" s="76">
        <v>0</v>
      </c>
      <c r="F50" s="5"/>
      <c r="R50" s="1"/>
      <c r="W50" s="37"/>
      <c r="X50" s="1"/>
    </row>
    <row r="51" spans="2:24" x14ac:dyDescent="0.3">
      <c r="B51" s="4" t="s">
        <v>790</v>
      </c>
      <c r="C51" s="69">
        <v>0</v>
      </c>
      <c r="D51" s="5">
        <v>0</v>
      </c>
      <c r="E51" s="76">
        <v>0</v>
      </c>
      <c r="F51" s="5"/>
      <c r="R51" s="1"/>
      <c r="X51" s="1"/>
    </row>
    <row r="52" spans="2:24" x14ac:dyDescent="0.3">
      <c r="B52" s="4" t="s">
        <v>791</v>
      </c>
      <c r="C52" s="69">
        <v>0</v>
      </c>
      <c r="D52" s="5">
        <v>0</v>
      </c>
      <c r="E52" s="76">
        <v>0</v>
      </c>
      <c r="F52" s="5"/>
      <c r="R52" s="1"/>
      <c r="X52" s="1"/>
    </row>
    <row r="53" spans="2:24" ht="15" thickBot="1" x14ac:dyDescent="0.35">
      <c r="B53" s="13" t="s">
        <v>769</v>
      </c>
      <c r="C53" s="75">
        <v>0</v>
      </c>
      <c r="D53" s="17">
        <v>0</v>
      </c>
      <c r="E53" s="77">
        <v>0</v>
      </c>
      <c r="F53" s="5"/>
      <c r="R53" s="1"/>
      <c r="X53" s="1"/>
    </row>
    <row r="54" spans="2:24" x14ac:dyDescent="0.3">
      <c r="X54" s="1"/>
    </row>
    <row r="55" spans="2:24" ht="15" thickBot="1" x14ac:dyDescent="0.35">
      <c r="C55" s="1"/>
      <c r="D55" s="1"/>
      <c r="E55" s="1"/>
      <c r="F55" s="1"/>
      <c r="G55" s="1"/>
      <c r="H55" s="1"/>
      <c r="I55" s="1"/>
      <c r="J55" s="1"/>
      <c r="K55" s="1"/>
      <c r="L55" s="1"/>
      <c r="M55" s="1"/>
      <c r="N55" s="1"/>
      <c r="O55" s="1"/>
      <c r="P55" s="1"/>
      <c r="Q55" s="1"/>
      <c r="R55" s="1"/>
    </row>
    <row r="56" spans="2:24" ht="15" thickBot="1" x14ac:dyDescent="0.35">
      <c r="B56" s="237" t="s">
        <v>823</v>
      </c>
      <c r="C56" s="238"/>
    </row>
    <row r="57" spans="2:24" x14ac:dyDescent="0.3">
      <c r="B57" s="81"/>
      <c r="C57" s="82" t="s">
        <v>827</v>
      </c>
    </row>
    <row r="58" spans="2:24" x14ac:dyDescent="0.3">
      <c r="B58" s="4" t="s">
        <v>824</v>
      </c>
      <c r="C58" s="123">
        <v>0</v>
      </c>
    </row>
    <row r="59" spans="2:24" x14ac:dyDescent="0.3">
      <c r="B59" s="4" t="s">
        <v>825</v>
      </c>
      <c r="C59" s="123">
        <v>0</v>
      </c>
    </row>
    <row r="60" spans="2:24" ht="15" thickBot="1" x14ac:dyDescent="0.35">
      <c r="B60" s="13" t="s">
        <v>826</v>
      </c>
      <c r="C60" s="124">
        <v>0</v>
      </c>
    </row>
    <row r="72" spans="3:18" x14ac:dyDescent="0.3">
      <c r="C72" s="2"/>
    </row>
    <row r="73" spans="3:18" x14ac:dyDescent="0.3">
      <c r="C73" s="10"/>
      <c r="D73" s="27"/>
      <c r="E73" s="27"/>
      <c r="F73" s="27"/>
      <c r="G73" s="27"/>
      <c r="H73" s="27"/>
      <c r="I73" s="27"/>
      <c r="J73" s="27"/>
      <c r="K73" s="27"/>
      <c r="L73" s="27"/>
      <c r="M73" s="27"/>
      <c r="N73" s="27"/>
      <c r="O73" s="27"/>
      <c r="P73" s="27"/>
      <c r="Q73" s="27"/>
      <c r="R73" s="27"/>
    </row>
    <row r="74" spans="3:18" x14ac:dyDescent="0.3">
      <c r="C74" s="12"/>
    </row>
    <row r="75" spans="3:18" x14ac:dyDescent="0.3">
      <c r="C75" s="12"/>
      <c r="D75" s="12"/>
      <c r="E75" s="12"/>
      <c r="F75" s="12"/>
      <c r="G75" s="12"/>
      <c r="H75" s="12"/>
      <c r="I75" s="12"/>
      <c r="J75" s="12"/>
      <c r="K75" s="12"/>
      <c r="L75" s="12"/>
      <c r="M75" s="12"/>
      <c r="N75" s="12"/>
      <c r="O75" s="12"/>
      <c r="P75" s="12"/>
      <c r="Q75" s="12"/>
      <c r="R75" s="12"/>
    </row>
    <row r="76" spans="3:18" x14ac:dyDescent="0.3">
      <c r="C76" s="1"/>
      <c r="D76" s="1"/>
      <c r="E76" s="1"/>
      <c r="F76" s="1"/>
      <c r="G76" s="1"/>
      <c r="H76" s="1"/>
      <c r="I76" s="1"/>
      <c r="J76" s="1"/>
      <c r="K76" s="1"/>
      <c r="L76" s="1"/>
      <c r="M76" s="1"/>
      <c r="N76" s="1"/>
      <c r="O76" s="1"/>
      <c r="P76" s="1"/>
      <c r="Q76" s="1"/>
      <c r="R76" s="1"/>
    </row>
    <row r="77" spans="3:18" x14ac:dyDescent="0.3">
      <c r="C77" s="1"/>
      <c r="D77" s="1"/>
      <c r="E77" s="1"/>
      <c r="F77" s="1"/>
      <c r="G77" s="1"/>
      <c r="H77" s="1"/>
      <c r="I77" s="1"/>
      <c r="J77" s="1"/>
      <c r="K77" s="1"/>
      <c r="L77" s="1"/>
      <c r="M77" s="1"/>
      <c r="N77" s="1"/>
      <c r="O77" s="1"/>
      <c r="P77" s="1"/>
      <c r="Q77" s="1"/>
      <c r="R77" s="1"/>
    </row>
    <row r="78" spans="3:18" x14ac:dyDescent="0.3">
      <c r="C78" s="1"/>
      <c r="D78" s="1"/>
      <c r="E78" s="1"/>
      <c r="F78" s="1"/>
      <c r="G78" s="1"/>
      <c r="H78" s="1"/>
      <c r="I78" s="1"/>
      <c r="J78" s="1"/>
      <c r="K78" s="1"/>
      <c r="L78" s="1"/>
      <c r="M78" s="1"/>
      <c r="N78" s="1"/>
      <c r="O78" s="1"/>
      <c r="P78" s="1"/>
      <c r="Q78" s="1"/>
      <c r="R78" s="1"/>
    </row>
    <row r="79" spans="3:18" x14ac:dyDescent="0.3">
      <c r="C79" s="1"/>
      <c r="D79" s="1"/>
      <c r="E79" s="1"/>
      <c r="F79" s="1"/>
      <c r="G79" s="1"/>
      <c r="H79" s="1"/>
      <c r="I79" s="1"/>
      <c r="J79" s="1"/>
      <c r="K79" s="1"/>
      <c r="L79" s="1"/>
      <c r="M79" s="1"/>
      <c r="N79" s="1"/>
      <c r="O79" s="1"/>
      <c r="P79" s="1"/>
      <c r="Q79" s="1"/>
      <c r="R79" s="1"/>
    </row>
    <row r="80" spans="3:18" x14ac:dyDescent="0.3">
      <c r="C80" s="1"/>
      <c r="D80" s="1"/>
      <c r="E80" s="1"/>
      <c r="F80" s="1"/>
      <c r="G80" s="1"/>
      <c r="H80" s="1"/>
      <c r="I80" s="1"/>
      <c r="J80" s="1"/>
      <c r="K80" s="1"/>
      <c r="L80" s="1"/>
      <c r="M80" s="1"/>
      <c r="N80" s="1"/>
      <c r="O80" s="1"/>
      <c r="P80" s="1"/>
      <c r="Q80" s="1"/>
      <c r="R80" s="1"/>
    </row>
    <row r="81" spans="2:18" x14ac:dyDescent="0.3">
      <c r="C81" s="1"/>
      <c r="D81" s="1"/>
      <c r="E81" s="1"/>
      <c r="F81" s="1"/>
      <c r="G81" s="1"/>
      <c r="H81" s="1"/>
      <c r="I81" s="1"/>
      <c r="J81" s="1"/>
      <c r="K81" s="1"/>
      <c r="L81" s="1"/>
      <c r="M81" s="1"/>
      <c r="N81" s="1"/>
      <c r="O81" s="1"/>
      <c r="P81" s="1"/>
      <c r="Q81" s="1"/>
      <c r="R81" s="1"/>
    </row>
    <row r="82" spans="2:18" x14ac:dyDescent="0.3">
      <c r="C82" s="1"/>
      <c r="D82" s="1"/>
      <c r="E82" s="1"/>
      <c r="F82" s="1"/>
      <c r="G82" s="1"/>
      <c r="H82" s="1"/>
      <c r="I82" s="1"/>
      <c r="J82" s="1"/>
      <c r="K82" s="1"/>
      <c r="L82" s="1"/>
      <c r="M82" s="1"/>
      <c r="N82" s="1"/>
      <c r="O82" s="1"/>
      <c r="P82" s="1"/>
      <c r="Q82" s="1"/>
      <c r="R82" s="1"/>
    </row>
    <row r="83" spans="2:18" x14ac:dyDescent="0.3">
      <c r="C83" s="1"/>
      <c r="D83" s="1"/>
      <c r="E83" s="1"/>
      <c r="F83" s="1"/>
      <c r="G83" s="1"/>
      <c r="H83" s="1"/>
      <c r="I83" s="1"/>
      <c r="J83" s="1"/>
      <c r="K83" s="1"/>
      <c r="L83" s="1"/>
      <c r="M83" s="1"/>
      <c r="N83" s="1"/>
      <c r="O83" s="1"/>
      <c r="P83" s="1"/>
      <c r="Q83" s="1"/>
      <c r="R83" s="1"/>
    </row>
    <row r="84" spans="2:18" x14ac:dyDescent="0.3">
      <c r="C84" s="1"/>
      <c r="D84" s="1"/>
      <c r="E84" s="1"/>
      <c r="F84" s="1"/>
      <c r="G84" s="1"/>
      <c r="H84" s="1"/>
      <c r="I84" s="1"/>
      <c r="J84" s="1"/>
      <c r="K84" s="1"/>
      <c r="L84" s="1"/>
      <c r="M84" s="1"/>
      <c r="N84" s="1"/>
      <c r="O84" s="1"/>
      <c r="P84" s="1"/>
      <c r="Q84" s="1"/>
      <c r="R84" s="1"/>
    </row>
    <row r="85" spans="2:18" x14ac:dyDescent="0.3">
      <c r="C85" s="1"/>
      <c r="D85" s="1"/>
      <c r="E85" s="1"/>
      <c r="F85" s="1"/>
      <c r="G85" s="1"/>
      <c r="H85" s="1"/>
      <c r="I85" s="1"/>
      <c r="J85" s="1"/>
      <c r="K85" s="1"/>
      <c r="L85" s="1"/>
      <c r="M85" s="1"/>
      <c r="N85" s="1"/>
      <c r="O85" s="1"/>
      <c r="P85" s="1"/>
      <c r="Q85" s="1"/>
      <c r="R85" s="1"/>
    </row>
    <row r="86" spans="2:18" x14ac:dyDescent="0.3">
      <c r="C86" s="1"/>
      <c r="D86" s="1"/>
      <c r="E86" s="1"/>
      <c r="F86" s="1"/>
      <c r="G86" s="1"/>
      <c r="H86" s="1"/>
      <c r="I86" s="1"/>
      <c r="J86" s="1"/>
      <c r="K86" s="1"/>
      <c r="L86" s="1"/>
      <c r="M86" s="1"/>
      <c r="N86" s="1"/>
      <c r="O86" s="1"/>
      <c r="P86" s="1"/>
      <c r="Q86" s="1"/>
      <c r="R86" s="1"/>
    </row>
    <row r="87" spans="2:18" x14ac:dyDescent="0.3">
      <c r="C87" s="1"/>
      <c r="D87" s="1"/>
      <c r="E87" s="1"/>
      <c r="F87" s="1"/>
      <c r="G87" s="1"/>
      <c r="H87" s="1"/>
      <c r="I87" s="1"/>
      <c r="J87" s="1"/>
      <c r="K87" s="1"/>
      <c r="L87" s="1"/>
      <c r="M87" s="1"/>
      <c r="N87" s="1"/>
      <c r="O87" s="1"/>
      <c r="P87" s="1"/>
      <c r="Q87" s="1"/>
      <c r="R87" s="1"/>
    </row>
    <row r="88" spans="2:18" x14ac:dyDescent="0.3">
      <c r="C88" s="1"/>
      <c r="D88" s="1"/>
      <c r="E88" s="1"/>
      <c r="F88" s="1"/>
      <c r="G88" s="1"/>
      <c r="H88" s="1"/>
      <c r="I88" s="1"/>
      <c r="J88" s="1"/>
      <c r="K88" s="1"/>
      <c r="L88" s="1"/>
      <c r="M88" s="1"/>
      <c r="N88" s="1"/>
      <c r="O88" s="1"/>
      <c r="P88" s="1"/>
      <c r="Q88" s="1"/>
      <c r="R88" s="1"/>
    </row>
    <row r="95" spans="2:18" x14ac:dyDescent="0.3">
      <c r="B95" s="14"/>
    </row>
  </sheetData>
  <mergeCells count="12">
    <mergeCell ref="M28:N29"/>
    <mergeCell ref="B2:D2"/>
    <mergeCell ref="B15:D15"/>
    <mergeCell ref="F27:N27"/>
    <mergeCell ref="C28:C29"/>
    <mergeCell ref="D28:E29"/>
    <mergeCell ref="F28:F29"/>
    <mergeCell ref="B56:C56"/>
    <mergeCell ref="B34:E34"/>
    <mergeCell ref="G28:G29"/>
    <mergeCell ref="J28:K29"/>
    <mergeCell ref="L28:L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9" t="s">
        <v>65</v>
      </c>
      <c r="C4" s="230"/>
      <c r="D4" s="230"/>
      <c r="E4" s="231"/>
      <c r="G4" s="222" t="s">
        <v>31</v>
      </c>
      <c r="H4" s="223"/>
      <c r="I4" s="223"/>
      <c r="J4" s="223"/>
      <c r="K4" s="223"/>
      <c r="L4" s="224"/>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61" t="s">
        <v>749</v>
      </c>
      <c r="E7" s="263" t="s">
        <v>750</v>
      </c>
      <c r="G7" s="4" t="s">
        <v>33</v>
      </c>
      <c r="H7" s="5" t="e">
        <f>COUNTIFS(#REF!, "Female",#REF!, "Yes")</f>
        <v>#REF!</v>
      </c>
      <c r="I7" s="15" t="e">
        <f>H7/SUM($H$7:$H$8)</f>
        <v>#REF!</v>
      </c>
      <c r="J7" s="39"/>
      <c r="K7" s="15"/>
      <c r="L7" s="6"/>
      <c r="M7" s="25"/>
    </row>
    <row r="8" spans="2:16" x14ac:dyDescent="0.3">
      <c r="B8" s="3" t="s">
        <v>77</v>
      </c>
      <c r="C8" s="2">
        <v>5076</v>
      </c>
      <c r="D8" s="262"/>
      <c r="E8" s="264"/>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9" t="s">
        <v>66</v>
      </c>
      <c r="C14" s="230"/>
      <c r="D14" s="231"/>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2023-09-19T11:00:39Z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