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andbox\Repo\Aegir\innobooster\monopile_surrogates\surrogate\"/>
    </mc:Choice>
  </mc:AlternateContent>
  <bookViews>
    <workbookView xWindow="0" yWindow="0" windowWidth="28800" windowHeight="14256" tabRatio="769"/>
  </bookViews>
  <sheets>
    <sheet name="Support Structure Surrogate" sheetId="1" r:id="rId1"/>
    <sheet name="monopile_mass_IP_15" sheetId="2" r:id="rId2"/>
    <sheet name="tower_mass_IP_15" sheetId="3" r:id="rId3"/>
    <sheet name="monopile_mass_IP_10" sheetId="4" r:id="rId4"/>
    <sheet name="tower_mass_IP_10" sheetId="5" r:id="rId5"/>
    <sheet name="monopile_mass_IP_3" sheetId="6" r:id="rId6"/>
    <sheet name="tower_mass_IP_3" sheetId="7" r:id="rId7"/>
  </sheets>
  <calcPr calcId="162913"/>
</workbook>
</file>

<file path=xl/calcChain.xml><?xml version="1.0" encoding="utf-8"?>
<calcChain xmlns="http://schemas.openxmlformats.org/spreadsheetml/2006/main">
  <c r="G4" i="7" l="1"/>
  <c r="H31" i="7" s="1"/>
  <c r="I2" i="7"/>
  <c r="I4" i="7" s="1"/>
  <c r="H2" i="7"/>
  <c r="H4" i="7" s="1"/>
  <c r="H32" i="7" s="1"/>
  <c r="G2" i="7"/>
  <c r="F2" i="7"/>
  <c r="F4" i="7" s="1"/>
  <c r="E2" i="7"/>
  <c r="E4" i="7" s="1"/>
  <c r="D2" i="7"/>
  <c r="D4" i="7" s="1"/>
  <c r="C2" i="7"/>
  <c r="C4" i="7" s="1"/>
  <c r="B2" i="7"/>
  <c r="B4" i="7" s="1"/>
  <c r="E31" i="6"/>
  <c r="G29" i="6"/>
  <c r="E29" i="6"/>
  <c r="H4" i="6"/>
  <c r="I2" i="6"/>
  <c r="I4" i="6" s="1"/>
  <c r="H2" i="6"/>
  <c r="G2" i="6"/>
  <c r="G4" i="6" s="1"/>
  <c r="G28" i="6" s="1"/>
  <c r="F2" i="6"/>
  <c r="F4" i="6" s="1"/>
  <c r="F28" i="6" s="1"/>
  <c r="E2" i="6"/>
  <c r="E4" i="6" s="1"/>
  <c r="D2" i="6"/>
  <c r="D4" i="6" s="1"/>
  <c r="D31" i="6" s="1"/>
  <c r="C2" i="6"/>
  <c r="C4" i="6" s="1"/>
  <c r="B2" i="6"/>
  <c r="B4" i="6" s="1"/>
  <c r="I28" i="5"/>
  <c r="D27" i="5"/>
  <c r="C27" i="5"/>
  <c r="B27" i="5"/>
  <c r="D24" i="5"/>
  <c r="D4" i="5"/>
  <c r="C4" i="5"/>
  <c r="I2" i="5"/>
  <c r="I4" i="5" s="1"/>
  <c r="H2" i="5"/>
  <c r="H4" i="5" s="1"/>
  <c r="G2" i="5"/>
  <c r="G4" i="5" s="1"/>
  <c r="F2" i="5"/>
  <c r="F4" i="5" s="1"/>
  <c r="E2" i="5"/>
  <c r="E4" i="5" s="1"/>
  <c r="D2" i="5"/>
  <c r="C2" i="5"/>
  <c r="B2" i="5"/>
  <c r="B4" i="5" s="1"/>
  <c r="I4" i="4"/>
  <c r="H4" i="4"/>
  <c r="B32" i="4" s="1"/>
  <c r="G4" i="4"/>
  <c r="G33" i="4" s="1"/>
  <c r="B4" i="4"/>
  <c r="I2" i="4"/>
  <c r="H2" i="4"/>
  <c r="G2" i="4"/>
  <c r="F2" i="4"/>
  <c r="F4" i="4" s="1"/>
  <c r="E2" i="4"/>
  <c r="E4" i="4" s="1"/>
  <c r="C29" i="4" s="1"/>
  <c r="D2" i="4"/>
  <c r="D4" i="4" s="1"/>
  <c r="D30" i="4" s="1"/>
  <c r="C2" i="4"/>
  <c r="C4" i="4" s="1"/>
  <c r="B2" i="4"/>
  <c r="E31" i="3"/>
  <c r="H29" i="3"/>
  <c r="G29" i="3"/>
  <c r="I4" i="3"/>
  <c r="I2" i="3"/>
  <c r="H2" i="3"/>
  <c r="H4" i="3" s="1"/>
  <c r="G2" i="3"/>
  <c r="G4" i="3" s="1"/>
  <c r="F2" i="3"/>
  <c r="F4" i="3" s="1"/>
  <c r="F30" i="3" s="1"/>
  <c r="E2" i="3"/>
  <c r="E4" i="3" s="1"/>
  <c r="D2" i="3"/>
  <c r="D4" i="3" s="1"/>
  <c r="C2" i="3"/>
  <c r="C4" i="3" s="1"/>
  <c r="B2" i="3"/>
  <c r="B4" i="3" s="1"/>
  <c r="G31" i="2"/>
  <c r="C29" i="2"/>
  <c r="B29" i="2"/>
  <c r="E27" i="2"/>
  <c r="D27" i="2"/>
  <c r="G24" i="2"/>
  <c r="G4" i="2"/>
  <c r="E4" i="2"/>
  <c r="E32" i="2" s="1"/>
  <c r="D4" i="2"/>
  <c r="D26" i="2" s="1"/>
  <c r="I2" i="2"/>
  <c r="I4" i="2" s="1"/>
  <c r="I31" i="2" s="1"/>
  <c r="H2" i="2"/>
  <c r="H4" i="2" s="1"/>
  <c r="G2" i="2"/>
  <c r="F2" i="2"/>
  <c r="F4" i="2" s="1"/>
  <c r="F31" i="2" s="1"/>
  <c r="E2" i="2"/>
  <c r="D2" i="2"/>
  <c r="C2" i="2"/>
  <c r="C4" i="2" s="1"/>
  <c r="B2" i="2"/>
  <c r="B4" i="2" s="1"/>
  <c r="F31" i="5" l="1"/>
  <c r="F24" i="5"/>
  <c r="F31" i="3"/>
  <c r="F29" i="6"/>
  <c r="F30" i="6"/>
  <c r="F24" i="2"/>
  <c r="I30" i="7"/>
  <c r="I30" i="2"/>
  <c r="D29" i="3"/>
  <c r="D28" i="3"/>
  <c r="D27" i="3"/>
  <c r="D26" i="3"/>
  <c r="D31" i="3"/>
  <c r="D24" i="3"/>
  <c r="D32" i="3"/>
  <c r="G28" i="3"/>
  <c r="D30" i="3"/>
  <c r="F28" i="3"/>
  <c r="D33" i="3"/>
  <c r="E32" i="7"/>
  <c r="E28" i="7"/>
  <c r="E31" i="7"/>
  <c r="E30" i="7"/>
  <c r="E29" i="7"/>
  <c r="E26" i="7"/>
  <c r="E33" i="7"/>
  <c r="E27" i="7"/>
  <c r="E24" i="7"/>
  <c r="I29" i="7"/>
  <c r="B30" i="6"/>
  <c r="B29" i="6"/>
  <c r="B28" i="6"/>
  <c r="B27" i="6"/>
  <c r="B31" i="6"/>
  <c r="B24" i="6"/>
  <c r="B32" i="6"/>
  <c r="G26" i="6"/>
  <c r="B26" i="6"/>
  <c r="B33" i="6"/>
  <c r="C29" i="6"/>
  <c r="C28" i="6"/>
  <c r="C27" i="6"/>
  <c r="C26" i="6"/>
  <c r="C24" i="6"/>
  <c r="C32" i="6"/>
  <c r="C30" i="6"/>
  <c r="C33" i="6"/>
  <c r="H27" i="6"/>
  <c r="C31" i="6"/>
  <c r="G27" i="6"/>
  <c r="E30" i="5"/>
  <c r="E29" i="5"/>
  <c r="E28" i="5"/>
  <c r="E27" i="5"/>
  <c r="E26" i="5"/>
  <c r="E33" i="5"/>
  <c r="E31" i="5"/>
  <c r="E24" i="5"/>
  <c r="E32" i="5"/>
  <c r="H28" i="3"/>
  <c r="B31" i="3"/>
  <c r="B30" i="3"/>
  <c r="B29" i="3"/>
  <c r="B28" i="3"/>
  <c r="B33" i="3"/>
  <c r="H26" i="3"/>
  <c r="B27" i="3"/>
  <c r="B24" i="3"/>
  <c r="B32" i="3"/>
  <c r="B26" i="3"/>
  <c r="C30" i="3"/>
  <c r="C29" i="3"/>
  <c r="C28" i="3"/>
  <c r="C27" i="3"/>
  <c r="C31" i="3"/>
  <c r="C26" i="3"/>
  <c r="C24" i="3"/>
  <c r="C32" i="3"/>
  <c r="I27" i="3"/>
  <c r="C33" i="3"/>
  <c r="F32" i="4"/>
  <c r="F31" i="4"/>
  <c r="F30" i="4"/>
  <c r="F29" i="4"/>
  <c r="F33" i="4"/>
  <c r="F24" i="4"/>
  <c r="F27" i="4"/>
  <c r="C30" i="4"/>
  <c r="F26" i="4"/>
  <c r="F28" i="4"/>
  <c r="B30" i="4"/>
  <c r="B29" i="5"/>
  <c r="I31" i="6"/>
  <c r="I30" i="6"/>
  <c r="I29" i="6"/>
  <c r="I28" i="6"/>
  <c r="I32" i="6"/>
  <c r="I26" i="6"/>
  <c r="I33" i="6"/>
  <c r="I27" i="6"/>
  <c r="I24" i="6"/>
  <c r="H28" i="2"/>
  <c r="H27" i="2"/>
  <c r="H24" i="2"/>
  <c r="H26" i="2"/>
  <c r="H33" i="2"/>
  <c r="I31" i="4"/>
  <c r="G28" i="5"/>
  <c r="G27" i="5"/>
  <c r="G26" i="5"/>
  <c r="G33" i="5"/>
  <c r="G24" i="5"/>
  <c r="G30" i="5"/>
  <c r="C26" i="7"/>
  <c r="C30" i="7"/>
  <c r="C33" i="7"/>
  <c r="C24" i="7"/>
  <c r="C32" i="7"/>
  <c r="C31" i="7"/>
  <c r="F31" i="7"/>
  <c r="F27" i="7"/>
  <c r="F30" i="7"/>
  <c r="F29" i="7"/>
  <c r="F28" i="7"/>
  <c r="C27" i="7"/>
  <c r="C29" i="7"/>
  <c r="G31" i="4"/>
  <c r="G30" i="4"/>
  <c r="G29" i="4"/>
  <c r="G28" i="4"/>
  <c r="H32" i="2"/>
  <c r="G26" i="4"/>
  <c r="H27" i="5"/>
  <c r="H26" i="5"/>
  <c r="H33" i="5"/>
  <c r="H24" i="5"/>
  <c r="H32" i="5"/>
  <c r="H30" i="5"/>
  <c r="F32" i="5"/>
  <c r="D33" i="7"/>
  <c r="D24" i="7"/>
  <c r="D29" i="7"/>
  <c r="D32" i="7"/>
  <c r="D31" i="7"/>
  <c r="D30" i="7"/>
  <c r="G30" i="7"/>
  <c r="G26" i="7"/>
  <c r="G29" i="7"/>
  <c r="G28" i="7"/>
  <c r="G27" i="7"/>
  <c r="D27" i="7"/>
  <c r="I31" i="7"/>
  <c r="B26" i="2"/>
  <c r="B33" i="2"/>
  <c r="B24" i="2"/>
  <c r="B32" i="2"/>
  <c r="B31" i="2"/>
  <c r="D33" i="2"/>
  <c r="I29" i="4"/>
  <c r="I28" i="4"/>
  <c r="I27" i="4"/>
  <c r="I26" i="4"/>
  <c r="I26" i="5"/>
  <c r="I33" i="5"/>
  <c r="I24" i="5"/>
  <c r="I32" i="5"/>
  <c r="I31" i="5"/>
  <c r="I30" i="5"/>
  <c r="G32" i="5"/>
  <c r="F32" i="7"/>
  <c r="D26" i="4"/>
  <c r="D33" i="4"/>
  <c r="D24" i="4"/>
  <c r="D32" i="4"/>
  <c r="D31" i="4"/>
  <c r="D28" i="4"/>
  <c r="E28" i="4"/>
  <c r="C26" i="2"/>
  <c r="H26" i="4"/>
  <c r="I33" i="4"/>
  <c r="I29" i="2"/>
  <c r="B33" i="5"/>
  <c r="B24" i="5"/>
  <c r="B32" i="5"/>
  <c r="B31" i="5"/>
  <c r="B30" i="5"/>
  <c r="C32" i="5"/>
  <c r="C31" i="5"/>
  <c r="C30" i="5"/>
  <c r="C29" i="5"/>
  <c r="B26" i="5"/>
  <c r="I27" i="5"/>
  <c r="G29" i="5"/>
  <c r="C33" i="5"/>
  <c r="D28" i="6"/>
  <c r="D27" i="6"/>
  <c r="D26" i="6"/>
  <c r="D33" i="6"/>
  <c r="D24" i="6"/>
  <c r="H32" i="6"/>
  <c r="H31" i="6"/>
  <c r="H30" i="6"/>
  <c r="H29" i="6"/>
  <c r="E28" i="6"/>
  <c r="H33" i="6"/>
  <c r="F24" i="7"/>
  <c r="B28" i="7"/>
  <c r="B30" i="7"/>
  <c r="G32" i="7"/>
  <c r="I32" i="3"/>
  <c r="I29" i="3"/>
  <c r="I31" i="3"/>
  <c r="I30" i="3"/>
  <c r="C33" i="2"/>
  <c r="C24" i="2"/>
  <c r="C30" i="2"/>
  <c r="C32" i="2"/>
  <c r="C31" i="2"/>
  <c r="F30" i="2"/>
  <c r="F27" i="2"/>
  <c r="F29" i="2"/>
  <c r="F28" i="2"/>
  <c r="H31" i="2"/>
  <c r="F33" i="2"/>
  <c r="G26" i="3"/>
  <c r="G33" i="3"/>
  <c r="G24" i="3"/>
  <c r="G32" i="3"/>
  <c r="G31" i="3"/>
  <c r="G24" i="4"/>
  <c r="E27" i="4"/>
  <c r="H32" i="4"/>
  <c r="D31" i="5"/>
  <c r="D30" i="5"/>
  <c r="D29" i="5"/>
  <c r="D28" i="5"/>
  <c r="C26" i="5"/>
  <c r="H29" i="5"/>
  <c r="D33" i="5"/>
  <c r="E27" i="6"/>
  <c r="E26" i="6"/>
  <c r="E33" i="6"/>
  <c r="E24" i="6"/>
  <c r="E32" i="6"/>
  <c r="H26" i="6"/>
  <c r="D30" i="6"/>
  <c r="G24" i="7"/>
  <c r="C28" i="7"/>
  <c r="H30" i="7"/>
  <c r="G32" i="2"/>
  <c r="E33" i="4"/>
  <c r="E24" i="4"/>
  <c r="E32" i="4"/>
  <c r="E31" i="4"/>
  <c r="E30" i="4"/>
  <c r="D32" i="2"/>
  <c r="D31" i="2"/>
  <c r="D30" i="2"/>
  <c r="D29" i="2"/>
  <c r="E28" i="3"/>
  <c r="E24" i="3"/>
  <c r="E27" i="3"/>
  <c r="E26" i="3"/>
  <c r="E33" i="3"/>
  <c r="D27" i="4"/>
  <c r="I30" i="4"/>
  <c r="G29" i="2"/>
  <c r="G28" i="2"/>
  <c r="G27" i="2"/>
  <c r="G26" i="2"/>
  <c r="F26" i="2"/>
  <c r="D28" i="2"/>
  <c r="B30" i="2"/>
  <c r="G33" i="2"/>
  <c r="H33" i="3"/>
  <c r="H24" i="3"/>
  <c r="H32" i="3"/>
  <c r="H31" i="3"/>
  <c r="H30" i="3"/>
  <c r="I28" i="3"/>
  <c r="G30" i="3"/>
  <c r="E32" i="3"/>
  <c r="H24" i="4"/>
  <c r="D29" i="4"/>
  <c r="B31" i="4"/>
  <c r="I32" i="4"/>
  <c r="D26" i="5"/>
  <c r="B28" i="5"/>
  <c r="I29" i="5"/>
  <c r="G31" i="5"/>
  <c r="F26" i="6"/>
  <c r="F33" i="6"/>
  <c r="F24" i="6"/>
  <c r="F32" i="6"/>
  <c r="F31" i="6"/>
  <c r="E30" i="6"/>
  <c r="H29" i="7"/>
  <c r="H33" i="7"/>
  <c r="H28" i="7"/>
  <c r="H24" i="7"/>
  <c r="H27" i="7"/>
  <c r="H26" i="7"/>
  <c r="D26" i="7"/>
  <c r="D28" i="7"/>
  <c r="I27" i="2"/>
  <c r="I26" i="2"/>
  <c r="I33" i="2"/>
  <c r="I24" i="2"/>
  <c r="I32" i="2"/>
  <c r="F27" i="3"/>
  <c r="F32" i="3"/>
  <c r="F26" i="3"/>
  <c r="F33" i="3"/>
  <c r="F24" i="3"/>
  <c r="I26" i="3"/>
  <c r="E30" i="3"/>
  <c r="G32" i="4"/>
  <c r="D24" i="2"/>
  <c r="G27" i="3"/>
  <c r="I24" i="4"/>
  <c r="G27" i="4"/>
  <c r="E29" i="4"/>
  <c r="C28" i="5"/>
  <c r="G33" i="6"/>
  <c r="G24" i="6"/>
  <c r="G32" i="6"/>
  <c r="G31" i="6"/>
  <c r="G30" i="6"/>
  <c r="H28" i="6"/>
  <c r="I28" i="7"/>
  <c r="I27" i="7"/>
  <c r="I32" i="7"/>
  <c r="I26" i="7"/>
  <c r="I33" i="7"/>
  <c r="I24" i="7"/>
  <c r="F33" i="7"/>
  <c r="H30" i="4"/>
  <c r="H27" i="4"/>
  <c r="H29" i="4"/>
  <c r="H28" i="4"/>
  <c r="H33" i="4"/>
  <c r="H29" i="2"/>
  <c r="I33" i="3"/>
  <c r="E31" i="2"/>
  <c r="E30" i="2"/>
  <c r="E29" i="2"/>
  <c r="E28" i="2"/>
  <c r="B28" i="2"/>
  <c r="E33" i="2"/>
  <c r="B29" i="4"/>
  <c r="E26" i="2"/>
  <c r="C28" i="2"/>
  <c r="B27" i="2"/>
  <c r="I28" i="2"/>
  <c r="G30" i="2"/>
  <c r="I24" i="3"/>
  <c r="E29" i="3"/>
  <c r="B28" i="4"/>
  <c r="C31" i="4"/>
  <c r="F29" i="5"/>
  <c r="F28" i="5"/>
  <c r="F27" i="5"/>
  <c r="F26" i="5"/>
  <c r="H31" i="5"/>
  <c r="F33" i="5"/>
  <c r="D32" i="6"/>
  <c r="E24" i="2"/>
  <c r="C27" i="2"/>
  <c r="H30" i="2"/>
  <c r="F32" i="2"/>
  <c r="H27" i="3"/>
  <c r="F29" i="3"/>
  <c r="C27" i="4"/>
  <c r="C26" i="4"/>
  <c r="C33" i="4"/>
  <c r="C24" i="4"/>
  <c r="C32" i="4"/>
  <c r="E26" i="4"/>
  <c r="C28" i="4"/>
  <c r="H31" i="4"/>
  <c r="C24" i="5"/>
  <c r="H28" i="5"/>
  <c r="F30" i="5"/>
  <c r="D32" i="5"/>
  <c r="H24" i="6"/>
  <c r="F27" i="6"/>
  <c r="D29" i="6"/>
  <c r="B27" i="7"/>
  <c r="B31" i="7"/>
  <c r="B26" i="7"/>
  <c r="B33" i="7"/>
  <c r="B24" i="7"/>
  <c r="B32" i="7"/>
  <c r="F26" i="7"/>
  <c r="B29" i="7"/>
  <c r="G31" i="7"/>
  <c r="G33" i="7"/>
  <c r="B24" i="4"/>
  <c r="B33" i="4"/>
  <c r="B26" i="4"/>
  <c r="B27" i="4"/>
  <c r="K31" i="7" l="1"/>
  <c r="K28" i="2"/>
  <c r="K29" i="7"/>
  <c r="K29" i="2"/>
  <c r="K27" i="5"/>
  <c r="K32" i="4"/>
  <c r="K31" i="4"/>
  <c r="K31" i="2"/>
  <c r="K32" i="3"/>
  <c r="K31" i="3"/>
  <c r="K28" i="6"/>
  <c r="K32" i="2"/>
  <c r="K29" i="5"/>
  <c r="K24" i="3"/>
  <c r="K33" i="6"/>
  <c r="K29" i="6"/>
  <c r="K24" i="2"/>
  <c r="K30" i="4"/>
  <c r="K27" i="3"/>
  <c r="K26" i="6"/>
  <c r="K30" i="6"/>
  <c r="K30" i="5"/>
  <c r="K33" i="2"/>
  <c r="K27" i="2"/>
  <c r="K30" i="2"/>
  <c r="K31" i="5"/>
  <c r="K26" i="2"/>
  <c r="K33" i="3"/>
  <c r="K32" i="6"/>
  <c r="K27" i="7"/>
  <c r="K32" i="7"/>
  <c r="K24" i="7"/>
  <c r="K28" i="5"/>
  <c r="K30" i="7"/>
  <c r="K32" i="5"/>
  <c r="K28" i="3"/>
  <c r="K24" i="6"/>
  <c r="K26" i="4"/>
  <c r="K33" i="4"/>
  <c r="K28" i="7"/>
  <c r="K26" i="5"/>
  <c r="K24" i="5"/>
  <c r="K29" i="3"/>
  <c r="K31" i="6"/>
  <c r="K27" i="4"/>
  <c r="K33" i="7"/>
  <c r="K24" i="4"/>
  <c r="K26" i="7"/>
  <c r="K28" i="4"/>
  <c r="K29" i="4"/>
  <c r="K33" i="5"/>
  <c r="K26" i="3"/>
  <c r="K30" i="3"/>
  <c r="K27" i="6"/>
  <c r="B35" i="3" l="1"/>
  <c r="B37" i="3" s="1"/>
  <c r="B35" i="6"/>
  <c r="B37" i="6" s="1"/>
  <c r="B35" i="7"/>
  <c r="B37" i="7" s="1"/>
  <c r="B35" i="5"/>
  <c r="B37" i="5" s="1"/>
  <c r="B35" i="2"/>
  <c r="B37" i="2" s="1"/>
  <c r="B35" i="4"/>
  <c r="B37" i="4" s="1"/>
  <c r="G17" i="1"/>
  <c r="G16" i="1"/>
  <c r="G18" i="1" l="1"/>
</calcChain>
</file>

<file path=xl/sharedStrings.xml><?xml version="1.0" encoding="utf-8"?>
<sst xmlns="http://schemas.openxmlformats.org/spreadsheetml/2006/main" count="168" uniqueCount="49">
  <si>
    <t>Paramter</t>
  </si>
  <si>
    <t>Description</t>
  </si>
  <si>
    <t>Short name</t>
  </si>
  <si>
    <t>Unit</t>
  </si>
  <si>
    <t>Data min</t>
  </si>
  <si>
    <t>Data max</t>
  </si>
  <si>
    <t>Value</t>
  </si>
  <si>
    <t>Initial Power</t>
  </si>
  <si>
    <t>Turbine is scaled from this rated power</t>
  </si>
  <si>
    <t>IP</t>
  </si>
  <si>
    <t>MW</t>
  </si>
  <si>
    <t>Rated Power</t>
  </si>
  <si>
    <t>RP</t>
  </si>
  <si>
    <t>Rotor Diameter</t>
  </si>
  <si>
    <t>D</t>
  </si>
  <si>
    <t>m</t>
  </si>
  <si>
    <t>Transition Piece Height</t>
  </si>
  <si>
    <t>Htrans</t>
  </si>
  <si>
    <t>Hub Height Ratio</t>
  </si>
  <si>
    <t>HHub_Ratio</t>
  </si>
  <si>
    <t>-</t>
  </si>
  <si>
    <t>Water Depth</t>
  </si>
  <si>
    <t>WaterDepth</t>
  </si>
  <si>
    <t>Wave Height</t>
  </si>
  <si>
    <t>WaveHeight</t>
  </si>
  <si>
    <t>Wave Period</t>
  </si>
  <si>
    <t>WavePeriod</t>
  </si>
  <si>
    <t>s</t>
  </si>
  <si>
    <t>Wind Speed</t>
  </si>
  <si>
    <t>WindSpeed</t>
  </si>
  <si>
    <t>m/s</t>
  </si>
  <si>
    <t>Supported initial powers</t>
  </si>
  <si>
    <t>Monopile mass</t>
  </si>
  <si>
    <t>kg</t>
  </si>
  <si>
    <t>Tower mass</t>
  </si>
  <si>
    <t>Total mass</t>
  </si>
  <si>
    <t>Input</t>
  </si>
  <si>
    <t>Input scaled</t>
  </si>
  <si>
    <t>Linear</t>
  </si>
  <si>
    <t>Quadratic</t>
  </si>
  <si>
    <t>Input min</t>
  </si>
  <si>
    <t>Input max</t>
  </si>
  <si>
    <t>Output min</t>
  </si>
  <si>
    <t>output max</t>
  </si>
  <si>
    <t>Output scaled Constant</t>
  </si>
  <si>
    <t>Output scaled linear</t>
  </si>
  <si>
    <t>Output scaled quadratic</t>
  </si>
  <si>
    <t>Output scaled</t>
  </si>
  <si>
    <t>Output unscaled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</si>
</sst>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1" fontId="0" fillId="0" borderId="0" xfId="0" applyNumberFormat="1"/>
    <xf numFmtId="0" fontId="0" fillId="3" borderId="0" xfId="0" applyFill="1"/>
    <xf numFmtId="0" fontId="1" fillId="0" borderId="0" xfId="0" applyFont="1"/>
    <xf numFmtId="0" fontId="0" fillId="0" borderId="1" xfId="0" applyBorder="1" applyAlignment="1">
      <alignment horizontal="left" vertical="center" wrapText="1"/>
    </xf>
    <xf numFmtId="1" fontId="0" fillId="3" borderId="1" xfId="0" applyNumberForma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0" fillId="2" borderId="0" xfId="0" applyFill="1"/>
    <xf numFmtId="0" fontId="1" fillId="0" borderId="1" xfId="0" applyFont="1" applyBorder="1" applyAlignment="1">
      <alignment horizontal="left" vertical="center"/>
    </xf>
    <xf numFmtId="0" fontId="0" fillId="2" borderId="1" xfId="0" applyFill="1" applyBorder="1" applyAlignment="1" applyProtection="1">
      <alignment horizontal="left" vertical="center"/>
      <protection locked="0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" fontId="0" fillId="0" borderId="0" xfId="0" applyNumberForma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I14" sqref="I14"/>
    </sheetView>
  </sheetViews>
  <sheetFormatPr defaultColWidth="9.109375" defaultRowHeight="14.4" x14ac:dyDescent="0.3"/>
  <cols>
    <col min="1" max="1" width="23.6640625" style="10" bestFit="1" customWidth="1"/>
    <col min="2" max="2" width="34.6640625" style="11" customWidth="1"/>
    <col min="3" max="3" width="13.88671875" style="10" bestFit="1" customWidth="1"/>
    <col min="4" max="4" width="6.44140625" style="10" bestFit="1" customWidth="1"/>
    <col min="5" max="5" width="8.88671875" style="10" bestFit="1" customWidth="1"/>
    <col min="6" max="6" width="9.109375" style="10" bestFit="1" customWidth="1"/>
    <col min="7" max="7" width="19.33203125" style="10" bestFit="1" customWidth="1"/>
    <col min="8" max="8" width="12.33203125" style="11" bestFit="1" customWidth="1"/>
    <col min="9" max="9" width="26.88671875" style="11" customWidth="1"/>
    <col min="10" max="10" width="11.5546875" style="11" bestFit="1" customWidth="1"/>
    <col min="11" max="22" width="9.109375" style="11" customWidth="1"/>
    <col min="23" max="16384" width="9.109375" style="11"/>
  </cols>
  <sheetData>
    <row r="1" spans="1:12" s="1" customFormat="1" x14ac:dyDescent="0.3">
      <c r="A1" s="15" t="s">
        <v>0</v>
      </c>
      <c r="B1" s="2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</row>
    <row r="2" spans="1:12" s="1" customFormat="1" x14ac:dyDescent="0.3">
      <c r="A2" s="18" t="s">
        <v>7</v>
      </c>
      <c r="B2" s="18" t="s">
        <v>8</v>
      </c>
      <c r="C2" s="8" t="s">
        <v>9</v>
      </c>
      <c r="D2" s="8" t="s">
        <v>10</v>
      </c>
      <c r="E2" s="15"/>
      <c r="F2" s="15"/>
      <c r="G2" s="16">
        <v>15</v>
      </c>
    </row>
    <row r="3" spans="1:12" x14ac:dyDescent="0.3">
      <c r="A3" s="18" t="s">
        <v>11</v>
      </c>
      <c r="B3" s="18"/>
      <c r="C3" s="8" t="s">
        <v>12</v>
      </c>
      <c r="D3" s="18" t="s">
        <v>10</v>
      </c>
      <c r="E3" s="17">
        <v>3</v>
      </c>
      <c r="F3" s="17">
        <v>20</v>
      </c>
      <c r="G3" s="16">
        <v>10</v>
      </c>
    </row>
    <row r="4" spans="1:12" x14ac:dyDescent="0.3">
      <c r="A4" s="18" t="s">
        <v>13</v>
      </c>
      <c r="B4" s="6"/>
      <c r="C4" s="8" t="s">
        <v>14</v>
      </c>
      <c r="D4" s="18" t="s">
        <v>15</v>
      </c>
      <c r="E4" s="17">
        <v>105</v>
      </c>
      <c r="F4" s="17">
        <v>320</v>
      </c>
      <c r="G4" s="16">
        <v>200</v>
      </c>
    </row>
    <row r="5" spans="1:12" x14ac:dyDescent="0.3">
      <c r="A5" s="18" t="s">
        <v>16</v>
      </c>
      <c r="B5" s="6"/>
      <c r="C5" s="8" t="s">
        <v>17</v>
      </c>
      <c r="D5" s="18" t="s">
        <v>15</v>
      </c>
      <c r="E5" s="17">
        <v>10</v>
      </c>
      <c r="F5" s="17">
        <v>16</v>
      </c>
      <c r="G5" s="16">
        <v>13</v>
      </c>
    </row>
    <row r="6" spans="1:12" x14ac:dyDescent="0.3">
      <c r="A6" s="18" t="s">
        <v>18</v>
      </c>
      <c r="B6" s="6"/>
      <c r="C6" s="8" t="s">
        <v>19</v>
      </c>
      <c r="D6" s="18" t="s">
        <v>20</v>
      </c>
      <c r="E6" s="17">
        <v>0.55000000000000004</v>
      </c>
      <c r="F6" s="17">
        <v>0.85</v>
      </c>
      <c r="G6" s="16">
        <v>0.7</v>
      </c>
    </row>
    <row r="7" spans="1:12" x14ac:dyDescent="0.3">
      <c r="A7" s="18" t="s">
        <v>21</v>
      </c>
      <c r="B7" s="6"/>
      <c r="C7" s="8" t="s">
        <v>22</v>
      </c>
      <c r="D7" s="18" t="s">
        <v>15</v>
      </c>
      <c r="E7" s="17">
        <v>10</v>
      </c>
      <c r="F7" s="17">
        <v>31</v>
      </c>
      <c r="G7" s="16">
        <v>20</v>
      </c>
    </row>
    <row r="8" spans="1:12" x14ac:dyDescent="0.3">
      <c r="A8" s="18" t="s">
        <v>23</v>
      </c>
      <c r="B8" s="6"/>
      <c r="C8" s="8" t="s">
        <v>24</v>
      </c>
      <c r="D8" s="18" t="s">
        <v>15</v>
      </c>
      <c r="E8" s="17">
        <v>1.5</v>
      </c>
      <c r="F8" s="17">
        <v>5.5</v>
      </c>
      <c r="G8" s="16">
        <v>3</v>
      </c>
    </row>
    <row r="9" spans="1:12" x14ac:dyDescent="0.3">
      <c r="A9" s="18" t="s">
        <v>25</v>
      </c>
      <c r="B9" s="6"/>
      <c r="C9" s="8" t="s">
        <v>26</v>
      </c>
      <c r="D9" s="18" t="s">
        <v>27</v>
      </c>
      <c r="E9" s="17">
        <v>1</v>
      </c>
      <c r="F9" s="17">
        <v>11</v>
      </c>
      <c r="G9" s="16">
        <v>5</v>
      </c>
    </row>
    <row r="10" spans="1:12" x14ac:dyDescent="0.3">
      <c r="A10" s="18" t="s">
        <v>28</v>
      </c>
      <c r="B10" s="6"/>
      <c r="C10" s="8" t="s">
        <v>29</v>
      </c>
      <c r="D10" s="18" t="s">
        <v>30</v>
      </c>
      <c r="E10" s="17">
        <v>5</v>
      </c>
      <c r="F10" s="17">
        <v>13</v>
      </c>
      <c r="G10" s="16">
        <v>8</v>
      </c>
      <c r="K10" s="3"/>
      <c r="L10" s="3"/>
    </row>
    <row r="11" spans="1:12" x14ac:dyDescent="0.3">
      <c r="C11" s="12"/>
      <c r="E11" s="13"/>
      <c r="F11" s="13"/>
      <c r="G11" s="13"/>
      <c r="K11" s="3"/>
      <c r="L11" s="3"/>
    </row>
    <row r="12" spans="1:12" x14ac:dyDescent="0.3">
      <c r="A12" s="10" t="s">
        <v>31</v>
      </c>
      <c r="B12" s="11">
        <v>3.4</v>
      </c>
      <c r="C12" s="12"/>
      <c r="E12" s="13"/>
      <c r="F12" s="13"/>
      <c r="G12" s="13"/>
      <c r="K12" s="3"/>
      <c r="L12" s="3"/>
    </row>
    <row r="13" spans="1:12" x14ac:dyDescent="0.3">
      <c r="B13" s="11">
        <v>10</v>
      </c>
      <c r="C13" s="12"/>
      <c r="E13" s="13"/>
      <c r="F13" s="13"/>
      <c r="G13" s="13"/>
      <c r="K13" s="3"/>
      <c r="L13" s="3"/>
    </row>
    <row r="14" spans="1:12" x14ac:dyDescent="0.3">
      <c r="B14" s="11">
        <v>15</v>
      </c>
      <c r="C14" s="12"/>
      <c r="E14" s="13"/>
      <c r="F14" s="13"/>
      <c r="G14" s="13"/>
      <c r="K14" s="3"/>
      <c r="L14" s="3"/>
    </row>
    <row r="15" spans="1:12" x14ac:dyDescent="0.3">
      <c r="C15" s="12"/>
      <c r="K15" s="3"/>
      <c r="L15" s="3"/>
    </row>
    <row r="16" spans="1:12" x14ac:dyDescent="0.3">
      <c r="A16" s="18" t="s">
        <v>32</v>
      </c>
      <c r="B16" s="6"/>
      <c r="C16" s="8"/>
      <c r="D16" s="18" t="s">
        <v>33</v>
      </c>
      <c r="E16" s="18"/>
      <c r="F16" s="18"/>
      <c r="G16" s="7">
        <f ca="1">INDIRECT("monopile_mass_IP_"&amp;INT(G2)&amp;"!B37")</f>
        <v>538598.51419616886</v>
      </c>
      <c r="K16" s="3"/>
      <c r="L16" s="3"/>
    </row>
    <row r="17" spans="1:12" x14ac:dyDescent="0.3">
      <c r="A17" s="18" t="s">
        <v>34</v>
      </c>
      <c r="B17" s="6"/>
      <c r="C17" s="8"/>
      <c r="D17" s="18" t="s">
        <v>33</v>
      </c>
      <c r="E17" s="18"/>
      <c r="F17" s="18"/>
      <c r="G17" s="7">
        <f ca="1">INDIRECT("tower_mass_IP_"&amp;INT(G2)&amp;"!B37")</f>
        <v>510558.79291003122</v>
      </c>
      <c r="K17" s="3"/>
      <c r="L17" s="3"/>
    </row>
    <row r="18" spans="1:12" x14ac:dyDescent="0.3">
      <c r="A18" s="18" t="s">
        <v>35</v>
      </c>
      <c r="B18" s="6"/>
      <c r="C18" s="8"/>
      <c r="D18" s="18" t="s">
        <v>33</v>
      </c>
      <c r="E18" s="18"/>
      <c r="F18" s="18"/>
      <c r="G18" s="7">
        <f ca="1">G16+G17</f>
        <v>1049157.3071062001</v>
      </c>
      <c r="H18" s="19"/>
      <c r="K18" s="3"/>
      <c r="L18" s="3"/>
    </row>
    <row r="19" spans="1:12" x14ac:dyDescent="0.3">
      <c r="C19" s="12"/>
      <c r="K19" s="3"/>
      <c r="L19" s="3"/>
    </row>
  </sheetData>
  <dataValidations count="4">
    <dataValidation type="decimal" showInputMessage="1" showErrorMessage="1" sqref="G5">
      <formula1>E5</formula1>
      <formula2>F5</formula2>
    </dataValidation>
    <dataValidation type="decimal" errorStyle="warning" showInputMessage="1" showErrorMessage="1" errorTitle="Extrapolation" error="Extrapolating is not supported" sqref="G6:G14">
      <formula1>E6</formula1>
      <formula2>F6</formula2>
    </dataValidation>
    <dataValidation type="decimal" errorStyle="warning" showInputMessage="1" showErrorMessage="1" errorTitle="Extrapolating" error="Extrapolation is not supported" promptTitle="Extrapolating" prompt="Extrapolation is not supported" sqref="G3:G4">
      <formula1>E3</formula1>
      <formula2>F3</formula2>
    </dataValidation>
    <dataValidation type="list" showInputMessage="1" showErrorMessage="1" sqref="G2">
      <formula1>$B$12:$B$14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B2" sqref="B2"/>
    </sheetView>
  </sheetViews>
  <sheetFormatPr defaultRowHeight="14.4" x14ac:dyDescent="0.3"/>
  <cols>
    <col min="1" max="1" width="22" customWidth="1"/>
  </cols>
  <sheetData>
    <row r="1" spans="1:9" s="5" customFormat="1" x14ac:dyDescent="0.3">
      <c r="B1" s="9" t="s">
        <v>12</v>
      </c>
      <c r="C1" s="9" t="s">
        <v>14</v>
      </c>
      <c r="D1" s="9" t="s">
        <v>17</v>
      </c>
      <c r="E1" s="9" t="s">
        <v>19</v>
      </c>
      <c r="F1" s="9" t="s">
        <v>22</v>
      </c>
      <c r="G1" s="9" t="s">
        <v>24</v>
      </c>
      <c r="H1" s="9" t="s">
        <v>26</v>
      </c>
      <c r="I1" s="9" t="s">
        <v>29</v>
      </c>
    </row>
    <row r="2" spans="1:9" x14ac:dyDescent="0.3">
      <c r="A2" t="s">
        <v>36</v>
      </c>
      <c r="B2" s="14">
        <f>'Support Structure Surrogate'!G3</f>
        <v>10</v>
      </c>
      <c r="C2" s="14">
        <f>'Support Structure Surrogate'!G4</f>
        <v>200</v>
      </c>
      <c r="D2" s="14">
        <f>'Support Structure Surrogate'!G5</f>
        <v>13</v>
      </c>
      <c r="E2" s="14">
        <f>'Support Structure Surrogate'!G6</f>
        <v>0.7</v>
      </c>
      <c r="F2" s="14">
        <f>'Support Structure Surrogate'!G7</f>
        <v>20</v>
      </c>
      <c r="G2" s="14">
        <f>'Support Structure Surrogate'!G8</f>
        <v>3</v>
      </c>
      <c r="H2" s="14">
        <f>'Support Structure Surrogate'!G9</f>
        <v>5</v>
      </c>
      <c r="I2" s="14">
        <f>'Support Structure Surrogate'!G10</f>
        <v>8</v>
      </c>
    </row>
    <row r="4" spans="1:9" x14ac:dyDescent="0.3">
      <c r="A4" t="s">
        <v>37</v>
      </c>
      <c r="B4">
        <f t="shared" ref="B4:I4" si="0">-1 + 2 * (B2 - B17) / (B18 - B17)</f>
        <v>-0.17647058823529416</v>
      </c>
      <c r="C4">
        <f t="shared" si="0"/>
        <v>-0.11002772509504932</v>
      </c>
      <c r="D4">
        <f t="shared" si="0"/>
        <v>6.0371707633066762E-12</v>
      </c>
      <c r="E4">
        <f t="shared" si="0"/>
        <v>6.0371707633066762E-12</v>
      </c>
      <c r="F4">
        <f t="shared" si="0"/>
        <v>-4.7914586545831583E-2</v>
      </c>
      <c r="G4">
        <f t="shared" si="0"/>
        <v>-0.25155157939127426</v>
      </c>
      <c r="H4">
        <f t="shared" si="0"/>
        <v>-0.20124126351181182</v>
      </c>
      <c r="I4">
        <f t="shared" si="0"/>
        <v>-0.25155157939127415</v>
      </c>
    </row>
    <row r="6" spans="1:9" x14ac:dyDescent="0.3">
      <c r="A6" t="s">
        <v>38</v>
      </c>
      <c r="B6">
        <v>3.8881698042043319E-2</v>
      </c>
      <c r="C6">
        <v>0.31589623946520179</v>
      </c>
      <c r="D6">
        <v>2.5269938525874631E-2</v>
      </c>
      <c r="E6">
        <v>1.936420892056957E-4</v>
      </c>
      <c r="F6">
        <v>0.23301259209557471</v>
      </c>
      <c r="G6">
        <v>1.766948094704934E-3</v>
      </c>
      <c r="H6">
        <v>-2.851783058377101E-3</v>
      </c>
      <c r="I6">
        <v>7.4316735119842167E-5</v>
      </c>
    </row>
    <row r="8" spans="1:9" x14ac:dyDescent="0.3">
      <c r="A8" t="s">
        <v>39</v>
      </c>
      <c r="B8">
        <v>0.1098403847345055</v>
      </c>
      <c r="C8">
        <v>-9.5689842597158931E-2</v>
      </c>
      <c r="D8">
        <v>-3.18191356992611E-3</v>
      </c>
      <c r="E8">
        <v>-1.044222285478206E-3</v>
      </c>
      <c r="F8">
        <v>1.630820911709115E-2</v>
      </c>
      <c r="G8">
        <v>-6.6856131211255497E-3</v>
      </c>
      <c r="H8">
        <v>4.0281939577237782E-4</v>
      </c>
      <c r="I8">
        <v>-1.1964372820657931E-3</v>
      </c>
    </row>
    <row r="9" spans="1:9" x14ac:dyDescent="0.3">
      <c r="B9">
        <v>-9.5689842597158931E-2</v>
      </c>
      <c r="C9">
        <v>9.4807789942575993E-2</v>
      </c>
      <c r="D9">
        <v>1.548502068172866E-2</v>
      </c>
      <c r="E9">
        <v>1.2376889419865569E-3</v>
      </c>
      <c r="F9">
        <v>0.118194180794197</v>
      </c>
      <c r="G9">
        <v>-1.051338644927001E-2</v>
      </c>
      <c r="H9">
        <v>-4.3105191783466366E-3</v>
      </c>
      <c r="I9">
        <v>1.7163486491726879E-4</v>
      </c>
    </row>
    <row r="10" spans="1:9" x14ac:dyDescent="0.3">
      <c r="B10">
        <v>-3.18191356992611E-3</v>
      </c>
      <c r="C10">
        <v>1.548502068172866E-2</v>
      </c>
      <c r="D10">
        <v>5.676349630465676E-3</v>
      </c>
      <c r="E10">
        <v>9.2870056408055827E-4</v>
      </c>
      <c r="F10">
        <v>3.1258630762036541E-3</v>
      </c>
      <c r="G10">
        <v>-9.5656461227634423E-3</v>
      </c>
      <c r="H10">
        <v>3.2267482155677531E-3</v>
      </c>
      <c r="I10">
        <v>3.7542809171773662E-4</v>
      </c>
    </row>
    <row r="11" spans="1:9" x14ac:dyDescent="0.3">
      <c r="B11">
        <v>-1.044222285478206E-3</v>
      </c>
      <c r="C11">
        <v>1.2376889419865569E-3</v>
      </c>
      <c r="D11">
        <v>9.2870056408055827E-4</v>
      </c>
      <c r="E11">
        <v>1.442696524105851E-3</v>
      </c>
      <c r="F11">
        <v>2.1023982331260611E-4</v>
      </c>
      <c r="G11">
        <v>2.3269466414829621E-4</v>
      </c>
      <c r="H11">
        <v>-2.4568518852011921E-4</v>
      </c>
      <c r="I11">
        <v>8.5502903382158354E-4</v>
      </c>
    </row>
    <row r="12" spans="1:9" x14ac:dyDescent="0.3">
      <c r="B12">
        <v>1.630820911709115E-2</v>
      </c>
      <c r="C12">
        <v>0.118194180794197</v>
      </c>
      <c r="D12">
        <v>3.1258630762036541E-3</v>
      </c>
      <c r="E12">
        <v>2.1023982331260611E-4</v>
      </c>
      <c r="F12">
        <v>2.1504021502810361E-2</v>
      </c>
      <c r="G12" s="3">
        <v>7.8311436205804556E-3</v>
      </c>
      <c r="H12">
        <v>-6.0144649748374631E-3</v>
      </c>
      <c r="I12">
        <v>-1.1218834153746129E-3</v>
      </c>
    </row>
    <row r="13" spans="1:9" x14ac:dyDescent="0.3">
      <c r="B13">
        <v>-6.6856131211255497E-3</v>
      </c>
      <c r="C13">
        <v>-1.051338644927001E-2</v>
      </c>
      <c r="D13">
        <v>-9.5656461227634423E-3</v>
      </c>
      <c r="E13">
        <v>2.3269466414829621E-4</v>
      </c>
      <c r="F13" s="3">
        <v>7.8311436205804556E-3</v>
      </c>
      <c r="G13">
        <v>-8.8107971178379516E-3</v>
      </c>
      <c r="H13">
        <v>6.550244028997622E-4</v>
      </c>
      <c r="I13">
        <v>-2.3819410292693481E-3</v>
      </c>
    </row>
    <row r="14" spans="1:9" x14ac:dyDescent="0.3">
      <c r="B14">
        <v>4.0281939577237782E-4</v>
      </c>
      <c r="C14">
        <v>-4.3105191783466366E-3</v>
      </c>
      <c r="D14">
        <v>3.2267482155677531E-3</v>
      </c>
      <c r="E14">
        <v>-2.4568518852011921E-4</v>
      </c>
      <c r="F14">
        <v>-6.0144649748374631E-3</v>
      </c>
      <c r="G14">
        <v>6.550244028997622E-4</v>
      </c>
      <c r="H14">
        <v>1.3330190964259201E-2</v>
      </c>
      <c r="I14">
        <v>4.2527226041932128E-4</v>
      </c>
    </row>
    <row r="15" spans="1:9" x14ac:dyDescent="0.3">
      <c r="B15">
        <v>-1.1964372820657931E-3</v>
      </c>
      <c r="C15">
        <v>1.7163486491726879E-4</v>
      </c>
      <c r="D15">
        <v>3.7542809171773662E-4</v>
      </c>
      <c r="E15">
        <v>8.5502903382158354E-4</v>
      </c>
      <c r="F15">
        <v>-1.1218834153746129E-3</v>
      </c>
      <c r="G15">
        <v>-2.3819410292693481E-3</v>
      </c>
      <c r="H15">
        <v>4.2527226041932128E-4</v>
      </c>
      <c r="I15">
        <v>-2.4723928492212198E-4</v>
      </c>
    </row>
    <row r="17" spans="1:11" x14ac:dyDescent="0.3">
      <c r="A17" t="s">
        <v>40</v>
      </c>
      <c r="B17" s="3">
        <v>3</v>
      </c>
      <c r="C17" s="3">
        <v>104.4676113061636</v>
      </c>
      <c r="D17" s="3">
        <v>10.018504110364001</v>
      </c>
      <c r="E17" s="3">
        <v>0.55092520551820001</v>
      </c>
      <c r="F17" s="3">
        <v>10.064764386274</v>
      </c>
      <c r="G17" s="3">
        <v>1.5123360735760001</v>
      </c>
      <c r="H17" s="3">
        <v>1.0308401839400001</v>
      </c>
      <c r="I17" s="3">
        <v>5.0246721471519997</v>
      </c>
    </row>
    <row r="18" spans="1:11" x14ac:dyDescent="0.3">
      <c r="A18" t="s">
        <v>41</v>
      </c>
      <c r="B18" s="3">
        <v>20</v>
      </c>
      <c r="C18" s="3">
        <v>319.15382432114609</v>
      </c>
      <c r="D18" s="3">
        <v>15.9814958896</v>
      </c>
      <c r="E18" s="3">
        <v>0.84907479447999989</v>
      </c>
      <c r="F18" s="3">
        <v>30.9352356136</v>
      </c>
      <c r="G18" s="3">
        <v>5.4876639263999998</v>
      </c>
      <c r="H18" s="3">
        <v>10.969159815999999</v>
      </c>
      <c r="I18" s="3">
        <v>12.9753278528</v>
      </c>
    </row>
    <row r="19" spans="1:11" x14ac:dyDescent="0.3">
      <c r="A19" t="s">
        <v>42</v>
      </c>
      <c r="B19">
        <v>148597.2281400275</v>
      </c>
      <c r="C19">
        <v>319.15382432114609</v>
      </c>
      <c r="D19">
        <v>15.9814958896</v>
      </c>
      <c r="E19">
        <v>0.84907479447999989</v>
      </c>
      <c r="F19">
        <v>30.9352356136</v>
      </c>
      <c r="G19">
        <v>5.4876639263999998</v>
      </c>
      <c r="H19">
        <v>10.969159815999999</v>
      </c>
      <c r="I19">
        <v>12.9753278528</v>
      </c>
    </row>
    <row r="20" spans="1:11" x14ac:dyDescent="0.3">
      <c r="A20" t="s">
        <v>43</v>
      </c>
      <c r="B20">
        <v>1444078.426246793</v>
      </c>
    </row>
    <row r="21" spans="1:11" x14ac:dyDescent="0.3">
      <c r="B21">
        <v>3064507.4117534151</v>
      </c>
    </row>
    <row r="22" spans="1:11" x14ac:dyDescent="0.3">
      <c r="A22" t="s">
        <v>44</v>
      </c>
      <c r="K22">
        <v>-0.2262656061105644</v>
      </c>
    </row>
    <row r="24" spans="1:11" x14ac:dyDescent="0.3">
      <c r="A24" t="s">
        <v>45</v>
      </c>
      <c r="B24" s="3">
        <f t="shared" ref="B24:I24" si="1">B6*B4</f>
        <v>-6.8614761250664694E-3</v>
      </c>
      <c r="C24" s="3">
        <f t="shared" si="1"/>
        <v>-3.4757344594437092E-2</v>
      </c>
      <c r="D24" s="3">
        <f t="shared" si="1"/>
        <v>1.5255893405896733E-13</v>
      </c>
      <c r="E24" s="3">
        <f t="shared" si="1"/>
        <v>1.1690503594982494E-15</v>
      </c>
      <c r="F24" s="3">
        <f t="shared" si="1"/>
        <v>-1.1164702010231967E-2</v>
      </c>
      <c r="G24" s="3">
        <f t="shared" si="1"/>
        <v>-4.44478583925429E-4</v>
      </c>
      <c r="H24" s="3">
        <f t="shared" si="1"/>
        <v>5.7389642592938677E-4</v>
      </c>
      <c r="I24" s="3">
        <f t="shared" si="1"/>
        <v>-1.8694492094599269E-5</v>
      </c>
      <c r="K24" s="3">
        <f>SUM(B24:I24)</f>
        <v>-5.2672799379672446E-2</v>
      </c>
    </row>
    <row r="25" spans="1:11" x14ac:dyDescent="0.3">
      <c r="B25" s="3"/>
      <c r="C25" s="3"/>
      <c r="D25" s="3"/>
      <c r="E25" s="3"/>
      <c r="F25" s="3"/>
      <c r="G25" s="3"/>
      <c r="H25" s="3"/>
      <c r="I25" s="3"/>
    </row>
    <row r="26" spans="1:11" x14ac:dyDescent="0.3">
      <c r="A26" t="s">
        <v>46</v>
      </c>
      <c r="B26" s="3">
        <f t="shared" ref="B26:I33" si="2">1 / 2 * B$4 *INDEX($B$4:$I$4,1,ROW($A1)) * B8</f>
        <v>1.7103174093608129E-3</v>
      </c>
      <c r="C26" s="3">
        <f t="shared" si="2"/>
        <v>-9.2898844373547746E-4</v>
      </c>
      <c r="D26" s="3">
        <f t="shared" si="2"/>
        <v>1.6949784331523549E-15</v>
      </c>
      <c r="E26" s="3">
        <f t="shared" si="2"/>
        <v>5.5624837520137973E-16</v>
      </c>
      <c r="F26" s="3">
        <f t="shared" si="2"/>
        <v>6.8947155630739743E-5</v>
      </c>
      <c r="G26" s="3">
        <f t="shared" si="2"/>
        <v>-1.4839204763101403E-4</v>
      </c>
      <c r="H26" s="3">
        <f t="shared" si="2"/>
        <v>7.1526956622615806E-6</v>
      </c>
      <c r="I26" s="3">
        <f t="shared" si="2"/>
        <v>-2.6555795995257676E-5</v>
      </c>
      <c r="K26" s="3">
        <f t="shared" ref="K26:K33" si="3">SUM(B26:I26)</f>
        <v>6.8248097329431608E-4</v>
      </c>
    </row>
    <row r="27" spans="1:11" x14ac:dyDescent="0.3">
      <c r="B27" s="3">
        <f t="shared" si="2"/>
        <v>-9.2898844373547746E-4</v>
      </c>
      <c r="C27" s="3">
        <f t="shared" si="2"/>
        <v>5.7387630663968637E-4</v>
      </c>
      <c r="D27" s="3">
        <f t="shared" si="2"/>
        <v>-5.1430102272462214E-15</v>
      </c>
      <c r="E27" s="3">
        <f t="shared" si="2"/>
        <v>-4.1107125509346198E-16</v>
      </c>
      <c r="F27" s="3">
        <f t="shared" si="2"/>
        <v>3.1155589849817867E-4</v>
      </c>
      <c r="G27" s="3">
        <f t="shared" si="2"/>
        <v>-1.4549290484416164E-4</v>
      </c>
      <c r="H27" s="3">
        <f t="shared" si="2"/>
        <v>-4.772201304814804E-5</v>
      </c>
      <c r="I27" s="3">
        <f t="shared" si="2"/>
        <v>2.3752246899554051E-6</v>
      </c>
      <c r="K27" s="3">
        <f t="shared" si="3"/>
        <v>-2.3439593180552077E-4</v>
      </c>
    </row>
    <row r="28" spans="1:11" x14ac:dyDescent="0.3">
      <c r="B28" s="3">
        <f t="shared" si="2"/>
        <v>1.6949784331523549E-15</v>
      </c>
      <c r="C28" s="3">
        <f t="shared" si="2"/>
        <v>-5.1430102272462214E-15</v>
      </c>
      <c r="D28" s="3">
        <f t="shared" si="2"/>
        <v>1.0344418024837818E-25</v>
      </c>
      <c r="E28" s="3">
        <f t="shared" si="2"/>
        <v>1.6924374783383189E-26</v>
      </c>
      <c r="F28" s="3">
        <f t="shared" si="2"/>
        <v>-4.5210692575714872E-16</v>
      </c>
      <c r="G28" s="3">
        <f t="shared" si="2"/>
        <v>7.2634813078467489E-15</v>
      </c>
      <c r="H28" s="3">
        <f t="shared" si="2"/>
        <v>-1.9601331722267551E-15</v>
      </c>
      <c r="I28" s="3">
        <f t="shared" si="2"/>
        <v>-2.8507378295576846E-16</v>
      </c>
      <c r="K28" s="3">
        <f t="shared" si="3"/>
        <v>1.1181356329335781E-15</v>
      </c>
    </row>
    <row r="29" spans="1:11" x14ac:dyDescent="0.3">
      <c r="B29" s="3">
        <f t="shared" si="2"/>
        <v>5.5624837520137973E-16</v>
      </c>
      <c r="C29" s="3">
        <f t="shared" si="2"/>
        <v>-4.1107125509346198E-16</v>
      </c>
      <c r="D29" s="3">
        <f t="shared" si="2"/>
        <v>1.6924374783383189E-26</v>
      </c>
      <c r="E29" s="3">
        <f t="shared" si="2"/>
        <v>2.629129088214235E-26</v>
      </c>
      <c r="F29" s="3">
        <f t="shared" si="2"/>
        <v>-3.0407883478065622E-17</v>
      </c>
      <c r="G29" s="3">
        <f t="shared" si="2"/>
        <v>-1.7669202077784456E-16</v>
      </c>
      <c r="H29" s="3">
        <f t="shared" si="2"/>
        <v>1.4924489168992548E-16</v>
      </c>
      <c r="I29" s="3">
        <f t="shared" si="2"/>
        <v>-6.4924912809080299E-16</v>
      </c>
      <c r="K29" s="3">
        <f t="shared" si="3"/>
        <v>-5.619270205056543E-16</v>
      </c>
    </row>
    <row r="30" spans="1:11" x14ac:dyDescent="0.3">
      <c r="B30" s="3">
        <f t="shared" si="2"/>
        <v>6.8947155630739743E-5</v>
      </c>
      <c r="C30" s="3">
        <f t="shared" si="2"/>
        <v>3.1155589849817867E-4</v>
      </c>
      <c r="D30" s="3">
        <f t="shared" si="2"/>
        <v>-4.5210692575714872E-16</v>
      </c>
      <c r="E30" s="3">
        <f t="shared" si="2"/>
        <v>-3.0407883478065622E-17</v>
      </c>
      <c r="F30" s="3">
        <f t="shared" si="2"/>
        <v>2.4684548039838818E-5</v>
      </c>
      <c r="G30" s="3">
        <f t="shared" si="2"/>
        <v>4.7194347566274334E-5</v>
      </c>
      <c r="H30" s="3">
        <f t="shared" si="2"/>
        <v>-2.8996914289759389E-5</v>
      </c>
      <c r="I30" s="3">
        <f t="shared" si="2"/>
        <v>-6.7610247492950335E-6</v>
      </c>
      <c r="K30" s="3">
        <f t="shared" si="3"/>
        <v>4.1662401069549455E-4</v>
      </c>
    </row>
    <row r="31" spans="1:11" x14ac:dyDescent="0.3">
      <c r="B31" s="3">
        <f t="shared" si="2"/>
        <v>-1.4839204763101403E-4</v>
      </c>
      <c r="C31" s="3">
        <f t="shared" si="2"/>
        <v>-1.4549290484416164E-4</v>
      </c>
      <c r="D31" s="3">
        <f t="shared" si="2"/>
        <v>7.2634813078467489E-15</v>
      </c>
      <c r="E31" s="3">
        <f t="shared" si="2"/>
        <v>-1.7669202077784456E-16</v>
      </c>
      <c r="F31" s="3">
        <f t="shared" si="2"/>
        <v>4.7194347566274334E-5</v>
      </c>
      <c r="G31" s="3">
        <f t="shared" si="2"/>
        <v>-2.7876567828997588E-4</v>
      </c>
      <c r="H31" s="3">
        <f t="shared" si="2"/>
        <v>1.6579505307192917E-5</v>
      </c>
      <c r="I31" s="3">
        <f t="shared" si="2"/>
        <v>-7.5362466958486731E-5</v>
      </c>
      <c r="K31" s="3">
        <f t="shared" si="3"/>
        <v>-5.8423924484308424E-4</v>
      </c>
    </row>
    <row r="32" spans="1:11" x14ac:dyDescent="0.3">
      <c r="B32" s="3">
        <f t="shared" si="2"/>
        <v>7.1526956622615806E-6</v>
      </c>
      <c r="C32" s="3">
        <f t="shared" si="2"/>
        <v>-4.772201304814804E-5</v>
      </c>
      <c r="D32" s="3">
        <f t="shared" si="2"/>
        <v>-1.9601331722267551E-15</v>
      </c>
      <c r="E32" s="3">
        <f t="shared" si="2"/>
        <v>1.4924489168992548E-16</v>
      </c>
      <c r="F32" s="3">
        <f t="shared" si="2"/>
        <v>-2.8996914289759389E-5</v>
      </c>
      <c r="G32" s="3">
        <f t="shared" si="2"/>
        <v>1.6579505307192917E-5</v>
      </c>
      <c r="H32" s="3">
        <f t="shared" si="2"/>
        <v>2.6992334436166026E-4</v>
      </c>
      <c r="I32" s="3">
        <f t="shared" si="2"/>
        <v>1.0764184765346886E-5</v>
      </c>
      <c r="K32" s="3">
        <f t="shared" si="3"/>
        <v>2.2770080275674333E-4</v>
      </c>
    </row>
    <row r="33" spans="1:11" x14ac:dyDescent="0.3">
      <c r="B33" s="3">
        <f t="shared" si="2"/>
        <v>-2.6555795995257676E-5</v>
      </c>
      <c r="C33" s="3">
        <f t="shared" si="2"/>
        <v>2.3752246899554051E-6</v>
      </c>
      <c r="D33" s="3">
        <f t="shared" si="2"/>
        <v>-2.8507378295576846E-16</v>
      </c>
      <c r="E33" s="3">
        <f t="shared" si="2"/>
        <v>-6.4924912809080299E-16</v>
      </c>
      <c r="F33" s="3">
        <f t="shared" si="2"/>
        <v>-6.7610247492950335E-6</v>
      </c>
      <c r="G33" s="3">
        <f t="shared" si="2"/>
        <v>-7.5362466958486731E-5</v>
      </c>
      <c r="H33" s="3">
        <f t="shared" si="2"/>
        <v>1.0764184765346886E-5</v>
      </c>
      <c r="I33" s="3">
        <f t="shared" si="2"/>
        <v>-7.8224281003710527E-6</v>
      </c>
      <c r="K33" s="3">
        <f t="shared" si="3"/>
        <v>-1.0336230634904253E-4</v>
      </c>
    </row>
    <row r="35" spans="1:11" x14ac:dyDescent="0.3">
      <c r="A35" t="s">
        <v>47</v>
      </c>
      <c r="B35" s="3">
        <f>SUM(K22:K33)</f>
        <v>-0.2785335971864874</v>
      </c>
    </row>
    <row r="37" spans="1:11" x14ac:dyDescent="0.3">
      <c r="A37" t="s">
        <v>48</v>
      </c>
      <c r="B37" s="4">
        <f>(B35+0.7) * (B20-B19)/1.4 + B19</f>
        <v>538598.51419616886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E23" sqref="E23"/>
    </sheetView>
  </sheetViews>
  <sheetFormatPr defaultRowHeight="14.4" x14ac:dyDescent="0.3"/>
  <cols>
    <col min="1" max="1" width="22" customWidth="1"/>
  </cols>
  <sheetData>
    <row r="1" spans="1:9" s="5" customFormat="1" x14ac:dyDescent="0.3">
      <c r="B1" s="9" t="s">
        <v>12</v>
      </c>
      <c r="C1" s="9" t="s">
        <v>14</v>
      </c>
      <c r="D1" s="9" t="s">
        <v>17</v>
      </c>
      <c r="E1" s="9" t="s">
        <v>19</v>
      </c>
      <c r="F1" s="9" t="s">
        <v>22</v>
      </c>
      <c r="G1" s="9" t="s">
        <v>24</v>
      </c>
      <c r="H1" s="9" t="s">
        <v>26</v>
      </c>
      <c r="I1" s="9" t="s">
        <v>29</v>
      </c>
    </row>
    <row r="2" spans="1:9" x14ac:dyDescent="0.3">
      <c r="A2" t="s">
        <v>36</v>
      </c>
      <c r="B2" s="14">
        <f>'Support Structure Surrogate'!G3</f>
        <v>10</v>
      </c>
      <c r="C2" s="14">
        <f>'Support Structure Surrogate'!G4</f>
        <v>200</v>
      </c>
      <c r="D2" s="14">
        <f>'Support Structure Surrogate'!G5</f>
        <v>13</v>
      </c>
      <c r="E2" s="14">
        <f>'Support Structure Surrogate'!G6</f>
        <v>0.7</v>
      </c>
      <c r="F2" s="14">
        <f>'Support Structure Surrogate'!G7</f>
        <v>20</v>
      </c>
      <c r="G2" s="14">
        <f>'Support Structure Surrogate'!G8</f>
        <v>3</v>
      </c>
      <c r="H2" s="14">
        <f>'Support Structure Surrogate'!G9</f>
        <v>5</v>
      </c>
      <c r="I2" s="14">
        <f>'Support Structure Surrogate'!G10</f>
        <v>8</v>
      </c>
    </row>
    <row r="4" spans="1:9" x14ac:dyDescent="0.3">
      <c r="A4" t="s">
        <v>37</v>
      </c>
      <c r="B4">
        <f t="shared" ref="B4:I4" si="0">-1 + 2 * (B2 - B17) / (B18 - B17)</f>
        <v>-0.17647058823529416</v>
      </c>
      <c r="C4">
        <f t="shared" si="0"/>
        <v>-0.11002772509504932</v>
      </c>
      <c r="D4">
        <f t="shared" si="0"/>
        <v>6.0371707633066762E-12</v>
      </c>
      <c r="E4">
        <f t="shared" si="0"/>
        <v>6.0371707633066762E-12</v>
      </c>
      <c r="F4">
        <f t="shared" si="0"/>
        <v>-4.7914586545831583E-2</v>
      </c>
      <c r="G4">
        <f t="shared" si="0"/>
        <v>-0.25155157939127426</v>
      </c>
      <c r="H4">
        <f t="shared" si="0"/>
        <v>-0.20124126351181182</v>
      </c>
      <c r="I4">
        <f t="shared" si="0"/>
        <v>-0.25155157939127415</v>
      </c>
    </row>
    <row r="6" spans="1:9" x14ac:dyDescent="0.3">
      <c r="A6" t="s">
        <v>38</v>
      </c>
      <c r="B6">
        <v>8.8836166437122055E-2</v>
      </c>
      <c r="C6">
        <v>0.51128313125282054</v>
      </c>
      <c r="D6">
        <v>-1.887186003074897E-2</v>
      </c>
      <c r="E6">
        <v>2.508064939792427E-5</v>
      </c>
      <c r="F6">
        <v>3.0870164285212769E-2</v>
      </c>
      <c r="G6">
        <v>1.0419480175182731E-3</v>
      </c>
      <c r="H6">
        <v>8.1377975789191539E-4</v>
      </c>
      <c r="I6">
        <v>-2.9080584777512119E-5</v>
      </c>
    </row>
    <row r="8" spans="1:9" x14ac:dyDescent="0.3">
      <c r="A8" t="s">
        <v>39</v>
      </c>
      <c r="B8">
        <v>0.4797195550158887</v>
      </c>
      <c r="C8">
        <v>-0.56658819752710299</v>
      </c>
      <c r="D8">
        <v>-3.098045933692244E-3</v>
      </c>
      <c r="E8">
        <v>-1.7821595076439369E-4</v>
      </c>
      <c r="F8">
        <v>3.7445166153907252E-3</v>
      </c>
      <c r="G8">
        <v>8.0830398821387544E-4</v>
      </c>
      <c r="H8">
        <v>-3.9667007190442617E-3</v>
      </c>
      <c r="I8">
        <v>-4.9699208851573785E-4</v>
      </c>
    </row>
    <row r="9" spans="1:9" x14ac:dyDescent="0.3">
      <c r="B9">
        <v>-0.56658819752710299</v>
      </c>
      <c r="C9">
        <v>1.054809714950699</v>
      </c>
      <c r="D9">
        <v>-1.0847550558024459E-2</v>
      </c>
      <c r="E9">
        <v>8.2444021354013717E-5</v>
      </c>
      <c r="F9">
        <v>2.7052417215865921E-2</v>
      </c>
      <c r="G9">
        <v>-1.537895253564601E-3</v>
      </c>
      <c r="H9">
        <v>5.0249296153965029E-3</v>
      </c>
      <c r="I9">
        <v>1.4872583184667631E-4</v>
      </c>
    </row>
    <row r="10" spans="1:9" x14ac:dyDescent="0.3">
      <c r="B10">
        <v>-3.098045933692244E-3</v>
      </c>
      <c r="C10">
        <v>-1.0847550558024459E-2</v>
      </c>
      <c r="D10">
        <v>-9.4774203165955834E-4</v>
      </c>
      <c r="E10">
        <v>-2.6498023992721791E-4</v>
      </c>
      <c r="F10">
        <v>1.161795052742631E-3</v>
      </c>
      <c r="G10">
        <v>-1.478334059888779E-3</v>
      </c>
      <c r="H10">
        <v>1.1350814419927881E-3</v>
      </c>
      <c r="I10">
        <v>-7.9422741260140982E-5</v>
      </c>
    </row>
    <row r="11" spans="1:9" x14ac:dyDescent="0.3">
      <c r="B11">
        <v>-1.7821595076439369E-4</v>
      </c>
      <c r="C11">
        <v>8.2444021354013717E-5</v>
      </c>
      <c r="D11">
        <v>-2.6498023992721791E-4</v>
      </c>
      <c r="E11">
        <v>7.6449378508614452E-4</v>
      </c>
      <c r="F11">
        <v>3.0565851840936382E-4</v>
      </c>
      <c r="G11">
        <v>-2.258658167109849E-4</v>
      </c>
      <c r="H11">
        <v>6.7287354117091832E-5</v>
      </c>
      <c r="I11">
        <v>2.1034316707989041E-4</v>
      </c>
    </row>
    <row r="12" spans="1:9" x14ac:dyDescent="0.3">
      <c r="B12">
        <v>3.7445166153907252E-3</v>
      </c>
      <c r="C12">
        <v>2.7052417215865921E-2</v>
      </c>
      <c r="D12">
        <v>1.161795052742631E-3</v>
      </c>
      <c r="E12">
        <v>3.0565851840936382E-4</v>
      </c>
      <c r="F12">
        <v>-8.3519491180248555E-4</v>
      </c>
      <c r="G12" s="3">
        <v>1.892563355684815E-3</v>
      </c>
      <c r="H12">
        <v>-9.4773057051018763E-4</v>
      </c>
      <c r="I12">
        <v>-3.3200160804724402E-4</v>
      </c>
    </row>
    <row r="13" spans="1:9" x14ac:dyDescent="0.3">
      <c r="B13">
        <v>8.0830398821387544E-4</v>
      </c>
      <c r="C13">
        <v>-1.537895253564601E-3</v>
      </c>
      <c r="D13">
        <v>-1.478334059888779E-3</v>
      </c>
      <c r="E13">
        <v>-2.258658167109849E-4</v>
      </c>
      <c r="F13" s="3">
        <v>1.892563355684815E-3</v>
      </c>
      <c r="G13">
        <v>-1.214299135665526E-3</v>
      </c>
      <c r="H13">
        <v>1.943571783681027E-3</v>
      </c>
      <c r="I13">
        <v>7.401778052381147E-5</v>
      </c>
    </row>
    <row r="14" spans="1:9" x14ac:dyDescent="0.3">
      <c r="B14">
        <v>-3.9667007190442617E-3</v>
      </c>
      <c r="C14">
        <v>5.0249296153965029E-3</v>
      </c>
      <c r="D14">
        <v>1.1350814419927881E-3</v>
      </c>
      <c r="E14">
        <v>6.7287354117091832E-5</v>
      </c>
      <c r="F14">
        <v>-9.4773057051018763E-4</v>
      </c>
      <c r="G14">
        <v>1.943571783681027E-3</v>
      </c>
      <c r="H14">
        <v>-5.6981009822646442E-4</v>
      </c>
      <c r="I14">
        <v>4.89232425349917E-4</v>
      </c>
    </row>
    <row r="15" spans="1:9" x14ac:dyDescent="0.3">
      <c r="B15">
        <v>-4.9699208851573785E-4</v>
      </c>
      <c r="C15">
        <v>1.4872583184667631E-4</v>
      </c>
      <c r="D15">
        <v>-7.9422741260140982E-5</v>
      </c>
      <c r="E15">
        <v>2.1034316707989041E-4</v>
      </c>
      <c r="F15">
        <v>-3.3200160804724402E-4</v>
      </c>
      <c r="G15">
        <v>7.401778052381147E-5</v>
      </c>
      <c r="H15">
        <v>4.89232425349917E-4</v>
      </c>
      <c r="I15">
        <v>-6.0442389498240567E-5</v>
      </c>
    </row>
    <row r="17" spans="1:11" x14ac:dyDescent="0.3">
      <c r="A17" t="s">
        <v>40</v>
      </c>
      <c r="B17" s="3">
        <v>3</v>
      </c>
      <c r="C17" s="3">
        <v>104.4676113061636</v>
      </c>
      <c r="D17" s="3">
        <v>10.018504110364001</v>
      </c>
      <c r="E17" s="3">
        <v>0.55092520551820001</v>
      </c>
      <c r="F17" s="3">
        <v>10.064764386274</v>
      </c>
      <c r="G17" s="3">
        <v>1.5123360735760001</v>
      </c>
      <c r="H17" s="3">
        <v>1.0308401839400001</v>
      </c>
      <c r="I17" s="3">
        <v>5.0246721471519997</v>
      </c>
    </row>
    <row r="18" spans="1:11" x14ac:dyDescent="0.3">
      <c r="A18" t="s">
        <v>41</v>
      </c>
      <c r="B18" s="3">
        <v>20</v>
      </c>
      <c r="C18" s="3">
        <v>319.15382432114609</v>
      </c>
      <c r="D18" s="3">
        <v>15.9814958896</v>
      </c>
      <c r="E18" s="3">
        <v>0.84907479447999989</v>
      </c>
      <c r="F18" s="3">
        <v>30.9352356136</v>
      </c>
      <c r="G18" s="3">
        <v>5.4876639263999998</v>
      </c>
      <c r="H18" s="3">
        <v>10.969159815999999</v>
      </c>
      <c r="I18" s="3">
        <v>12.9753278528</v>
      </c>
    </row>
    <row r="19" spans="1:11" x14ac:dyDescent="0.3">
      <c r="A19" t="s">
        <v>42</v>
      </c>
      <c r="B19">
        <v>76287.967610807857</v>
      </c>
      <c r="C19">
        <v>319.15382432114609</v>
      </c>
      <c r="D19">
        <v>15.9814958896</v>
      </c>
      <c r="E19">
        <v>0.84907479447999989</v>
      </c>
      <c r="F19">
        <v>30.9352356136</v>
      </c>
      <c r="G19">
        <v>5.4876639263999998</v>
      </c>
      <c r="H19">
        <v>10.969159815999999</v>
      </c>
      <c r="I19">
        <v>12.9753278528</v>
      </c>
    </row>
    <row r="20" spans="1:11" x14ac:dyDescent="0.3">
      <c r="A20" t="s">
        <v>43</v>
      </c>
      <c r="B20">
        <v>1789312.0715890699</v>
      </c>
    </row>
    <row r="21" spans="1:11" x14ac:dyDescent="0.3">
      <c r="B21">
        <v>3064507.4117534151</v>
      </c>
    </row>
    <row r="22" spans="1:11" x14ac:dyDescent="0.3">
      <c r="A22" t="s">
        <v>44</v>
      </c>
      <c r="K22">
        <v>-0.27431229362468468</v>
      </c>
    </row>
    <row r="24" spans="1:11" x14ac:dyDescent="0.3">
      <c r="A24" t="s">
        <v>45</v>
      </c>
      <c r="B24" s="3">
        <f t="shared" ref="B24:I24" si="1">B6*B4</f>
        <v>-1.5676970547727424E-2</v>
      </c>
      <c r="C24" s="3">
        <f t="shared" si="1"/>
        <v>-5.6255319811221359E-2</v>
      </c>
      <c r="D24" s="3">
        <f t="shared" si="1"/>
        <v>-1.1393264162685351E-13</v>
      </c>
      <c r="E24" s="3">
        <f t="shared" si="1"/>
        <v>1.5141616326989359E-16</v>
      </c>
      <c r="F24" s="3">
        <f t="shared" si="1"/>
        <v>-1.4791311583278663E-3</v>
      </c>
      <c r="G24" s="3">
        <f t="shared" si="1"/>
        <v>-2.6210366945032869E-4</v>
      </c>
      <c r="H24" s="3">
        <f t="shared" si="1"/>
        <v>-1.6376606669850537E-4</v>
      </c>
      <c r="I24" s="3">
        <f t="shared" si="1"/>
        <v>7.3152670304050182E-6</v>
      </c>
      <c r="K24" s="3">
        <f>SUM(B24:I24)</f>
        <v>-7.3829975986508867E-2</v>
      </c>
    </row>
    <row r="25" spans="1:11" x14ac:dyDescent="0.3">
      <c r="B25" s="3"/>
      <c r="C25" s="3"/>
      <c r="D25" s="3"/>
      <c r="E25" s="3"/>
      <c r="F25" s="3"/>
      <c r="G25" s="3"/>
      <c r="H25" s="3"/>
      <c r="I25" s="3"/>
    </row>
    <row r="26" spans="1:11" x14ac:dyDescent="0.3">
      <c r="A26" t="s">
        <v>46</v>
      </c>
      <c r="B26" s="3">
        <f t="shared" ref="B26:I33" si="2">1 / 2 * B$4 *INDEX($B$4:$I$4,1,ROW($A1)) * B8</f>
        <v>7.46968165249654E-3</v>
      </c>
      <c r="C26" s="3">
        <f t="shared" si="2"/>
        <v>-5.5006244505539648E-3</v>
      </c>
      <c r="D26" s="3">
        <f t="shared" si="2"/>
        <v>1.6503028530236428E-15</v>
      </c>
      <c r="E26" s="3">
        <f t="shared" si="2"/>
        <v>9.4934128897914691E-17</v>
      </c>
      <c r="F26" s="3">
        <f t="shared" si="2"/>
        <v>1.5830908715333232E-5</v>
      </c>
      <c r="G26" s="3">
        <f t="shared" si="2"/>
        <v>1.7940895135011735E-5</v>
      </c>
      <c r="H26" s="3">
        <f t="shared" si="2"/>
        <v>-7.0435046882971747E-5</v>
      </c>
      <c r="I26" s="3">
        <f t="shared" si="2"/>
        <v>-1.1031101012744276E-5</v>
      </c>
      <c r="K26" s="3">
        <f t="shared" ref="K26:K33" si="3">SUM(B26:I26)</f>
        <v>1.9213628578989494E-3</v>
      </c>
    </row>
    <row r="27" spans="1:11" x14ac:dyDescent="0.3">
      <c r="B27" s="3">
        <f t="shared" si="2"/>
        <v>-5.5006244505539648E-3</v>
      </c>
      <c r="C27" s="3">
        <f t="shared" si="2"/>
        <v>6.3848160978144221E-3</v>
      </c>
      <c r="D27" s="3">
        <f t="shared" si="2"/>
        <v>3.6027761671844454E-15</v>
      </c>
      <c r="E27" s="3">
        <f t="shared" si="2"/>
        <v>-2.7381974729895178E-17</v>
      </c>
      <c r="F27" s="3">
        <f t="shared" si="2"/>
        <v>7.1309264936759994E-5</v>
      </c>
      <c r="G27" s="3">
        <f t="shared" si="2"/>
        <v>-2.1282661763346335E-5</v>
      </c>
      <c r="H27" s="3">
        <f t="shared" si="2"/>
        <v>5.5631293296775487E-5</v>
      </c>
      <c r="I27" s="3">
        <f t="shared" si="2"/>
        <v>2.0581906130007913E-6</v>
      </c>
      <c r="K27" s="3">
        <f t="shared" si="3"/>
        <v>9.9190773434722256E-4</v>
      </c>
    </row>
    <row r="28" spans="1:11" x14ac:dyDescent="0.3">
      <c r="B28" s="3">
        <f t="shared" si="2"/>
        <v>1.6503028530236428E-15</v>
      </c>
      <c r="C28" s="3">
        <f t="shared" si="2"/>
        <v>3.6027761671844454E-15</v>
      </c>
      <c r="D28" s="3">
        <f t="shared" si="2"/>
        <v>-1.7271381069582324E-26</v>
      </c>
      <c r="E28" s="3">
        <f t="shared" si="2"/>
        <v>-4.8289244824126371E-27</v>
      </c>
      <c r="F28" s="3">
        <f t="shared" si="2"/>
        <v>-1.6803537994161143E-16</v>
      </c>
      <c r="G28" s="3">
        <f t="shared" si="2"/>
        <v>1.1225432838459698E-15</v>
      </c>
      <c r="H28" s="3">
        <f t="shared" si="2"/>
        <v>-6.8952104068571263E-16</v>
      </c>
      <c r="I28" s="3">
        <f t="shared" si="2"/>
        <v>6.0308063789665323E-17</v>
      </c>
      <c r="K28" s="3">
        <f t="shared" si="3"/>
        <v>5.5783739471942995E-15</v>
      </c>
    </row>
    <row r="29" spans="1:11" x14ac:dyDescent="0.3">
      <c r="B29" s="3">
        <f t="shared" si="2"/>
        <v>9.4934128897914691E-17</v>
      </c>
      <c r="C29" s="3">
        <f t="shared" si="2"/>
        <v>-2.7381974729895178E-17</v>
      </c>
      <c r="D29" s="3">
        <f t="shared" si="2"/>
        <v>-4.8289244824126371E-27</v>
      </c>
      <c r="E29" s="3">
        <f t="shared" si="2"/>
        <v>1.3931917174159031E-26</v>
      </c>
      <c r="F29" s="3">
        <f t="shared" si="2"/>
        <v>-4.4208696836898507E-17</v>
      </c>
      <c r="G29" s="3">
        <f t="shared" si="2"/>
        <v>1.7150667259765091E-16</v>
      </c>
      <c r="H29" s="3">
        <f t="shared" si="2"/>
        <v>-4.0874640989945823E-17</v>
      </c>
      <c r="I29" s="3">
        <f t="shared" si="2"/>
        <v>-1.5971986029070164E-16</v>
      </c>
      <c r="K29" s="3">
        <f t="shared" si="3"/>
        <v>-5.7443713427725545E-18</v>
      </c>
    </row>
    <row r="30" spans="1:11" x14ac:dyDescent="0.3">
      <c r="B30" s="3">
        <f t="shared" si="2"/>
        <v>1.5830908715333232E-5</v>
      </c>
      <c r="C30" s="3">
        <f t="shared" si="2"/>
        <v>7.1309264936759994E-5</v>
      </c>
      <c r="D30" s="3">
        <f t="shared" si="2"/>
        <v>-1.6803537994161143E-16</v>
      </c>
      <c r="E30" s="3">
        <f t="shared" si="2"/>
        <v>-4.4208696836898507E-17</v>
      </c>
      <c r="F30" s="3">
        <f t="shared" si="2"/>
        <v>-9.5872341460982269E-7</v>
      </c>
      <c r="G30" s="3">
        <f t="shared" si="2"/>
        <v>1.1405523525919351E-5</v>
      </c>
      <c r="H30" s="3">
        <f t="shared" si="2"/>
        <v>-4.5691948058291486E-6</v>
      </c>
      <c r="I30" s="3">
        <f t="shared" si="2"/>
        <v>-2.0008060178549287E-6</v>
      </c>
      <c r="K30" s="3">
        <f t="shared" si="3"/>
        <v>9.1016972939506451E-5</v>
      </c>
    </row>
    <row r="31" spans="1:11" x14ac:dyDescent="0.3">
      <c r="B31" s="3">
        <f t="shared" si="2"/>
        <v>1.7940895135011735E-5</v>
      </c>
      <c r="C31" s="3">
        <f t="shared" si="2"/>
        <v>-2.1282661763346335E-5</v>
      </c>
      <c r="D31" s="3">
        <f t="shared" si="2"/>
        <v>1.1225432838459698E-15</v>
      </c>
      <c r="E31" s="3">
        <f t="shared" si="2"/>
        <v>1.7150667259765091E-16</v>
      </c>
      <c r="F31" s="3">
        <f t="shared" si="2"/>
        <v>1.1405523525919351E-5</v>
      </c>
      <c r="G31" s="3">
        <f t="shared" si="2"/>
        <v>-3.8419330019006981E-5</v>
      </c>
      <c r="H31" s="3">
        <f t="shared" si="2"/>
        <v>4.9194287357536993E-5</v>
      </c>
      <c r="I31" s="3">
        <f t="shared" si="2"/>
        <v>2.3418558522321378E-6</v>
      </c>
      <c r="K31" s="3">
        <f t="shared" si="3"/>
        <v>2.1180570089640951E-5</v>
      </c>
    </row>
    <row r="32" spans="1:11" x14ac:dyDescent="0.3">
      <c r="B32" s="3">
        <f t="shared" si="2"/>
        <v>-7.0435046882971747E-5</v>
      </c>
      <c r="C32" s="3">
        <f t="shared" si="2"/>
        <v>5.5631293296775487E-5</v>
      </c>
      <c r="D32" s="3">
        <f t="shared" si="2"/>
        <v>-6.8952104068571263E-16</v>
      </c>
      <c r="E32" s="3">
        <f t="shared" si="2"/>
        <v>-4.0874640989945823E-17</v>
      </c>
      <c r="F32" s="3">
        <f t="shared" si="2"/>
        <v>-4.5691948058291486E-6</v>
      </c>
      <c r="G32" s="3">
        <f t="shared" si="2"/>
        <v>4.9194287357536993E-5</v>
      </c>
      <c r="H32" s="3">
        <f t="shared" si="2"/>
        <v>-1.1538097824458348E-5</v>
      </c>
      <c r="I32" s="3">
        <f t="shared" si="2"/>
        <v>1.238309833440062E-5</v>
      </c>
      <c r="K32" s="3">
        <f t="shared" si="3"/>
        <v>3.0666339474723459E-5</v>
      </c>
    </row>
    <row r="33" spans="1:11" x14ac:dyDescent="0.3">
      <c r="B33" s="3">
        <f t="shared" si="2"/>
        <v>-1.1031101012744276E-5</v>
      </c>
      <c r="C33" s="3">
        <f t="shared" si="2"/>
        <v>2.0581906130007913E-6</v>
      </c>
      <c r="D33" s="3">
        <f t="shared" si="2"/>
        <v>6.0308063789665323E-17</v>
      </c>
      <c r="E33" s="3">
        <f t="shared" si="2"/>
        <v>-1.5971986029070164E-16</v>
      </c>
      <c r="F33" s="3">
        <f t="shared" si="2"/>
        <v>-2.0008060178549287E-6</v>
      </c>
      <c r="G33" s="3">
        <f t="shared" si="2"/>
        <v>2.3418558522321378E-6</v>
      </c>
      <c r="H33" s="3">
        <f t="shared" si="2"/>
        <v>1.238309833440062E-5</v>
      </c>
      <c r="I33" s="3">
        <f t="shared" si="2"/>
        <v>-1.9123427177583801E-6</v>
      </c>
      <c r="K33" s="3">
        <f t="shared" si="3"/>
        <v>1.8388950511765524E-6</v>
      </c>
    </row>
    <row r="35" spans="1:11" x14ac:dyDescent="0.3">
      <c r="A35" t="s">
        <v>47</v>
      </c>
      <c r="B35" s="3">
        <f>SUM(K22:K33)</f>
        <v>-0.34508429624138676</v>
      </c>
    </row>
    <row r="37" spans="1:11" x14ac:dyDescent="0.3">
      <c r="A37" t="s">
        <v>48</v>
      </c>
      <c r="B37" s="4">
        <f>(B35+0.7) * (B20-B19)/1.4 + B19</f>
        <v>510558.79291003122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sqref="A1:XFD1048576"/>
    </sheetView>
  </sheetViews>
  <sheetFormatPr defaultRowHeight="14.4" x14ac:dyDescent="0.3"/>
  <cols>
    <col min="1" max="1" width="22" customWidth="1"/>
  </cols>
  <sheetData>
    <row r="1" spans="1:9" s="5" customFormat="1" x14ac:dyDescent="0.3">
      <c r="B1" s="9" t="s">
        <v>12</v>
      </c>
      <c r="C1" s="9" t="s">
        <v>14</v>
      </c>
      <c r="D1" s="9" t="s">
        <v>17</v>
      </c>
      <c r="E1" s="9" t="s">
        <v>19</v>
      </c>
      <c r="F1" s="9" t="s">
        <v>22</v>
      </c>
      <c r="G1" s="9" t="s">
        <v>24</v>
      </c>
      <c r="H1" s="9" t="s">
        <v>26</v>
      </c>
      <c r="I1" s="9" t="s">
        <v>29</v>
      </c>
    </row>
    <row r="2" spans="1:9" x14ac:dyDescent="0.3">
      <c r="A2" t="s">
        <v>36</v>
      </c>
      <c r="B2" s="14">
        <f>'Support Structure Surrogate'!G3</f>
        <v>10</v>
      </c>
      <c r="C2" s="14">
        <f>'Support Structure Surrogate'!G4</f>
        <v>200</v>
      </c>
      <c r="D2" s="14">
        <f>'Support Structure Surrogate'!G5</f>
        <v>13</v>
      </c>
      <c r="E2" s="14">
        <f>'Support Structure Surrogate'!G6</f>
        <v>0.7</v>
      </c>
      <c r="F2" s="14">
        <f>'Support Structure Surrogate'!G7</f>
        <v>20</v>
      </c>
      <c r="G2" s="14">
        <f>'Support Structure Surrogate'!G8</f>
        <v>3</v>
      </c>
      <c r="H2" s="14">
        <f>'Support Structure Surrogate'!G9</f>
        <v>5</v>
      </c>
      <c r="I2" s="14">
        <f>'Support Structure Surrogate'!G10</f>
        <v>8</v>
      </c>
    </row>
    <row r="4" spans="1:9" x14ac:dyDescent="0.3">
      <c r="A4" t="s">
        <v>37</v>
      </c>
      <c r="B4">
        <f t="shared" ref="B4:I4" si="0">-1 + 2 * (B2 - B17) / (B18 - B17)</f>
        <v>0.27272727272727271</v>
      </c>
      <c r="C4">
        <f t="shared" si="0"/>
        <v>0.33847718144592975</v>
      </c>
      <c r="D4">
        <f t="shared" si="0"/>
        <v>6.0371707633066762E-12</v>
      </c>
      <c r="E4">
        <f t="shared" si="0"/>
        <v>6.0371707633066762E-12</v>
      </c>
      <c r="F4">
        <f t="shared" si="0"/>
        <v>-4.7914586545831583E-2</v>
      </c>
      <c r="G4">
        <f t="shared" si="0"/>
        <v>-0.25155157939127426</v>
      </c>
      <c r="H4">
        <f t="shared" si="0"/>
        <v>-0.20124126351181182</v>
      </c>
      <c r="I4">
        <f t="shared" si="0"/>
        <v>-0.25155157939127415</v>
      </c>
    </row>
    <row r="6" spans="1:9" x14ac:dyDescent="0.3">
      <c r="A6" t="s">
        <v>38</v>
      </c>
      <c r="B6">
        <v>-1.5052459102787229E-3</v>
      </c>
      <c r="C6">
        <v>0.31226512109103099</v>
      </c>
      <c r="D6">
        <v>2.2494719343712631E-2</v>
      </c>
      <c r="E6">
        <v>-5.1257367524135285E-4</v>
      </c>
      <c r="F6">
        <v>0.28661265211338183</v>
      </c>
      <c r="G6">
        <v>-1.4038361845972789E-2</v>
      </c>
      <c r="H6">
        <v>2.5746532617680201E-3</v>
      </c>
      <c r="I6">
        <v>2.1074015122646531E-3</v>
      </c>
    </row>
    <row r="8" spans="1:9" x14ac:dyDescent="0.3">
      <c r="A8" t="s">
        <v>39</v>
      </c>
      <c r="B8">
        <v>-1.4279357158884761E-2</v>
      </c>
      <c r="C8">
        <v>0.11705613820526189</v>
      </c>
      <c r="D8">
        <v>-2.4285060589671259E-3</v>
      </c>
      <c r="E8">
        <v>-4.2039810183556398E-3</v>
      </c>
      <c r="F8">
        <v>-4.5812655859713447E-2</v>
      </c>
      <c r="G8">
        <v>3.7763504235655888E-3</v>
      </c>
      <c r="H8">
        <v>-3.6605433596588492E-3</v>
      </c>
      <c r="I8">
        <v>1.084929276450756E-2</v>
      </c>
    </row>
    <row r="9" spans="1:9" x14ac:dyDescent="0.3">
      <c r="B9">
        <v>0.11705613820526189</v>
      </c>
      <c r="C9">
        <v>-0.31787529953026628</v>
      </c>
      <c r="D9">
        <v>1.8635864791721361E-2</v>
      </c>
      <c r="E9">
        <v>4.5327551613943869E-3</v>
      </c>
      <c r="F9">
        <v>0.168531972382992</v>
      </c>
      <c r="G9">
        <v>7.7564621065211083E-3</v>
      </c>
      <c r="H9">
        <v>-9.5100421357946843E-4</v>
      </c>
      <c r="I9">
        <v>-1.183623220041129E-2</v>
      </c>
    </row>
    <row r="10" spans="1:9" x14ac:dyDescent="0.3">
      <c r="B10">
        <v>-2.4285060589671259E-3</v>
      </c>
      <c r="C10">
        <v>1.8635864791721361E-2</v>
      </c>
      <c r="D10">
        <v>5.4323412229143123E-3</v>
      </c>
      <c r="E10">
        <v>3.4872122048190081E-3</v>
      </c>
      <c r="F10">
        <v>-4.5441854543536919E-3</v>
      </c>
      <c r="G10">
        <v>-5.4649412690377054E-3</v>
      </c>
      <c r="H10">
        <v>2.5864311081488759E-3</v>
      </c>
      <c r="I10">
        <v>-4.9823741813233475E-4</v>
      </c>
    </row>
    <row r="11" spans="1:9" x14ac:dyDescent="0.3">
      <c r="B11">
        <v>-4.2039810183556398E-3</v>
      </c>
      <c r="C11">
        <v>4.5327551613943869E-3</v>
      </c>
      <c r="D11">
        <v>3.4872122048190081E-3</v>
      </c>
      <c r="E11">
        <v>-4.6441977856703821E-3</v>
      </c>
      <c r="F11">
        <v>3.9362785147410914E-3</v>
      </c>
      <c r="G11">
        <v>-1.64943373108565E-3</v>
      </c>
      <c r="H11">
        <v>-2.0184421755673229E-3</v>
      </c>
      <c r="I11">
        <v>-3.9006500602288368E-4</v>
      </c>
    </row>
    <row r="12" spans="1:9" x14ac:dyDescent="0.3">
      <c r="B12">
        <v>-4.5812655859713447E-2</v>
      </c>
      <c r="C12">
        <v>0.168531972382992</v>
      </c>
      <c r="D12">
        <v>-4.5441854543536919E-3</v>
      </c>
      <c r="E12">
        <v>3.9362785147410914E-3</v>
      </c>
      <c r="F12">
        <v>3.4625600530333547E-2</v>
      </c>
      <c r="G12" s="3">
        <v>-1.8893189432421131E-2</v>
      </c>
      <c r="H12">
        <v>8.3344248397273571E-3</v>
      </c>
      <c r="I12">
        <v>-3.9998766683319361E-3</v>
      </c>
    </row>
    <row r="13" spans="1:9" x14ac:dyDescent="0.3">
      <c r="B13">
        <v>3.7763504235655888E-3</v>
      </c>
      <c r="C13">
        <v>7.7564621065211083E-3</v>
      </c>
      <c r="D13">
        <v>-5.4649412690377054E-3</v>
      </c>
      <c r="E13">
        <v>-1.64943373108565E-3</v>
      </c>
      <c r="F13" s="3">
        <v>-1.8893189432421131E-2</v>
      </c>
      <c r="G13">
        <v>-9.509464071233405E-3</v>
      </c>
      <c r="H13">
        <v>-8.6271764603395602E-3</v>
      </c>
      <c r="I13">
        <v>-5.9029079764056573E-4</v>
      </c>
    </row>
    <row r="14" spans="1:9" x14ac:dyDescent="0.3">
      <c r="B14">
        <v>-3.6605433596588492E-3</v>
      </c>
      <c r="C14">
        <v>-9.5100421357946843E-4</v>
      </c>
      <c r="D14">
        <v>2.5864311081488759E-3</v>
      </c>
      <c r="E14">
        <v>-2.0184421755673229E-3</v>
      </c>
      <c r="F14">
        <v>8.3344248397273571E-3</v>
      </c>
      <c r="G14">
        <v>-8.6271764603395602E-3</v>
      </c>
      <c r="H14">
        <v>9.3708466588578853E-3</v>
      </c>
      <c r="I14">
        <v>6.1019552240069459E-3</v>
      </c>
    </row>
    <row r="15" spans="1:9" x14ac:dyDescent="0.3">
      <c r="B15">
        <v>1.084929276450756E-2</v>
      </c>
      <c r="C15">
        <v>-1.183623220041129E-2</v>
      </c>
      <c r="D15">
        <v>-4.9823741813233475E-4</v>
      </c>
      <c r="E15">
        <v>-3.9006500602288368E-4</v>
      </c>
      <c r="F15">
        <v>-3.9998766683319361E-3</v>
      </c>
      <c r="G15">
        <v>-5.9029079764056573E-4</v>
      </c>
      <c r="H15">
        <v>6.1019552240069459E-3</v>
      </c>
      <c r="I15">
        <v>3.531574842203203E-3</v>
      </c>
    </row>
    <row r="17" spans="1:11" x14ac:dyDescent="0.3">
      <c r="A17" t="s">
        <v>40</v>
      </c>
      <c r="B17" s="3">
        <v>3</v>
      </c>
      <c r="C17" s="3">
        <v>104.4676113061636</v>
      </c>
      <c r="D17" s="3">
        <v>10.018504110364001</v>
      </c>
      <c r="E17" s="3">
        <v>0.55092520551820001</v>
      </c>
      <c r="F17" s="3">
        <v>10.064764386274</v>
      </c>
      <c r="G17" s="3">
        <v>1.5123360735760001</v>
      </c>
      <c r="H17" s="3">
        <v>1.0308401839400001</v>
      </c>
      <c r="I17" s="3">
        <v>5.0246721471519997</v>
      </c>
    </row>
    <row r="18" spans="1:11" x14ac:dyDescent="0.3">
      <c r="A18" t="s">
        <v>41</v>
      </c>
      <c r="B18" s="3">
        <v>14</v>
      </c>
      <c r="C18" s="3">
        <v>247.21548929484129</v>
      </c>
      <c r="D18" s="3">
        <v>15.9814958896</v>
      </c>
      <c r="E18" s="3">
        <v>0.84907479447999989</v>
      </c>
      <c r="F18" s="3">
        <v>30.9352356136</v>
      </c>
      <c r="G18" s="3">
        <v>5.4876639263999998</v>
      </c>
      <c r="H18" s="3">
        <v>10.969159815999999</v>
      </c>
      <c r="I18" s="3">
        <v>12.9753278528</v>
      </c>
    </row>
    <row r="19" spans="1:11" x14ac:dyDescent="0.3">
      <c r="A19" t="s">
        <v>42</v>
      </c>
      <c r="B19">
        <v>151753.70830903869</v>
      </c>
      <c r="C19">
        <v>319.15382432114609</v>
      </c>
      <c r="D19">
        <v>15.9814958896</v>
      </c>
      <c r="E19">
        <v>0.84907479447999989</v>
      </c>
      <c r="F19">
        <v>30.9352356136</v>
      </c>
      <c r="G19">
        <v>5.4876639263999998</v>
      </c>
      <c r="H19">
        <v>10.969159815999999</v>
      </c>
      <c r="I19">
        <v>12.9753278528</v>
      </c>
    </row>
    <row r="20" spans="1:11" x14ac:dyDescent="0.3">
      <c r="A20" t="s">
        <v>43</v>
      </c>
      <c r="B20">
        <v>950312.60587183281</v>
      </c>
    </row>
    <row r="21" spans="1:11" x14ac:dyDescent="0.3">
      <c r="B21">
        <v>3064507.4117534151</v>
      </c>
    </row>
    <row r="22" spans="1:11" x14ac:dyDescent="0.3">
      <c r="A22" t="s">
        <v>44</v>
      </c>
      <c r="K22">
        <v>-0.18935041078459511</v>
      </c>
    </row>
    <row r="24" spans="1:11" x14ac:dyDescent="0.3">
      <c r="A24" t="s">
        <v>45</v>
      </c>
      <c r="B24" s="3">
        <f t="shared" ref="B24:I24" si="1">B6*B4</f>
        <v>-4.1052161189419716E-4</v>
      </c>
      <c r="C24" s="3">
        <f t="shared" si="1"/>
        <v>0.10569461805076412</v>
      </c>
      <c r="D24" s="3">
        <f t="shared" si="1"/>
        <v>1.3580446195065104E-13</v>
      </c>
      <c r="E24" s="3">
        <f t="shared" si="1"/>
        <v>-3.0944948062077467E-15</v>
      </c>
      <c r="F24" s="3">
        <f t="shared" si="1"/>
        <v>-1.3732926724816952E-2</v>
      </c>
      <c r="G24" s="3">
        <f t="shared" si="1"/>
        <v>3.5313720944206597E-3</v>
      </c>
      <c r="H24" s="3">
        <f t="shared" si="1"/>
        <v>-5.1812647550300399E-4</v>
      </c>
      <c r="I24" s="3">
        <f t="shared" si="1"/>
        <v>-5.3012017882173306E-4</v>
      </c>
      <c r="K24" s="3">
        <f>SUM(B24:I24)</f>
        <v>9.4034295154281605E-2</v>
      </c>
    </row>
    <row r="25" spans="1:11" x14ac:dyDescent="0.3">
      <c r="B25" s="3"/>
      <c r="C25" s="3"/>
      <c r="D25" s="3"/>
      <c r="E25" s="3"/>
      <c r="F25" s="3"/>
      <c r="G25" s="3"/>
      <c r="H25" s="3"/>
      <c r="I25" s="3"/>
    </row>
    <row r="26" spans="1:11" x14ac:dyDescent="0.3">
      <c r="A26" t="s">
        <v>46</v>
      </c>
      <c r="B26" s="3">
        <f t="shared" ref="B26:I33" si="2">1 / 2 * B$4 *INDEX($B$4:$I$4,1,ROW($A1)) * B8</f>
        <v>-5.3105047285108601E-4</v>
      </c>
      <c r="C26" s="3">
        <f t="shared" si="2"/>
        <v>5.4028406905448538E-3</v>
      </c>
      <c r="D26" s="3">
        <f t="shared" si="2"/>
        <v>-1.9992689696876525E-15</v>
      </c>
      <c r="E26" s="3">
        <f t="shared" si="2"/>
        <v>-3.4609297218426675E-15</v>
      </c>
      <c r="F26" s="3">
        <f t="shared" si="2"/>
        <v>2.9933106328426884E-4</v>
      </c>
      <c r="G26" s="3">
        <f t="shared" si="2"/>
        <v>-1.2953821546129519E-4</v>
      </c>
      <c r="H26" s="3">
        <f t="shared" si="2"/>
        <v>1.0045259602329809E-4</v>
      </c>
      <c r="I26" s="3">
        <f t="shared" si="2"/>
        <v>-3.7215773593502724E-4</v>
      </c>
      <c r="K26" s="3">
        <f t="shared" ref="K26:K33" si="3">SUM(B26:I26)</f>
        <v>4.7698779255995532E-3</v>
      </c>
    </row>
    <row r="27" spans="1:11" x14ac:dyDescent="0.3">
      <c r="B27" s="3">
        <f t="shared" si="2"/>
        <v>5.4028406905448538E-3</v>
      </c>
      <c r="C27" s="3">
        <f t="shared" si="2"/>
        <v>-1.820897830813829E-2</v>
      </c>
      <c r="D27" s="3">
        <f t="shared" si="2"/>
        <v>1.9040678114487946E-14</v>
      </c>
      <c r="E27" s="3">
        <f t="shared" si="2"/>
        <v>4.6312169016290862E-15</v>
      </c>
      <c r="F27" s="3">
        <f t="shared" si="2"/>
        <v>-1.366625275663206E-3</v>
      </c>
      <c r="G27" s="3">
        <f t="shared" si="2"/>
        <v>-3.3020992594100002E-4</v>
      </c>
      <c r="H27" s="3">
        <f t="shared" si="2"/>
        <v>3.2389099733473051E-5</v>
      </c>
      <c r="I27" s="3">
        <f t="shared" si="2"/>
        <v>5.0389485626859917E-4</v>
      </c>
      <c r="K27" s="3">
        <f t="shared" si="3"/>
        <v>-1.39666888631719E-2</v>
      </c>
    </row>
    <row r="28" spans="1:11" x14ac:dyDescent="0.3">
      <c r="B28" s="3">
        <f t="shared" si="2"/>
        <v>-1.9992689696876525E-15</v>
      </c>
      <c r="C28" s="3">
        <f t="shared" si="2"/>
        <v>1.9040678114487946E-14</v>
      </c>
      <c r="D28" s="3">
        <f t="shared" si="2"/>
        <v>9.8997440470865176E-26</v>
      </c>
      <c r="E28" s="3">
        <f t="shared" si="2"/>
        <v>6.3549962804184794E-26</v>
      </c>
      <c r="F28" s="3">
        <f t="shared" si="2"/>
        <v>6.5724494827627858E-16</v>
      </c>
      <c r="G28" s="3">
        <f t="shared" si="2"/>
        <v>4.1496934181659047E-15</v>
      </c>
      <c r="H28" s="3">
        <f t="shared" si="2"/>
        <v>-1.571163621723669E-15</v>
      </c>
      <c r="I28" s="3">
        <f t="shared" si="2"/>
        <v>3.7832657899208933E-16</v>
      </c>
      <c r="K28" s="3">
        <f t="shared" si="3"/>
        <v>2.0655510468673445E-14</v>
      </c>
    </row>
    <row r="29" spans="1:11" x14ac:dyDescent="0.3">
      <c r="B29" s="3">
        <f t="shared" si="2"/>
        <v>-3.4609297218426675E-15</v>
      </c>
      <c r="C29" s="3">
        <f t="shared" si="2"/>
        <v>4.6312169016290862E-15</v>
      </c>
      <c r="D29" s="3">
        <f t="shared" si="2"/>
        <v>6.3549962804184794E-26</v>
      </c>
      <c r="E29" s="3">
        <f t="shared" si="2"/>
        <v>-8.46345387661742E-26</v>
      </c>
      <c r="F29" s="3">
        <f t="shared" si="2"/>
        <v>-5.693207715242757E-16</v>
      </c>
      <c r="G29" s="3">
        <f t="shared" si="2"/>
        <v>1.2524643835362191E-15</v>
      </c>
      <c r="H29" s="3">
        <f t="shared" si="2"/>
        <v>1.2261308290070317E-15</v>
      </c>
      <c r="I29" s="3">
        <f t="shared" si="2"/>
        <v>2.9618802992827474E-16</v>
      </c>
      <c r="K29" s="3">
        <f t="shared" si="3"/>
        <v>3.3757496507125841E-15</v>
      </c>
    </row>
    <row r="30" spans="1:11" x14ac:dyDescent="0.3">
      <c r="B30" s="3">
        <f t="shared" si="2"/>
        <v>2.9933106328426884E-4</v>
      </c>
      <c r="C30" s="3">
        <f t="shared" si="2"/>
        <v>-1.366625275663206E-3</v>
      </c>
      <c r="D30" s="3">
        <f t="shared" si="2"/>
        <v>6.5724494827627858E-16</v>
      </c>
      <c r="E30" s="3">
        <f t="shared" si="2"/>
        <v>-5.693207715242757E-16</v>
      </c>
      <c r="F30" s="3">
        <f t="shared" si="2"/>
        <v>3.9746858492844415E-5</v>
      </c>
      <c r="G30" s="3">
        <f t="shared" si="2"/>
        <v>-1.138597109068284E-4</v>
      </c>
      <c r="H30" s="3">
        <f t="shared" si="2"/>
        <v>4.0181895437598229E-5</v>
      </c>
      <c r="I30" s="3">
        <f t="shared" si="2"/>
        <v>-2.4105236585291573E-5</v>
      </c>
      <c r="K30" s="3">
        <f t="shared" si="3"/>
        <v>-1.1253304059405268E-3</v>
      </c>
    </row>
    <row r="31" spans="1:11" x14ac:dyDescent="0.3">
      <c r="B31" s="3">
        <f t="shared" si="2"/>
        <v>-1.2953821546129519E-4</v>
      </c>
      <c r="C31" s="3">
        <f t="shared" si="2"/>
        <v>-3.3020992594100002E-4</v>
      </c>
      <c r="D31" s="3">
        <f t="shared" si="2"/>
        <v>4.1496934181659047E-15</v>
      </c>
      <c r="E31" s="3">
        <f t="shared" si="2"/>
        <v>1.2524643835362191E-15</v>
      </c>
      <c r="F31" s="3">
        <f t="shared" si="2"/>
        <v>-1.138597109068284E-4</v>
      </c>
      <c r="G31" s="3">
        <f t="shared" si="2"/>
        <v>-3.0087087088007228E-4</v>
      </c>
      <c r="H31" s="3">
        <f t="shared" si="2"/>
        <v>-2.1836486896836718E-4</v>
      </c>
      <c r="I31" s="3">
        <f t="shared" si="2"/>
        <v>-1.8676268718009265E-5</v>
      </c>
      <c r="K31" s="3">
        <f t="shared" si="3"/>
        <v>-1.1115198608701703E-3</v>
      </c>
    </row>
    <row r="32" spans="1:11" x14ac:dyDescent="0.3">
      <c r="B32" s="3">
        <f t="shared" si="2"/>
        <v>1.0045259602329809E-4</v>
      </c>
      <c r="C32" s="3">
        <f t="shared" si="2"/>
        <v>3.2389099733473051E-5</v>
      </c>
      <c r="D32" s="3">
        <f t="shared" si="2"/>
        <v>-1.571163621723669E-15</v>
      </c>
      <c r="E32" s="3">
        <f t="shared" si="2"/>
        <v>1.2261308290070317E-15</v>
      </c>
      <c r="F32" s="3">
        <f t="shared" si="2"/>
        <v>4.0181895437598229E-5</v>
      </c>
      <c r="G32" s="3">
        <f t="shared" si="2"/>
        <v>-2.1836486896836718E-4</v>
      </c>
      <c r="H32" s="3">
        <f t="shared" si="2"/>
        <v>1.8975049017985149E-4</v>
      </c>
      <c r="I32" s="3">
        <f t="shared" si="2"/>
        <v>1.5444829012905981E-4</v>
      </c>
      <c r="K32" s="3">
        <f t="shared" si="3"/>
        <v>2.9885750253456846E-4</v>
      </c>
    </row>
    <row r="33" spans="1:11" x14ac:dyDescent="0.3">
      <c r="B33" s="3">
        <f t="shared" si="2"/>
        <v>-3.7215773593502724E-4</v>
      </c>
      <c r="C33" s="3">
        <f t="shared" si="2"/>
        <v>5.0389485626859917E-4</v>
      </c>
      <c r="D33" s="3">
        <f t="shared" si="2"/>
        <v>3.7832657899208933E-16</v>
      </c>
      <c r="E33" s="3">
        <f t="shared" si="2"/>
        <v>2.9618802992827474E-16</v>
      </c>
      <c r="F33" s="3">
        <f t="shared" si="2"/>
        <v>-2.4105236585291573E-5</v>
      </c>
      <c r="G33" s="3">
        <f t="shared" si="2"/>
        <v>-1.8676268718009265E-5</v>
      </c>
      <c r="H33" s="3">
        <f t="shared" si="2"/>
        <v>1.5444829012905981E-4</v>
      </c>
      <c r="I33" s="3">
        <f t="shared" si="2"/>
        <v>1.1173584445900484E-4</v>
      </c>
      <c r="K33" s="3">
        <f t="shared" si="3"/>
        <v>3.5513974961901023E-4</v>
      </c>
    </row>
    <row r="35" spans="1:11" x14ac:dyDescent="0.3">
      <c r="A35" t="s">
        <v>47</v>
      </c>
      <c r="B35" s="3">
        <f>SUM(K22:K33)</f>
        <v>-0.10609577958251895</v>
      </c>
    </row>
    <row r="37" spans="1:11" x14ac:dyDescent="0.3">
      <c r="A37" t="s">
        <v>48</v>
      </c>
      <c r="B37" s="4">
        <f>(B35+0.7) * (B20-B19)/1.4 + B19</f>
        <v>490516.20796223474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sqref="A1:XFD1048576"/>
    </sheetView>
  </sheetViews>
  <sheetFormatPr defaultRowHeight="14.4" x14ac:dyDescent="0.3"/>
  <cols>
    <col min="1" max="1" width="22" customWidth="1"/>
  </cols>
  <sheetData>
    <row r="1" spans="1:9" s="5" customFormat="1" x14ac:dyDescent="0.3">
      <c r="B1" s="9" t="s">
        <v>12</v>
      </c>
      <c r="C1" s="9" t="s">
        <v>14</v>
      </c>
      <c r="D1" s="9" t="s">
        <v>17</v>
      </c>
      <c r="E1" s="9" t="s">
        <v>19</v>
      </c>
      <c r="F1" s="9" t="s">
        <v>22</v>
      </c>
      <c r="G1" s="9" t="s">
        <v>24</v>
      </c>
      <c r="H1" s="9" t="s">
        <v>26</v>
      </c>
      <c r="I1" s="9" t="s">
        <v>29</v>
      </c>
    </row>
    <row r="2" spans="1:9" x14ac:dyDescent="0.3">
      <c r="A2" t="s">
        <v>36</v>
      </c>
      <c r="B2" s="14">
        <f>'Support Structure Surrogate'!G3</f>
        <v>10</v>
      </c>
      <c r="C2" s="14">
        <f>'Support Structure Surrogate'!G4</f>
        <v>200</v>
      </c>
      <c r="D2" s="14">
        <f>'Support Structure Surrogate'!G5</f>
        <v>13</v>
      </c>
      <c r="E2" s="14">
        <f>'Support Structure Surrogate'!G6</f>
        <v>0.7</v>
      </c>
      <c r="F2" s="14">
        <f>'Support Structure Surrogate'!G7</f>
        <v>20</v>
      </c>
      <c r="G2" s="14">
        <f>'Support Structure Surrogate'!G8</f>
        <v>3</v>
      </c>
      <c r="H2" s="14">
        <f>'Support Structure Surrogate'!G9</f>
        <v>5</v>
      </c>
      <c r="I2" s="14">
        <f>'Support Structure Surrogate'!G10</f>
        <v>8</v>
      </c>
    </row>
    <row r="4" spans="1:9" x14ac:dyDescent="0.3">
      <c r="A4" t="s">
        <v>37</v>
      </c>
      <c r="B4">
        <f t="shared" ref="B4:I4" si="0">-1 + 2 * (B2 - B17) / (B18 - B17)</f>
        <v>0.27272727272727271</v>
      </c>
      <c r="C4">
        <f t="shared" si="0"/>
        <v>0.33847718144592975</v>
      </c>
      <c r="D4">
        <f t="shared" si="0"/>
        <v>6.0371707633066762E-12</v>
      </c>
      <c r="E4">
        <f t="shared" si="0"/>
        <v>6.0371707633066762E-12</v>
      </c>
      <c r="F4">
        <f t="shared" si="0"/>
        <v>-4.7914586545831583E-2</v>
      </c>
      <c r="G4">
        <f t="shared" si="0"/>
        <v>-0.25155157939127426</v>
      </c>
      <c r="H4">
        <f t="shared" si="0"/>
        <v>-0.20124126351181182</v>
      </c>
      <c r="I4">
        <f t="shared" si="0"/>
        <v>-0.25155157939127415</v>
      </c>
    </row>
    <row r="6" spans="1:9" x14ac:dyDescent="0.3">
      <c r="A6" t="s">
        <v>38</v>
      </c>
      <c r="B6">
        <v>9.5622563496313026E-2</v>
      </c>
      <c r="C6">
        <v>0.44519953790753902</v>
      </c>
      <c r="D6">
        <v>-2.3186998389629329E-2</v>
      </c>
      <c r="E6">
        <v>-1.3743462759267939E-5</v>
      </c>
      <c r="F6">
        <v>4.0271343323745379E-2</v>
      </c>
      <c r="G6">
        <v>-4.3112691316331449E-3</v>
      </c>
      <c r="H6">
        <v>4.8580757809369313E-3</v>
      </c>
      <c r="I6">
        <v>2.2123111392550199E-4</v>
      </c>
    </row>
    <row r="8" spans="1:9" x14ac:dyDescent="0.3">
      <c r="A8" t="s">
        <v>39</v>
      </c>
      <c r="B8">
        <v>0.20556265317464631</v>
      </c>
      <c r="C8">
        <v>-0.1229245809516786</v>
      </c>
      <c r="D8">
        <v>-3.4619270139605611E-3</v>
      </c>
      <c r="E8">
        <v>-1.4470771788352311E-3</v>
      </c>
      <c r="F8">
        <v>1.7109511098167472E-2</v>
      </c>
      <c r="G8">
        <v>7.0076656765108644E-3</v>
      </c>
      <c r="H8">
        <v>2.2030934263208421E-4</v>
      </c>
      <c r="I8">
        <v>-1.578866434210995E-3</v>
      </c>
    </row>
    <row r="9" spans="1:9" x14ac:dyDescent="0.3">
      <c r="B9">
        <v>-0.1229245809516786</v>
      </c>
      <c r="C9">
        <v>0.29235035483496002</v>
      </c>
      <c r="D9">
        <v>-7.6715563772993562E-3</v>
      </c>
      <c r="E9">
        <v>1.9951104715310139E-3</v>
      </c>
      <c r="F9">
        <v>2.7115138084672832E-2</v>
      </c>
      <c r="G9">
        <v>-4.3020728372111586E-3</v>
      </c>
      <c r="H9">
        <v>-2.2050441398910841E-3</v>
      </c>
      <c r="I9">
        <v>9.2437569443503504E-4</v>
      </c>
    </row>
    <row r="10" spans="1:9" x14ac:dyDescent="0.3">
      <c r="B10">
        <v>-3.4619270139605611E-3</v>
      </c>
      <c r="C10">
        <v>-7.6715563772993562E-3</v>
      </c>
      <c r="D10">
        <v>-2.8102411316287862E-3</v>
      </c>
      <c r="E10">
        <v>1.427489446930725E-3</v>
      </c>
      <c r="F10">
        <v>6.367187508923176E-4</v>
      </c>
      <c r="G10">
        <v>-4.0451018041693784E-3</v>
      </c>
      <c r="H10">
        <v>1.925909494167582E-3</v>
      </c>
      <c r="I10">
        <v>3.9021991221769561E-4</v>
      </c>
    </row>
    <row r="11" spans="1:9" x14ac:dyDescent="0.3">
      <c r="B11">
        <v>-1.4470771788352311E-3</v>
      </c>
      <c r="C11">
        <v>1.9951104715310139E-3</v>
      </c>
      <c r="D11">
        <v>1.427489446930725E-3</v>
      </c>
      <c r="E11">
        <v>-1.2132529083547911E-3</v>
      </c>
      <c r="F11">
        <v>8.4450266065456698E-4</v>
      </c>
      <c r="G11">
        <v>7.463008565683773E-4</v>
      </c>
      <c r="H11">
        <v>-6.0049783604522141E-4</v>
      </c>
      <c r="I11">
        <v>-1.4772130164277189E-4</v>
      </c>
    </row>
    <row r="12" spans="1:9" x14ac:dyDescent="0.3">
      <c r="B12">
        <v>1.7109511098167472E-2</v>
      </c>
      <c r="C12">
        <v>2.7115138084672832E-2</v>
      </c>
      <c r="D12">
        <v>6.367187508923176E-4</v>
      </c>
      <c r="E12">
        <v>8.4450266065456698E-4</v>
      </c>
      <c r="F12">
        <v>-1.811445702268101E-2</v>
      </c>
      <c r="G12" s="3">
        <v>1.4525445029438611E-3</v>
      </c>
      <c r="H12">
        <v>-3.606941500476548E-3</v>
      </c>
      <c r="I12">
        <v>-1.441895742002177E-3</v>
      </c>
    </row>
    <row r="13" spans="1:9" x14ac:dyDescent="0.3">
      <c r="B13">
        <v>7.0076656765108644E-3</v>
      </c>
      <c r="C13">
        <v>-4.3020728372111586E-3</v>
      </c>
      <c r="D13">
        <v>-4.0451018041693784E-3</v>
      </c>
      <c r="E13">
        <v>7.463008565683773E-4</v>
      </c>
      <c r="F13" s="3">
        <v>1.4525445029438611E-3</v>
      </c>
      <c r="G13">
        <v>-8.8615327980389545E-3</v>
      </c>
      <c r="H13">
        <v>1.450426504088856E-3</v>
      </c>
      <c r="I13">
        <v>-2.5682672388267628E-4</v>
      </c>
    </row>
    <row r="14" spans="1:9" x14ac:dyDescent="0.3">
      <c r="B14">
        <v>2.2030934263208421E-4</v>
      </c>
      <c r="C14">
        <v>-2.2050441398910841E-3</v>
      </c>
      <c r="D14">
        <v>1.925909494167582E-3</v>
      </c>
      <c r="E14">
        <v>-6.0049783604522141E-4</v>
      </c>
      <c r="F14">
        <v>-3.606941500476548E-3</v>
      </c>
      <c r="G14">
        <v>1.450426504088856E-3</v>
      </c>
      <c r="H14">
        <v>-7.1164889093946393E-3</v>
      </c>
      <c r="I14">
        <v>2.094117541411895E-4</v>
      </c>
    </row>
    <row r="15" spans="1:9" x14ac:dyDescent="0.3">
      <c r="B15">
        <v>-1.578866434210995E-3</v>
      </c>
      <c r="C15">
        <v>9.2437569443503504E-4</v>
      </c>
      <c r="D15">
        <v>3.9021991221769561E-4</v>
      </c>
      <c r="E15">
        <v>-1.4772130164277189E-4</v>
      </c>
      <c r="F15">
        <v>-1.441895742002177E-3</v>
      </c>
      <c r="G15">
        <v>-2.5682672388267628E-4</v>
      </c>
      <c r="H15">
        <v>2.094117541411895E-4</v>
      </c>
      <c r="I15">
        <v>1.119245124532384E-3</v>
      </c>
    </row>
    <row r="17" spans="1:11" x14ac:dyDescent="0.3">
      <c r="A17" t="s">
        <v>40</v>
      </c>
      <c r="B17" s="3">
        <v>3</v>
      </c>
      <c r="C17" s="3">
        <v>104.4676113061636</v>
      </c>
      <c r="D17" s="3">
        <v>10.018504110364001</v>
      </c>
      <c r="E17" s="3">
        <v>0.55092520551820001</v>
      </c>
      <c r="F17" s="3">
        <v>10.064764386274</v>
      </c>
      <c r="G17" s="3">
        <v>1.5123360735760001</v>
      </c>
      <c r="H17" s="3">
        <v>1.0308401839400001</v>
      </c>
      <c r="I17" s="3">
        <v>5.0246721471519997</v>
      </c>
    </row>
    <row r="18" spans="1:11" x14ac:dyDescent="0.3">
      <c r="A18" t="s">
        <v>41</v>
      </c>
      <c r="B18" s="3">
        <v>14</v>
      </c>
      <c r="C18" s="3">
        <v>247.21548929484129</v>
      </c>
      <c r="D18" s="3">
        <v>15.9814958896</v>
      </c>
      <c r="E18" s="3">
        <v>0.84907479447999989</v>
      </c>
      <c r="F18" s="3">
        <v>30.9352356136</v>
      </c>
      <c r="G18" s="3">
        <v>5.4876639263999998</v>
      </c>
      <c r="H18" s="3">
        <v>10.969159815999999</v>
      </c>
      <c r="I18" s="3">
        <v>12.9753278528</v>
      </c>
    </row>
    <row r="19" spans="1:11" x14ac:dyDescent="0.3">
      <c r="A19" t="s">
        <v>42</v>
      </c>
      <c r="B19">
        <v>46809.228563458892</v>
      </c>
      <c r="C19">
        <v>319.15382432114609</v>
      </c>
      <c r="D19">
        <v>15.9814958896</v>
      </c>
      <c r="E19">
        <v>0.84907479447999989</v>
      </c>
      <c r="F19">
        <v>30.9352356136</v>
      </c>
      <c r="G19">
        <v>5.4876639263999998</v>
      </c>
      <c r="H19">
        <v>10.969159815999999</v>
      </c>
      <c r="I19">
        <v>12.9753278528</v>
      </c>
    </row>
    <row r="20" spans="1:11" x14ac:dyDescent="0.3">
      <c r="A20" t="s">
        <v>43</v>
      </c>
      <c r="B20">
        <v>1066721.2917808809</v>
      </c>
    </row>
    <row r="21" spans="1:11" x14ac:dyDescent="0.3">
      <c r="B21">
        <v>3064507.4117534151</v>
      </c>
    </row>
    <row r="22" spans="1:11" x14ac:dyDescent="0.3">
      <c r="A22" t="s">
        <v>44</v>
      </c>
      <c r="K22">
        <v>-0.25396581506556959</v>
      </c>
    </row>
    <row r="24" spans="1:11" x14ac:dyDescent="0.3">
      <c r="A24" t="s">
        <v>45</v>
      </c>
      <c r="B24" s="3">
        <f t="shared" ref="B24:I24" si="1">B6*B4</f>
        <v>2.6078880953539916E-2</v>
      </c>
      <c r="C24" s="3">
        <f t="shared" si="1"/>
        <v>0.15068988477197418</v>
      </c>
      <c r="D24" s="3">
        <f t="shared" si="1"/>
        <v>-1.3998386876670917E-13</v>
      </c>
      <c r="E24" s="3">
        <f t="shared" si="1"/>
        <v>-8.2971631556846502E-17</v>
      </c>
      <c r="F24" s="3">
        <f t="shared" si="1"/>
        <v>-1.929584765002495E-3</v>
      </c>
      <c r="G24" s="3">
        <f t="shared" si="1"/>
        <v>1.0845065592431651E-3</v>
      </c>
      <c r="H24" s="3">
        <f t="shared" si="1"/>
        <v>-9.7764530839188003E-4</v>
      </c>
      <c r="I24" s="3">
        <f t="shared" si="1"/>
        <v>-5.5651036118450929E-5</v>
      </c>
      <c r="K24" s="3">
        <f>SUM(B24:I24)</f>
        <v>0.17489039117510438</v>
      </c>
    </row>
    <row r="25" spans="1:11" x14ac:dyDescent="0.3">
      <c r="B25" s="3"/>
      <c r="C25" s="3"/>
      <c r="D25" s="3"/>
      <c r="E25" s="3"/>
      <c r="F25" s="3"/>
      <c r="G25" s="3"/>
      <c r="H25" s="3"/>
      <c r="I25" s="3"/>
    </row>
    <row r="26" spans="1:11" x14ac:dyDescent="0.3">
      <c r="A26" t="s">
        <v>46</v>
      </c>
      <c r="B26" s="3">
        <f t="shared" ref="B26:I33" si="2">1 / 2 * B$4 *INDEX($B$4:$I$4,1,ROW($A1)) * B8</f>
        <v>7.6448920602141179E-3</v>
      </c>
      <c r="C26" s="3">
        <f t="shared" si="2"/>
        <v>-5.6737044124017541E-3</v>
      </c>
      <c r="D26" s="3">
        <f t="shared" si="2"/>
        <v>-2.850033348188766E-15</v>
      </c>
      <c r="E26" s="3">
        <f t="shared" si="2"/>
        <v>-1.1913070958607768E-15</v>
      </c>
      <c r="F26" s="3">
        <f t="shared" si="2"/>
        <v>-1.1179024776409244E-4</v>
      </c>
      <c r="G26" s="3">
        <f t="shared" si="2"/>
        <v>-2.4038036846895413E-4</v>
      </c>
      <c r="H26" s="3">
        <f t="shared" si="2"/>
        <v>-6.0457268829187219E-6</v>
      </c>
      <c r="I26" s="3">
        <f t="shared" si="2"/>
        <v>5.4159047069133416E-5</v>
      </c>
      <c r="K26" s="3">
        <f t="shared" ref="K26:K33" si="3">SUM(B26:I26)</f>
        <v>1.6671303517614903E-3</v>
      </c>
    </row>
    <row r="27" spans="1:11" x14ac:dyDescent="0.3">
      <c r="B27" s="3">
        <f t="shared" si="2"/>
        <v>-5.6737044124017541E-3</v>
      </c>
      <c r="C27" s="3">
        <f t="shared" si="2"/>
        <v>1.6746822661065097E-2</v>
      </c>
      <c r="D27" s="3">
        <f t="shared" si="2"/>
        <v>-7.838200011098702E-15</v>
      </c>
      <c r="E27" s="3">
        <f t="shared" si="2"/>
        <v>2.0384488037357885E-15</v>
      </c>
      <c r="F27" s="3">
        <f t="shared" si="2"/>
        <v>-2.198765761513841E-4</v>
      </c>
      <c r="G27" s="3">
        <f t="shared" si="2"/>
        <v>1.8314885491079122E-4</v>
      </c>
      <c r="H27" s="3">
        <f t="shared" si="2"/>
        <v>7.5098925476710978E-5</v>
      </c>
      <c r="I27" s="3">
        <f t="shared" si="2"/>
        <v>-3.935273909794902E-5</v>
      </c>
      <c r="K27" s="3">
        <f t="shared" si="3"/>
        <v>1.1072136713795713E-2</v>
      </c>
    </row>
    <row r="28" spans="1:11" x14ac:dyDescent="0.3">
      <c r="B28" s="3">
        <f t="shared" si="2"/>
        <v>-2.850033348188766E-15</v>
      </c>
      <c r="C28" s="3">
        <f t="shared" si="2"/>
        <v>-7.838200011098702E-15</v>
      </c>
      <c r="D28" s="3">
        <f t="shared" si="2"/>
        <v>-5.1213034623761496E-26</v>
      </c>
      <c r="E28" s="3">
        <f t="shared" si="2"/>
        <v>2.6014161435444461E-26</v>
      </c>
      <c r="F28" s="3">
        <f t="shared" si="2"/>
        <v>-9.2091352058666663E-17</v>
      </c>
      <c r="G28" s="3">
        <f t="shared" si="2"/>
        <v>3.0715668304937608E-15</v>
      </c>
      <c r="H28" s="3">
        <f t="shared" si="2"/>
        <v>-1.1699205621347501E-15</v>
      </c>
      <c r="I28" s="3">
        <f t="shared" si="2"/>
        <v>-2.9630565483683252E-16</v>
      </c>
      <c r="K28" s="3">
        <f t="shared" si="3"/>
        <v>-9.1749840978491572E-15</v>
      </c>
    </row>
    <row r="29" spans="1:11" x14ac:dyDescent="0.3">
      <c r="B29" s="3">
        <f t="shared" si="2"/>
        <v>-1.1913070958607768E-15</v>
      </c>
      <c r="C29" s="3">
        <f t="shared" si="2"/>
        <v>2.0384488037357885E-15</v>
      </c>
      <c r="D29" s="3">
        <f t="shared" si="2"/>
        <v>2.6014161435444461E-26</v>
      </c>
      <c r="E29" s="3">
        <f t="shared" si="2"/>
        <v>-2.2109975725442758E-26</v>
      </c>
      <c r="F29" s="3">
        <f t="shared" si="2"/>
        <v>-1.22144026271928E-16</v>
      </c>
      <c r="G29" s="3">
        <f t="shared" si="2"/>
        <v>-5.6668856992468529E-16</v>
      </c>
      <c r="H29" s="3">
        <f t="shared" si="2"/>
        <v>3.6478077917694492E-16</v>
      </c>
      <c r="I29" s="3">
        <f t="shared" si="2"/>
        <v>1.1216920420040494E-16</v>
      </c>
      <c r="K29" s="3">
        <f t="shared" si="3"/>
        <v>6.3525909505965254E-16</v>
      </c>
    </row>
    <row r="30" spans="1:11" x14ac:dyDescent="0.3">
      <c r="B30" s="3">
        <f t="shared" si="2"/>
        <v>-1.1179024776409244E-4</v>
      </c>
      <c r="C30" s="3">
        <f t="shared" si="2"/>
        <v>-2.198765761513841E-4</v>
      </c>
      <c r="D30" s="3">
        <f t="shared" si="2"/>
        <v>-9.2091352058666663E-17</v>
      </c>
      <c r="E30" s="3">
        <f t="shared" si="2"/>
        <v>-1.22144026271928E-16</v>
      </c>
      <c r="F30" s="3">
        <f t="shared" si="2"/>
        <v>-2.0793654086214867E-5</v>
      </c>
      <c r="G30" s="3">
        <f t="shared" si="2"/>
        <v>8.7537521272445533E-6</v>
      </c>
      <c r="H30" s="3">
        <f t="shared" si="2"/>
        <v>-1.7389771820945896E-5</v>
      </c>
      <c r="I30" s="3">
        <f t="shared" si="2"/>
        <v>-8.6895774230913438E-6</v>
      </c>
      <c r="K30" s="3">
        <f t="shared" si="3"/>
        <v>-3.697860751186983E-4</v>
      </c>
    </row>
    <row r="31" spans="1:11" x14ac:dyDescent="0.3">
      <c r="B31" s="3">
        <f t="shared" si="2"/>
        <v>-2.4038036846895413E-4</v>
      </c>
      <c r="C31" s="3">
        <f t="shared" si="2"/>
        <v>1.8314885491079122E-4</v>
      </c>
      <c r="D31" s="3">
        <f t="shared" si="2"/>
        <v>3.0715668304937608E-15</v>
      </c>
      <c r="E31" s="3">
        <f t="shared" si="2"/>
        <v>-5.6668856992468529E-16</v>
      </c>
      <c r="F31" s="3">
        <f t="shared" si="2"/>
        <v>8.7537521272445533E-6</v>
      </c>
      <c r="G31" s="3">
        <f t="shared" si="2"/>
        <v>-2.8037090947571067E-4</v>
      </c>
      <c r="H31" s="3">
        <f t="shared" si="2"/>
        <v>3.6712149678360001E-5</v>
      </c>
      <c r="I31" s="3">
        <f t="shared" si="2"/>
        <v>-8.1257660264585527E-6</v>
      </c>
      <c r="K31" s="3">
        <f t="shared" si="3"/>
        <v>-3.0026228725222275E-4</v>
      </c>
    </row>
    <row r="32" spans="1:11" x14ac:dyDescent="0.3">
      <c r="B32" s="3">
        <f t="shared" si="2"/>
        <v>-6.0457268829187219E-6</v>
      </c>
      <c r="C32" s="3">
        <f t="shared" si="2"/>
        <v>7.5098925476710978E-5</v>
      </c>
      <c r="D32" s="3">
        <f t="shared" si="2"/>
        <v>-1.1699205621347501E-15</v>
      </c>
      <c r="E32" s="3">
        <f t="shared" si="2"/>
        <v>3.6478077917694492E-16</v>
      </c>
      <c r="F32" s="3">
        <f t="shared" si="2"/>
        <v>-1.7389771820945896E-5</v>
      </c>
      <c r="G32" s="3">
        <f t="shared" si="2"/>
        <v>3.6712149678360001E-5</v>
      </c>
      <c r="H32" s="3">
        <f t="shared" si="2"/>
        <v>-1.4410194810312801E-4</v>
      </c>
      <c r="I32" s="3">
        <f t="shared" si="2"/>
        <v>5.3004793009272599E-6</v>
      </c>
      <c r="K32" s="3">
        <f t="shared" si="3"/>
        <v>-5.0425892351799535E-5</v>
      </c>
    </row>
    <row r="33" spans="1:11" x14ac:dyDescent="0.3">
      <c r="B33" s="3">
        <f t="shared" si="2"/>
        <v>5.4159047069133416E-5</v>
      </c>
      <c r="C33" s="3">
        <f t="shared" si="2"/>
        <v>-3.935273909794902E-5</v>
      </c>
      <c r="D33" s="3">
        <f t="shared" si="2"/>
        <v>-2.9630565483683252E-16</v>
      </c>
      <c r="E33" s="3">
        <f t="shared" si="2"/>
        <v>1.1216920420040494E-16</v>
      </c>
      <c r="F33" s="3">
        <f t="shared" si="2"/>
        <v>-8.6895774230913438E-6</v>
      </c>
      <c r="G33" s="3">
        <f t="shared" si="2"/>
        <v>-8.1257660264585527E-6</v>
      </c>
      <c r="H33" s="3">
        <f t="shared" si="2"/>
        <v>5.3004793009272599E-6</v>
      </c>
      <c r="I33" s="3">
        <f t="shared" si="2"/>
        <v>3.5411906793466213E-5</v>
      </c>
      <c r="K33" s="3">
        <f t="shared" si="3"/>
        <v>3.8703350615843838E-5</v>
      </c>
    </row>
    <row r="35" spans="1:11" x14ac:dyDescent="0.3">
      <c r="A35" t="s">
        <v>47</v>
      </c>
      <c r="B35" s="3">
        <f>SUM(K22:K33)</f>
        <v>-6.7017927729023416E-2</v>
      </c>
    </row>
    <row r="37" spans="1:11" x14ac:dyDescent="0.3">
      <c r="A37" t="s">
        <v>48</v>
      </c>
      <c r="B37" s="4">
        <f>(B35+0.7) * (B20-B19)/1.4 + B19</f>
        <v>507942.12235598115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sqref="A1:XFD1048576"/>
    </sheetView>
  </sheetViews>
  <sheetFormatPr defaultRowHeight="14.4" x14ac:dyDescent="0.3"/>
  <cols>
    <col min="1" max="1" width="22" customWidth="1"/>
  </cols>
  <sheetData>
    <row r="1" spans="1:9" s="5" customFormat="1" x14ac:dyDescent="0.3">
      <c r="B1" s="9" t="s">
        <v>12</v>
      </c>
      <c r="C1" s="9" t="s">
        <v>14</v>
      </c>
      <c r="D1" s="9" t="s">
        <v>17</v>
      </c>
      <c r="E1" s="9" t="s">
        <v>19</v>
      </c>
      <c r="F1" s="9" t="s">
        <v>22</v>
      </c>
      <c r="G1" s="9" t="s">
        <v>24</v>
      </c>
      <c r="H1" s="9" t="s">
        <v>26</v>
      </c>
      <c r="I1" s="9" t="s">
        <v>29</v>
      </c>
    </row>
    <row r="2" spans="1:9" x14ac:dyDescent="0.3">
      <c r="A2" t="s">
        <v>36</v>
      </c>
      <c r="B2" s="14">
        <f>'Support Structure Surrogate'!G3</f>
        <v>10</v>
      </c>
      <c r="C2" s="14">
        <f>'Support Structure Surrogate'!G4</f>
        <v>200</v>
      </c>
      <c r="D2" s="14">
        <f>'Support Structure Surrogate'!G5</f>
        <v>13</v>
      </c>
      <c r="E2" s="14">
        <f>'Support Structure Surrogate'!G6</f>
        <v>0.7</v>
      </c>
      <c r="F2" s="14">
        <f>'Support Structure Surrogate'!G7</f>
        <v>20</v>
      </c>
      <c r="G2" s="14">
        <f>'Support Structure Surrogate'!G8</f>
        <v>3</v>
      </c>
      <c r="H2" s="14">
        <f>'Support Structure Surrogate'!G9</f>
        <v>5</v>
      </c>
      <c r="I2" s="14">
        <f>'Support Structure Surrogate'!G10</f>
        <v>8</v>
      </c>
    </row>
    <row r="4" spans="1:9" x14ac:dyDescent="0.3">
      <c r="A4" t="s">
        <v>37</v>
      </c>
      <c r="B4">
        <f t="shared" ref="B4:I4" si="0">-1 + 2 * (B2 - B17) / (B18 - B17)</f>
        <v>1.3333333333333335</v>
      </c>
      <c r="C4">
        <f t="shared" si="0"/>
        <v>1.4983756823449141</v>
      </c>
      <c r="D4">
        <f t="shared" si="0"/>
        <v>6.0371707633066762E-12</v>
      </c>
      <c r="E4">
        <f t="shared" si="0"/>
        <v>6.0371707633066762E-12</v>
      </c>
      <c r="F4">
        <f t="shared" si="0"/>
        <v>-4.7914586545831583E-2</v>
      </c>
      <c r="G4">
        <f t="shared" si="0"/>
        <v>-0.25155157939127426</v>
      </c>
      <c r="H4">
        <f t="shared" si="0"/>
        <v>-0.20124126351181182</v>
      </c>
      <c r="I4">
        <f t="shared" si="0"/>
        <v>-0.25155157939127415</v>
      </c>
    </row>
    <row r="6" spans="1:9" x14ac:dyDescent="0.3">
      <c r="A6" t="s">
        <v>38</v>
      </c>
      <c r="B6">
        <v>0.1326883703321089</v>
      </c>
      <c r="C6">
        <v>9.6780015711883646E-2</v>
      </c>
      <c r="D6">
        <v>1.142353739364649E-2</v>
      </c>
      <c r="E6">
        <v>1.3757156882199281E-3</v>
      </c>
      <c r="F6">
        <v>0.2695038932404013</v>
      </c>
      <c r="G6">
        <v>-2.9946670486112811E-2</v>
      </c>
      <c r="H6">
        <v>2.1347105152870189E-3</v>
      </c>
      <c r="I6">
        <v>-2.4789053359389789E-3</v>
      </c>
    </row>
    <row r="8" spans="1:9" x14ac:dyDescent="0.3">
      <c r="A8" t="s">
        <v>39</v>
      </c>
      <c r="B8">
        <v>0.2653081521843354</v>
      </c>
      <c r="C8">
        <v>-0.14702965988159389</v>
      </c>
      <c r="D8">
        <v>3.7683354624680919E-3</v>
      </c>
      <c r="E8">
        <v>1.62035646931994E-3</v>
      </c>
      <c r="F8">
        <v>2.3823169326867451E-2</v>
      </c>
      <c r="G8">
        <v>5.7717586313680942E-3</v>
      </c>
      <c r="H8">
        <v>-1.7667540339358329E-2</v>
      </c>
      <c r="I8">
        <v>-9.8989390373601348E-3</v>
      </c>
    </row>
    <row r="9" spans="1:9" x14ac:dyDescent="0.3">
      <c r="B9">
        <v>-0.14702965988159389</v>
      </c>
      <c r="C9">
        <v>-4.1855602159914913E-2</v>
      </c>
      <c r="D9">
        <v>1.0515178651493351E-2</v>
      </c>
      <c r="E9">
        <v>-3.141632712106871E-3</v>
      </c>
      <c r="F9">
        <v>6.9385657261593181E-2</v>
      </c>
      <c r="G9">
        <v>6.6336752697077703E-3</v>
      </c>
      <c r="H9">
        <v>1.16755039759755E-2</v>
      </c>
      <c r="I9">
        <v>1.315080593854555E-2</v>
      </c>
    </row>
    <row r="10" spans="1:9" x14ac:dyDescent="0.3">
      <c r="B10">
        <v>3.7683354624680919E-3</v>
      </c>
      <c r="C10">
        <v>1.0515178651493351E-2</v>
      </c>
      <c r="D10">
        <v>5.9416086232503759E-3</v>
      </c>
      <c r="E10">
        <v>2.0126140081251929E-4</v>
      </c>
      <c r="F10">
        <v>-1.1839887447052361E-2</v>
      </c>
      <c r="G10">
        <v>-9.9209095649443156E-3</v>
      </c>
      <c r="H10">
        <v>-3.2494759478601102E-3</v>
      </c>
      <c r="I10">
        <v>-1.706862129531442E-3</v>
      </c>
    </row>
    <row r="11" spans="1:9" x14ac:dyDescent="0.3">
      <c r="B11">
        <v>1.62035646931994E-3</v>
      </c>
      <c r="C11">
        <v>-3.141632712106871E-3</v>
      </c>
      <c r="D11">
        <v>2.0126140081251929E-4</v>
      </c>
      <c r="E11">
        <v>1.520098369758181E-3</v>
      </c>
      <c r="F11">
        <v>6.2581846583205326E-3</v>
      </c>
      <c r="G11">
        <v>-3.2021369403418699E-3</v>
      </c>
      <c r="H11">
        <v>-3.6263742337835749E-3</v>
      </c>
      <c r="I11">
        <v>-4.3979419519102284E-3</v>
      </c>
    </row>
    <row r="12" spans="1:9" x14ac:dyDescent="0.3">
      <c r="B12">
        <v>2.3823169326867451E-2</v>
      </c>
      <c r="C12">
        <v>6.9385657261593181E-2</v>
      </c>
      <c r="D12">
        <v>-1.1839887447052361E-2</v>
      </c>
      <c r="E12">
        <v>6.2581846583205326E-3</v>
      </c>
      <c r="F12">
        <v>6.0688436383763786E-3</v>
      </c>
      <c r="G12" s="3">
        <v>-3.6862829055380818E-2</v>
      </c>
      <c r="H12">
        <v>9.0164748387632759E-3</v>
      </c>
      <c r="I12">
        <v>-1.014235221059284E-2</v>
      </c>
    </row>
    <row r="13" spans="1:9" x14ac:dyDescent="0.3">
      <c r="B13">
        <v>5.7717586313680942E-3</v>
      </c>
      <c r="C13">
        <v>6.6336752697077703E-3</v>
      </c>
      <c r="D13">
        <v>-9.9209095649443156E-3</v>
      </c>
      <c r="E13">
        <v>-3.2021369403418699E-3</v>
      </c>
      <c r="F13" s="3">
        <v>-3.6862829055380818E-2</v>
      </c>
      <c r="G13">
        <v>-8.2288606636415802E-3</v>
      </c>
      <c r="H13">
        <v>-1.2942292141213819E-2</v>
      </c>
      <c r="I13">
        <v>-2.5078956966738358E-3</v>
      </c>
    </row>
    <row r="14" spans="1:9" x14ac:dyDescent="0.3">
      <c r="B14">
        <v>-1.7667540339358329E-2</v>
      </c>
      <c r="C14">
        <v>1.16755039759755E-2</v>
      </c>
      <c r="D14">
        <v>-3.2494759478601102E-3</v>
      </c>
      <c r="E14">
        <v>-3.6263742337835749E-3</v>
      </c>
      <c r="F14">
        <v>9.0164748387632759E-3</v>
      </c>
      <c r="G14">
        <v>-1.2942292141213819E-2</v>
      </c>
      <c r="H14">
        <v>8.7240580055051153E-3</v>
      </c>
      <c r="I14">
        <v>5.5619188394726666E-3</v>
      </c>
    </row>
    <row r="15" spans="1:9" x14ac:dyDescent="0.3">
      <c r="B15">
        <v>-9.8989390373601348E-3</v>
      </c>
      <c r="C15">
        <v>1.315080593854555E-2</v>
      </c>
      <c r="D15">
        <v>-1.706862129531442E-3</v>
      </c>
      <c r="E15">
        <v>-4.3979419519102284E-3</v>
      </c>
      <c r="F15">
        <v>-1.014235221059284E-2</v>
      </c>
      <c r="G15">
        <v>-2.5078956966738358E-3</v>
      </c>
      <c r="H15">
        <v>5.5619188394726666E-3</v>
      </c>
      <c r="I15">
        <v>-1.4251083784078279E-2</v>
      </c>
    </row>
    <row r="17" spans="1:11" x14ac:dyDescent="0.3">
      <c r="A17" t="s">
        <v>40</v>
      </c>
      <c r="B17" s="3">
        <v>3</v>
      </c>
      <c r="C17" s="3">
        <v>104.4676113061636</v>
      </c>
      <c r="D17" s="3">
        <v>10.018504110364001</v>
      </c>
      <c r="E17" s="3">
        <v>0.55092520551820001</v>
      </c>
      <c r="F17" s="3">
        <v>10.064764386274</v>
      </c>
      <c r="G17" s="3">
        <v>1.5123360735760001</v>
      </c>
      <c r="H17" s="3">
        <v>1.0308401839400001</v>
      </c>
      <c r="I17" s="3">
        <v>5.0246721471519997</v>
      </c>
    </row>
    <row r="18" spans="1:11" x14ac:dyDescent="0.3">
      <c r="A18" t="s">
        <v>41</v>
      </c>
      <c r="B18" s="3">
        <v>9</v>
      </c>
      <c r="C18" s="3">
        <v>180.9432105276322</v>
      </c>
      <c r="D18" s="3">
        <v>15.9814958896</v>
      </c>
      <c r="E18" s="3">
        <v>0.84907479447999989</v>
      </c>
      <c r="F18" s="3">
        <v>30.9352356136</v>
      </c>
      <c r="G18" s="3">
        <v>5.4876639263999998</v>
      </c>
      <c r="H18" s="3">
        <v>10.969159815999999</v>
      </c>
      <c r="I18" s="3">
        <v>12.9753278528</v>
      </c>
    </row>
    <row r="19" spans="1:11" x14ac:dyDescent="0.3">
      <c r="A19" t="s">
        <v>42</v>
      </c>
      <c r="B19">
        <v>170511.17607909301</v>
      </c>
      <c r="C19">
        <v>319.15382432114609</v>
      </c>
      <c r="D19">
        <v>15.9814958896</v>
      </c>
      <c r="E19">
        <v>0.84907479447999989</v>
      </c>
      <c r="F19">
        <v>30.9352356136</v>
      </c>
      <c r="G19">
        <v>5.4876639263999998</v>
      </c>
      <c r="H19">
        <v>10.969159815999999</v>
      </c>
      <c r="I19">
        <v>12.9753278528</v>
      </c>
    </row>
    <row r="20" spans="1:11" x14ac:dyDescent="0.3">
      <c r="A20" t="s">
        <v>43</v>
      </c>
      <c r="B20">
        <v>932732.88740105322</v>
      </c>
    </row>
    <row r="21" spans="1:11" x14ac:dyDescent="0.3">
      <c r="B21">
        <v>3064507.4117534151</v>
      </c>
    </row>
    <row r="22" spans="1:11" x14ac:dyDescent="0.3">
      <c r="A22" t="s">
        <v>44</v>
      </c>
      <c r="K22">
        <v>-0.24102294593202481</v>
      </c>
    </row>
    <row r="24" spans="1:11" x14ac:dyDescent="0.3">
      <c r="A24" t="s">
        <v>45</v>
      </c>
      <c r="B24" s="3">
        <f t="shared" ref="B24:I24" si="1">B6*B4</f>
        <v>0.17691782710947854</v>
      </c>
      <c r="C24" s="3">
        <f t="shared" si="1"/>
        <v>0.14501282207964517</v>
      </c>
      <c r="D24" s="3">
        <f t="shared" si="1"/>
        <v>6.8965845966463136E-14</v>
      </c>
      <c r="E24" s="3">
        <f t="shared" si="1"/>
        <v>8.3054305315436734E-15</v>
      </c>
      <c r="F24" s="3">
        <f t="shared" si="1"/>
        <v>-1.2913167617105764E-2</v>
      </c>
      <c r="G24" s="3">
        <f t="shared" si="1"/>
        <v>7.5331322582917366E-3</v>
      </c>
      <c r="H24" s="3">
        <f t="shared" si="1"/>
        <v>-4.2959184132831057E-4</v>
      </c>
      <c r="I24" s="3">
        <f t="shared" si="1"/>
        <v>6.2357255241690711E-4</v>
      </c>
      <c r="K24" s="3">
        <f>SUM(B24:I24)</f>
        <v>0.31674459454147558</v>
      </c>
    </row>
    <row r="25" spans="1:11" x14ac:dyDescent="0.3">
      <c r="B25" s="3"/>
      <c r="C25" s="3"/>
      <c r="D25" s="3"/>
      <c r="E25" s="3"/>
      <c r="F25" s="3"/>
      <c r="G25" s="3"/>
      <c r="H25" s="3"/>
      <c r="I25" s="3"/>
    </row>
    <row r="26" spans="1:11" x14ac:dyDescent="0.3">
      <c r="A26" t="s">
        <v>46</v>
      </c>
      <c r="B26" s="3">
        <f t="shared" ref="B26:I33" si="2">1 / 2 * B$4 *INDEX($B$4:$I$4,1,ROW($A1)) * B8</f>
        <v>0.23582946860829818</v>
      </c>
      <c r="C26" s="3">
        <f t="shared" si="2"/>
        <v>-0.14687044463334928</v>
      </c>
      <c r="D26" s="3">
        <f t="shared" si="2"/>
        <v>1.5166723120229407E-14</v>
      </c>
      <c r="E26" s="3">
        <f t="shared" si="2"/>
        <v>6.5215791351421164E-15</v>
      </c>
      <c r="F26" s="3">
        <f t="shared" si="2"/>
        <v>-7.6098487233879411E-4</v>
      </c>
      <c r="G26" s="3">
        <f t="shared" si="2"/>
        <v>-9.679299997239092E-4</v>
      </c>
      <c r="H26" s="3">
        <f t="shared" si="2"/>
        <v>2.3702920940255833E-3</v>
      </c>
      <c r="I26" s="3">
        <f t="shared" si="2"/>
        <v>1.6600624994305873E-3</v>
      </c>
      <c r="K26" s="3">
        <f t="shared" ref="K26:K33" si="3">SUM(B26:I26)</f>
        <v>9.1260463696364064E-2</v>
      </c>
    </row>
    <row r="27" spans="1:11" x14ac:dyDescent="0.3">
      <c r="B27" s="3">
        <f t="shared" si="2"/>
        <v>-0.14687044463334928</v>
      </c>
      <c r="C27" s="3">
        <f t="shared" si="2"/>
        <v>-4.6985627455649916E-2</v>
      </c>
      <c r="D27" s="3">
        <f t="shared" si="2"/>
        <v>4.7559889435177708E-14</v>
      </c>
      <c r="E27" s="3">
        <f t="shared" si="2"/>
        <v>-1.4209525999115616E-14</v>
      </c>
      <c r="F27" s="3">
        <f t="shared" si="2"/>
        <v>-2.4907387188044523E-3</v>
      </c>
      <c r="G27" s="3">
        <f t="shared" si="2"/>
        <v>-1.2501783596796179E-3</v>
      </c>
      <c r="H27" s="3">
        <f t="shared" si="2"/>
        <v>-1.7602866363608815E-3</v>
      </c>
      <c r="I27" s="3">
        <f t="shared" si="2"/>
        <v>-2.4783927955882752E-3</v>
      </c>
      <c r="K27" s="3">
        <f t="shared" si="3"/>
        <v>-0.20183566859939905</v>
      </c>
    </row>
    <row r="28" spans="1:11" x14ac:dyDescent="0.3">
      <c r="B28" s="3">
        <f t="shared" si="2"/>
        <v>1.5166723120229407E-14</v>
      </c>
      <c r="C28" s="3">
        <f t="shared" si="2"/>
        <v>4.7559889435177708E-14</v>
      </c>
      <c r="D28" s="3">
        <f t="shared" si="2"/>
        <v>1.0827818464353605E-25</v>
      </c>
      <c r="E28" s="3">
        <f t="shared" si="2"/>
        <v>3.6677304919611443E-27</v>
      </c>
      <c r="F28" s="3">
        <f t="shared" si="2"/>
        <v>1.7124534838866213E-15</v>
      </c>
      <c r="G28" s="3">
        <f t="shared" si="2"/>
        <v>7.5332434690771703E-15</v>
      </c>
      <c r="H28" s="3">
        <f t="shared" si="2"/>
        <v>1.9739394499464746E-15</v>
      </c>
      <c r="I28" s="3">
        <f t="shared" si="2"/>
        <v>1.2960714847500024E-15</v>
      </c>
      <c r="K28" s="3">
        <f t="shared" si="3"/>
        <v>7.5242320443179332E-14</v>
      </c>
    </row>
    <row r="29" spans="1:11" x14ac:dyDescent="0.3">
      <c r="B29" s="3">
        <f t="shared" si="2"/>
        <v>6.5215791351421164E-15</v>
      </c>
      <c r="C29" s="3">
        <f t="shared" si="2"/>
        <v>-1.4209525999115616E-14</v>
      </c>
      <c r="D29" s="3">
        <f t="shared" si="2"/>
        <v>3.6677304919611443E-27</v>
      </c>
      <c r="E29" s="3">
        <f t="shared" si="2"/>
        <v>2.770184008972524E-26</v>
      </c>
      <c r="F29" s="3">
        <f t="shared" si="2"/>
        <v>-9.0514797280567482E-16</v>
      </c>
      <c r="G29" s="3">
        <f t="shared" si="2"/>
        <v>2.4314783876428309E-15</v>
      </c>
      <c r="H29" s="3">
        <f t="shared" si="2"/>
        <v>2.2028915662689438E-15</v>
      </c>
      <c r="I29" s="3">
        <f t="shared" si="2"/>
        <v>3.3394889117502172E-15</v>
      </c>
      <c r="K29" s="3">
        <f t="shared" si="3"/>
        <v>-6.1923597108581154E-16</v>
      </c>
    </row>
    <row r="30" spans="1:11" x14ac:dyDescent="0.3">
      <c r="B30" s="3">
        <f t="shared" si="2"/>
        <v>-7.6098487233879411E-4</v>
      </c>
      <c r="C30" s="3">
        <f t="shared" si="2"/>
        <v>-2.4907387188044523E-3</v>
      </c>
      <c r="D30" s="3">
        <f t="shared" si="2"/>
        <v>1.7124534838866213E-15</v>
      </c>
      <c r="E30" s="3">
        <f t="shared" si="2"/>
        <v>-9.0514797280567482E-16</v>
      </c>
      <c r="F30" s="3">
        <f t="shared" si="2"/>
        <v>6.9664486858048247E-6</v>
      </c>
      <c r="G30" s="3">
        <f t="shared" si="2"/>
        <v>-2.2215365354094326E-4</v>
      </c>
      <c r="H30" s="3">
        <f t="shared" si="2"/>
        <v>4.3470192143309695E-5</v>
      </c>
      <c r="I30" s="3">
        <f t="shared" si="2"/>
        <v>-6.1122834487207378E-5</v>
      </c>
      <c r="K30" s="3">
        <f t="shared" si="3"/>
        <v>-3.4845634383414751E-3</v>
      </c>
    </row>
    <row r="31" spans="1:11" x14ac:dyDescent="0.3">
      <c r="B31" s="3">
        <f t="shared" si="2"/>
        <v>-9.679299997239092E-4</v>
      </c>
      <c r="C31" s="3">
        <f t="shared" si="2"/>
        <v>-1.2501783596796179E-3</v>
      </c>
      <c r="D31" s="3">
        <f t="shared" si="2"/>
        <v>7.5332434690771703E-15</v>
      </c>
      <c r="E31" s="3">
        <f t="shared" si="2"/>
        <v>2.4314783876428309E-15</v>
      </c>
      <c r="F31" s="3">
        <f t="shared" si="2"/>
        <v>-2.2215365354094326E-4</v>
      </c>
      <c r="G31" s="3">
        <f t="shared" si="2"/>
        <v>-2.6035373346749394E-4</v>
      </c>
      <c r="H31" s="3">
        <f t="shared" si="2"/>
        <v>-3.2758596518324244E-4</v>
      </c>
      <c r="I31" s="3">
        <f t="shared" si="2"/>
        <v>-7.9347559092967328E-5</v>
      </c>
      <c r="K31" s="3">
        <f t="shared" si="3"/>
        <v>-3.1075492706782093E-3</v>
      </c>
    </row>
    <row r="32" spans="1:11" x14ac:dyDescent="0.3">
      <c r="B32" s="3">
        <f t="shared" si="2"/>
        <v>2.3702920940255833E-3</v>
      </c>
      <c r="C32" s="3">
        <f t="shared" si="2"/>
        <v>-1.7602866363608815E-3</v>
      </c>
      <c r="D32" s="3">
        <f t="shared" si="2"/>
        <v>1.9739394499464746E-15</v>
      </c>
      <c r="E32" s="3">
        <f t="shared" si="2"/>
        <v>2.2028915662689438E-15</v>
      </c>
      <c r="F32" s="3">
        <f t="shared" si="2"/>
        <v>4.3470192143309695E-5</v>
      </c>
      <c r="G32" s="3">
        <f t="shared" si="2"/>
        <v>-3.2758596518324244E-4</v>
      </c>
      <c r="H32" s="3">
        <f t="shared" si="2"/>
        <v>1.7665365181675184E-4</v>
      </c>
      <c r="I32" s="3">
        <f t="shared" si="2"/>
        <v>1.407792786176925E-4</v>
      </c>
      <c r="K32" s="3">
        <f t="shared" si="3"/>
        <v>6.4332261506339018E-4</v>
      </c>
    </row>
    <row r="33" spans="1:11" x14ac:dyDescent="0.3">
      <c r="B33" s="3">
        <f t="shared" si="2"/>
        <v>1.6600624994305873E-3</v>
      </c>
      <c r="C33" s="3">
        <f t="shared" si="2"/>
        <v>-2.4783927955882752E-3</v>
      </c>
      <c r="D33" s="3">
        <f t="shared" si="2"/>
        <v>1.2960714847500024E-15</v>
      </c>
      <c r="E33" s="3">
        <f t="shared" si="2"/>
        <v>3.3394889117502172E-15</v>
      </c>
      <c r="F33" s="3">
        <f t="shared" si="2"/>
        <v>-6.1122834487207378E-5</v>
      </c>
      <c r="G33" s="3">
        <f t="shared" si="2"/>
        <v>-7.9347559092967328E-5</v>
      </c>
      <c r="H33" s="3">
        <f t="shared" si="2"/>
        <v>1.407792786176925E-4</v>
      </c>
      <c r="I33" s="3">
        <f t="shared" si="2"/>
        <v>-4.5089144424774848E-4</v>
      </c>
      <c r="K33" s="3">
        <f t="shared" si="3"/>
        <v>-1.2689128553632831E-3</v>
      </c>
    </row>
    <row r="35" spans="1:11" x14ac:dyDescent="0.3">
      <c r="A35" t="s">
        <v>47</v>
      </c>
      <c r="B35" s="3">
        <f>SUM(K22:K33)</f>
        <v>-4.2071259242829173E-2</v>
      </c>
    </row>
    <row r="37" spans="1:11" x14ac:dyDescent="0.3">
      <c r="A37" t="s">
        <v>48</v>
      </c>
      <c r="B37" s="4">
        <f>(B35+0.7) * (B20-B19)/1.4 + B19</f>
        <v>528716.58372754522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L25" sqref="L25"/>
    </sheetView>
  </sheetViews>
  <sheetFormatPr defaultRowHeight="14.4" x14ac:dyDescent="0.3"/>
  <cols>
    <col min="1" max="1" width="22" customWidth="1"/>
  </cols>
  <sheetData>
    <row r="1" spans="1:9" s="5" customFormat="1" x14ac:dyDescent="0.3">
      <c r="B1" s="9" t="s">
        <v>12</v>
      </c>
      <c r="C1" s="9" t="s">
        <v>14</v>
      </c>
      <c r="D1" s="9" t="s">
        <v>17</v>
      </c>
      <c r="E1" s="9" t="s">
        <v>19</v>
      </c>
      <c r="F1" s="9" t="s">
        <v>22</v>
      </c>
      <c r="G1" s="9" t="s">
        <v>24</v>
      </c>
      <c r="H1" s="9" t="s">
        <v>26</v>
      </c>
      <c r="I1" s="9" t="s">
        <v>29</v>
      </c>
    </row>
    <row r="2" spans="1:9" x14ac:dyDescent="0.3">
      <c r="A2" t="s">
        <v>36</v>
      </c>
      <c r="B2" s="14">
        <f>'Support Structure Surrogate'!G3</f>
        <v>10</v>
      </c>
      <c r="C2" s="14">
        <f>'Support Structure Surrogate'!G4</f>
        <v>200</v>
      </c>
      <c r="D2" s="14">
        <f>'Support Structure Surrogate'!G5</f>
        <v>13</v>
      </c>
      <c r="E2" s="14">
        <f>'Support Structure Surrogate'!G6</f>
        <v>0.7</v>
      </c>
      <c r="F2" s="14">
        <f>'Support Structure Surrogate'!G7</f>
        <v>20</v>
      </c>
      <c r="G2" s="14">
        <f>'Support Structure Surrogate'!G8</f>
        <v>3</v>
      </c>
      <c r="H2" s="14">
        <f>'Support Structure Surrogate'!G9</f>
        <v>5</v>
      </c>
      <c r="I2" s="14">
        <f>'Support Structure Surrogate'!G10</f>
        <v>8</v>
      </c>
    </row>
    <row r="4" spans="1:9" x14ac:dyDescent="0.3">
      <c r="A4" t="s">
        <v>37</v>
      </c>
      <c r="B4">
        <f t="shared" ref="B4:I4" si="0">-1 + 2 * (B2 - B17) / (B18 - B17)</f>
        <v>1.3333333333333335</v>
      </c>
      <c r="C4">
        <f t="shared" si="0"/>
        <v>1.4983756823449141</v>
      </c>
      <c r="D4">
        <f t="shared" si="0"/>
        <v>6.0371707633066762E-12</v>
      </c>
      <c r="E4">
        <f t="shared" si="0"/>
        <v>6.0371707633066762E-12</v>
      </c>
      <c r="F4">
        <f t="shared" si="0"/>
        <v>-4.7914586545831583E-2</v>
      </c>
      <c r="G4">
        <f t="shared" si="0"/>
        <v>-0.25155157939127426</v>
      </c>
      <c r="H4">
        <f t="shared" si="0"/>
        <v>-0.20124126351181182</v>
      </c>
      <c r="I4">
        <f t="shared" si="0"/>
        <v>-0.25155157939127415</v>
      </c>
    </row>
    <row r="6" spans="1:9" x14ac:dyDescent="0.3">
      <c r="A6" t="s">
        <v>38</v>
      </c>
      <c r="B6">
        <v>0.25367452585404532</v>
      </c>
      <c r="C6">
        <v>0.27765620935805641</v>
      </c>
      <c r="D6">
        <v>-3.6640153787306423E-2</v>
      </c>
      <c r="E6">
        <v>1.4478594375912149E-3</v>
      </c>
      <c r="F6">
        <v>4.0378895776912803E-2</v>
      </c>
      <c r="G6">
        <v>-1.415775476450255E-2</v>
      </c>
      <c r="H6">
        <v>4.5706942836182011E-3</v>
      </c>
      <c r="I6">
        <v>8.9880829073170473E-4</v>
      </c>
    </row>
    <row r="8" spans="1:9" x14ac:dyDescent="0.3">
      <c r="A8" t="s">
        <v>39</v>
      </c>
      <c r="B8">
        <v>0.50290906326800311</v>
      </c>
      <c r="C8">
        <v>-0.34360747865810909</v>
      </c>
      <c r="D8">
        <v>-6.1091897224273758E-3</v>
      </c>
      <c r="E8">
        <v>2.8653175413769711E-3</v>
      </c>
      <c r="F8">
        <v>1.5836580272199991E-2</v>
      </c>
      <c r="G8">
        <v>1.2349663875174629E-2</v>
      </c>
      <c r="H8">
        <v>-1.56791199212854E-2</v>
      </c>
      <c r="I8">
        <v>1.3142228367881449E-3</v>
      </c>
    </row>
    <row r="9" spans="1:9" x14ac:dyDescent="0.3">
      <c r="B9">
        <v>-0.34360747865810909</v>
      </c>
      <c r="C9">
        <v>0.35960326641466711</v>
      </c>
      <c r="D9">
        <v>-4.7520891517334132E-4</v>
      </c>
      <c r="E9">
        <v>-3.2749306192708851E-3</v>
      </c>
      <c r="F9">
        <v>3.1934230142987442E-2</v>
      </c>
      <c r="G9">
        <v>-5.047029972224705E-3</v>
      </c>
      <c r="H9">
        <v>8.3380260619274095E-3</v>
      </c>
      <c r="I9">
        <v>6.3387208415457519E-4</v>
      </c>
    </row>
    <row r="10" spans="1:9" x14ac:dyDescent="0.3">
      <c r="B10">
        <v>-6.1091897224273758E-3</v>
      </c>
      <c r="C10">
        <v>-4.7520891517334132E-4</v>
      </c>
      <c r="D10">
        <v>-9.1873253694165335E-3</v>
      </c>
      <c r="E10">
        <v>8.6306206004500144E-5</v>
      </c>
      <c r="F10">
        <v>9.1842171928933523E-4</v>
      </c>
      <c r="G10">
        <v>-6.3088266862868069E-3</v>
      </c>
      <c r="H10">
        <v>3.2101856047987501E-3</v>
      </c>
      <c r="I10">
        <v>1.6110853615216889E-4</v>
      </c>
    </row>
    <row r="11" spans="1:9" x14ac:dyDescent="0.3">
      <c r="B11">
        <v>2.8653175413769711E-3</v>
      </c>
      <c r="C11">
        <v>-3.2749306192708851E-3</v>
      </c>
      <c r="D11">
        <v>8.6306206004500144E-5</v>
      </c>
      <c r="E11">
        <v>7.758845854907959E-3</v>
      </c>
      <c r="F11">
        <v>1.491132472885512E-3</v>
      </c>
      <c r="G11">
        <v>-2.4291530704975031E-3</v>
      </c>
      <c r="H11">
        <v>-5.6772704423912362E-4</v>
      </c>
      <c r="I11">
        <v>5.7333363859936044E-4</v>
      </c>
    </row>
    <row r="12" spans="1:9" x14ac:dyDescent="0.3">
      <c r="B12">
        <v>1.5836580272199991E-2</v>
      </c>
      <c r="C12">
        <v>3.1934230142987442E-2</v>
      </c>
      <c r="D12">
        <v>9.1842171928933523E-4</v>
      </c>
      <c r="E12">
        <v>1.491132472885512E-3</v>
      </c>
      <c r="F12">
        <v>-4.3341106374131279E-2</v>
      </c>
      <c r="G12" s="3">
        <v>-2.7445196735659651E-3</v>
      </c>
      <c r="H12">
        <v>-5.4565085295893746E-3</v>
      </c>
      <c r="I12">
        <v>-5.3749727704970138E-3</v>
      </c>
    </row>
    <row r="13" spans="1:9" x14ac:dyDescent="0.3">
      <c r="B13">
        <v>1.2349663875174629E-2</v>
      </c>
      <c r="C13">
        <v>-5.047029972224705E-3</v>
      </c>
      <c r="D13">
        <v>-6.3088266862868069E-3</v>
      </c>
      <c r="E13">
        <v>-2.4291530704975031E-3</v>
      </c>
      <c r="F13" s="3">
        <v>-2.7445196735659651E-3</v>
      </c>
      <c r="G13">
        <v>-6.0609194413599648E-3</v>
      </c>
      <c r="H13">
        <v>-6.7244245572637773E-4</v>
      </c>
      <c r="I13">
        <v>3.50579893536942E-3</v>
      </c>
    </row>
    <row r="14" spans="1:9" x14ac:dyDescent="0.3">
      <c r="B14">
        <v>-1.56791199212854E-2</v>
      </c>
      <c r="C14">
        <v>8.3380260619274095E-3</v>
      </c>
      <c r="D14">
        <v>3.2101856047987501E-3</v>
      </c>
      <c r="E14">
        <v>-5.6772704423912362E-4</v>
      </c>
      <c r="F14">
        <v>-5.4565085295893746E-3</v>
      </c>
      <c r="G14">
        <v>-6.7244245572637773E-4</v>
      </c>
      <c r="H14">
        <v>-2.0554596380016721E-2</v>
      </c>
      <c r="I14">
        <v>3.5743337695311309E-3</v>
      </c>
    </row>
    <row r="15" spans="1:9" x14ac:dyDescent="0.3">
      <c r="B15">
        <v>1.3142228367881449E-3</v>
      </c>
      <c r="C15">
        <v>6.3387208415457519E-4</v>
      </c>
      <c r="D15">
        <v>1.6110853615216889E-4</v>
      </c>
      <c r="E15">
        <v>5.7333363859936044E-4</v>
      </c>
      <c r="F15">
        <v>-5.3749727704970138E-3</v>
      </c>
      <c r="G15">
        <v>3.50579893536942E-3</v>
      </c>
      <c r="H15">
        <v>3.5743337695311309E-3</v>
      </c>
      <c r="I15">
        <v>-3.9550348144463017E-3</v>
      </c>
    </row>
    <row r="17" spans="1:11" x14ac:dyDescent="0.3">
      <c r="A17" t="s">
        <v>40</v>
      </c>
      <c r="B17" s="3">
        <v>3</v>
      </c>
      <c r="C17" s="3">
        <v>104.4676113061636</v>
      </c>
      <c r="D17" s="3">
        <v>10.018504110364001</v>
      </c>
      <c r="E17" s="3">
        <v>0.55092520551820001</v>
      </c>
      <c r="F17" s="3">
        <v>10.064764386274</v>
      </c>
      <c r="G17" s="3">
        <v>1.5123360735760001</v>
      </c>
      <c r="H17" s="3">
        <v>1.0308401839400001</v>
      </c>
      <c r="I17" s="3">
        <v>5.0246721471519997</v>
      </c>
    </row>
    <row r="18" spans="1:11" x14ac:dyDescent="0.3">
      <c r="A18" t="s">
        <v>41</v>
      </c>
      <c r="B18" s="3">
        <v>9</v>
      </c>
      <c r="C18" s="3">
        <v>180.9432105276322</v>
      </c>
      <c r="D18" s="3">
        <v>15.9814958896</v>
      </c>
      <c r="E18" s="3">
        <v>0.84907479447999989</v>
      </c>
      <c r="F18" s="3">
        <v>30.9352356136</v>
      </c>
      <c r="G18" s="3">
        <v>5.4876639263999998</v>
      </c>
      <c r="H18" s="3">
        <v>10.969159815999999</v>
      </c>
      <c r="I18" s="3">
        <v>12.9753278528</v>
      </c>
    </row>
    <row r="19" spans="1:11" x14ac:dyDescent="0.3">
      <c r="A19" t="s">
        <v>42</v>
      </c>
      <c r="B19">
        <v>98210.646191399195</v>
      </c>
      <c r="C19">
        <v>319.15382432114609</v>
      </c>
      <c r="D19">
        <v>15.9814958896</v>
      </c>
      <c r="E19">
        <v>0.84907479447999989</v>
      </c>
      <c r="F19">
        <v>30.9352356136</v>
      </c>
      <c r="G19">
        <v>5.4876639263999998</v>
      </c>
      <c r="H19">
        <v>10.969159815999999</v>
      </c>
      <c r="I19">
        <v>12.9753278528</v>
      </c>
    </row>
    <row r="20" spans="1:11" x14ac:dyDescent="0.3">
      <c r="A20" t="s">
        <v>43</v>
      </c>
      <c r="B20">
        <v>803813.92678881844</v>
      </c>
    </row>
    <row r="21" spans="1:11" x14ac:dyDescent="0.3">
      <c r="B21">
        <v>3064507.4117534151</v>
      </c>
    </row>
    <row r="22" spans="1:11" x14ac:dyDescent="0.3">
      <c r="A22" t="s">
        <v>44</v>
      </c>
      <c r="K22">
        <v>-0.1849315274533716</v>
      </c>
    </row>
    <row r="24" spans="1:11" x14ac:dyDescent="0.3">
      <c r="A24" t="s">
        <v>45</v>
      </c>
      <c r="B24" s="3">
        <f t="shared" ref="B24:I24" si="1">B6*B4</f>
        <v>0.33823270113872711</v>
      </c>
      <c r="C24" s="3">
        <f t="shared" si="1"/>
        <v>0.4160333121541801</v>
      </c>
      <c r="D24" s="3">
        <f t="shared" si="1"/>
        <v>-2.2120286520778673E-13</v>
      </c>
      <c r="E24" s="3">
        <f t="shared" si="1"/>
        <v>8.7409746660033298E-15</v>
      </c>
      <c r="F24" s="3">
        <f t="shared" si="1"/>
        <v>-1.9347380963280019E-3</v>
      </c>
      <c r="G24" s="3">
        <f t="shared" si="1"/>
        <v>3.5614055716449546E-3</v>
      </c>
      <c r="H24" s="3">
        <f t="shared" si="1"/>
        <v>-9.1981229276154233E-4</v>
      </c>
      <c r="I24" s="3">
        <f t="shared" si="1"/>
        <v>-2.2609664510353183E-4</v>
      </c>
      <c r="K24" s="3">
        <f>SUM(B24:I24)</f>
        <v>0.75474677183014671</v>
      </c>
    </row>
    <row r="25" spans="1:11" x14ac:dyDescent="0.3">
      <c r="B25" s="3"/>
      <c r="C25" s="3"/>
      <c r="D25" s="3"/>
      <c r="E25" s="3"/>
      <c r="F25" s="3"/>
      <c r="G25" s="3"/>
      <c r="H25" s="3"/>
      <c r="I25" s="3"/>
    </row>
    <row r="26" spans="1:11" x14ac:dyDescent="0.3">
      <c r="A26" t="s">
        <v>46</v>
      </c>
      <c r="B26" s="3">
        <f t="shared" ref="B26:I33" si="2">1 / 2 * B$4 *INDEX($B$4:$I$4,1,ROW($A1)) * B8</f>
        <v>0.44703027846044729</v>
      </c>
      <c r="C26" s="3">
        <f t="shared" si="2"/>
        <v>-0.34323539352877319</v>
      </c>
      <c r="D26" s="3">
        <f t="shared" si="2"/>
        <v>-2.458814771982146E-14</v>
      </c>
      <c r="E26" s="3">
        <f t="shared" si="2"/>
        <v>1.1532274192260547E-14</v>
      </c>
      <c r="F26" s="3">
        <f t="shared" si="2"/>
        <v>-5.0586879736155713E-4</v>
      </c>
      <c r="G26" s="3">
        <f t="shared" si="2"/>
        <v>-2.0710516351676953E-3</v>
      </c>
      <c r="H26" s="3">
        <f t="shared" si="2"/>
        <v>2.1035239358084628E-3</v>
      </c>
      <c r="I26" s="3">
        <f t="shared" si="2"/>
        <v>-2.2039655351075907E-4</v>
      </c>
      <c r="K26" s="3">
        <f t="shared" ref="K26:K33" si="3">SUM(B26:I26)</f>
        <v>0.10310109188142949</v>
      </c>
    </row>
    <row r="27" spans="1:11" x14ac:dyDescent="0.3">
      <c r="B27" s="3">
        <f t="shared" si="2"/>
        <v>-0.34323539352877319</v>
      </c>
      <c r="C27" s="3">
        <f t="shared" si="2"/>
        <v>0.40367798420484419</v>
      </c>
      <c r="D27" s="3">
        <f t="shared" si="2"/>
        <v>-2.1493580102935397E-15</v>
      </c>
      <c r="E27" s="3">
        <f t="shared" si="2"/>
        <v>-1.4812429091566714E-14</v>
      </c>
      <c r="F27" s="3">
        <f t="shared" si="2"/>
        <v>-1.1463438787136556E-3</v>
      </c>
      <c r="G27" s="3">
        <f t="shared" si="2"/>
        <v>9.5116016316664029E-4</v>
      </c>
      <c r="H27" s="3">
        <f t="shared" si="2"/>
        <v>-1.2571034090383462E-3</v>
      </c>
      <c r="I27" s="3">
        <f t="shared" si="2"/>
        <v>-1.1945914296314005E-4</v>
      </c>
      <c r="K27" s="3">
        <f t="shared" si="3"/>
        <v>5.8870844408505527E-2</v>
      </c>
    </row>
    <row r="28" spans="1:11" x14ac:dyDescent="0.3">
      <c r="B28" s="3">
        <f t="shared" si="2"/>
        <v>-2.458814771982146E-14</v>
      </c>
      <c r="C28" s="3">
        <f t="shared" si="2"/>
        <v>-2.1493580102935397E-15</v>
      </c>
      <c r="D28" s="3">
        <f t="shared" si="2"/>
        <v>-1.674272029357809E-25</v>
      </c>
      <c r="E28" s="3">
        <f t="shared" si="2"/>
        <v>1.5728197365726304E-27</v>
      </c>
      <c r="F28" s="3">
        <f t="shared" si="2"/>
        <v>-1.3283525539473882E-16</v>
      </c>
      <c r="G28" s="3">
        <f t="shared" si="2"/>
        <v>4.7904808647730687E-15</v>
      </c>
      <c r="H28" s="3">
        <f t="shared" si="2"/>
        <v>-1.9500719834949001E-15</v>
      </c>
      <c r="I28" s="3">
        <f t="shared" si="2"/>
        <v>-1.2233453191322594E-16</v>
      </c>
      <c r="K28" s="3">
        <f t="shared" si="3"/>
        <v>-2.4152266636310654E-14</v>
      </c>
    </row>
    <row r="29" spans="1:11" x14ac:dyDescent="0.3">
      <c r="B29" s="3">
        <f t="shared" si="2"/>
        <v>1.1532274192260547E-14</v>
      </c>
      <c r="C29" s="3">
        <f t="shared" si="2"/>
        <v>-1.4812429091566714E-14</v>
      </c>
      <c r="D29" s="3">
        <f t="shared" si="2"/>
        <v>1.5728197365726304E-27</v>
      </c>
      <c r="E29" s="3">
        <f t="shared" si="2"/>
        <v>1.413949987905584E-25</v>
      </c>
      <c r="F29" s="3">
        <f t="shared" si="2"/>
        <v>-2.1566885745733857E-16</v>
      </c>
      <c r="G29" s="3">
        <f t="shared" si="2"/>
        <v>1.8445286073743967E-15</v>
      </c>
      <c r="H29" s="3">
        <f t="shared" si="2"/>
        <v>3.4487370499329448E-16</v>
      </c>
      <c r="I29" s="3">
        <f t="shared" si="2"/>
        <v>-4.353493860928187E-16</v>
      </c>
      <c r="K29" s="3">
        <f t="shared" si="3"/>
        <v>-1.741770830345665E-15</v>
      </c>
    </row>
    <row r="30" spans="1:11" x14ac:dyDescent="0.3">
      <c r="B30" s="3">
        <f t="shared" si="2"/>
        <v>-5.0586879736155713E-4</v>
      </c>
      <c r="C30" s="3">
        <f t="shared" si="2"/>
        <v>-1.1463438787136556E-3</v>
      </c>
      <c r="D30" s="3">
        <f t="shared" si="2"/>
        <v>-1.3283525539473882E-16</v>
      </c>
      <c r="E30" s="3">
        <f t="shared" si="2"/>
        <v>-2.1566885745733857E-16</v>
      </c>
      <c r="F30" s="3">
        <f t="shared" si="2"/>
        <v>-4.975142078667418E-5</v>
      </c>
      <c r="G30" s="3">
        <f t="shared" si="2"/>
        <v>-1.6539833982402342E-5</v>
      </c>
      <c r="H30" s="3">
        <f t="shared" si="2"/>
        <v>-2.6306896925294668E-5</v>
      </c>
      <c r="I30" s="3">
        <f t="shared" si="2"/>
        <v>-3.2392246315525266E-5</v>
      </c>
      <c r="K30" s="3">
        <f t="shared" si="3"/>
        <v>-1.777203074085458E-3</v>
      </c>
    </row>
    <row r="31" spans="1:11" x14ac:dyDescent="0.3">
      <c r="B31" s="3">
        <f t="shared" si="2"/>
        <v>-2.0710516351676953E-3</v>
      </c>
      <c r="C31" s="3">
        <f t="shared" si="2"/>
        <v>9.5116016316664029E-4</v>
      </c>
      <c r="D31" s="3">
        <f t="shared" si="2"/>
        <v>4.7904808647730687E-15</v>
      </c>
      <c r="E31" s="3">
        <f t="shared" si="2"/>
        <v>1.8445286073743967E-15</v>
      </c>
      <c r="F31" s="3">
        <f t="shared" si="2"/>
        <v>-1.6539833982402342E-5</v>
      </c>
      <c r="G31" s="3">
        <f t="shared" si="2"/>
        <v>-1.9176202749135722E-4</v>
      </c>
      <c r="H31" s="3">
        <f t="shared" si="2"/>
        <v>-1.7020378499094486E-5</v>
      </c>
      <c r="I31" s="3">
        <f t="shared" si="2"/>
        <v>1.1092031800254938E-4</v>
      </c>
      <c r="K31" s="3">
        <f t="shared" si="3"/>
        <v>-1.2342933939647248E-3</v>
      </c>
    </row>
    <row r="32" spans="1:11" x14ac:dyDescent="0.3">
      <c r="B32" s="3">
        <f t="shared" si="2"/>
        <v>2.1035239358084628E-3</v>
      </c>
      <c r="C32" s="3">
        <f t="shared" si="2"/>
        <v>-1.2571034090383462E-3</v>
      </c>
      <c r="D32" s="3">
        <f t="shared" si="2"/>
        <v>-1.9500719834949001E-15</v>
      </c>
      <c r="E32" s="3">
        <f t="shared" si="2"/>
        <v>3.4487370499329448E-16</v>
      </c>
      <c r="F32" s="3">
        <f t="shared" si="2"/>
        <v>-2.6306896925294668E-5</v>
      </c>
      <c r="G32" s="3">
        <f t="shared" si="2"/>
        <v>-1.7020378499094486E-5</v>
      </c>
      <c r="H32" s="3">
        <f t="shared" si="2"/>
        <v>-4.162104962917549E-4</v>
      </c>
      <c r="I32" s="3">
        <f t="shared" si="2"/>
        <v>9.047095869905907E-5</v>
      </c>
      <c r="K32" s="3">
        <f t="shared" si="3"/>
        <v>4.7735371375142637E-4</v>
      </c>
    </row>
    <row r="33" spans="1:11" x14ac:dyDescent="0.3">
      <c r="B33" s="3">
        <f t="shared" si="2"/>
        <v>-2.2039655351075907E-4</v>
      </c>
      <c r="C33" s="3">
        <f t="shared" si="2"/>
        <v>-1.1945914296314005E-4</v>
      </c>
      <c r="D33" s="3">
        <f t="shared" si="2"/>
        <v>-1.2233453191322594E-16</v>
      </c>
      <c r="E33" s="3">
        <f t="shared" si="2"/>
        <v>-4.353493860928187E-16</v>
      </c>
      <c r="F33" s="3">
        <f t="shared" si="2"/>
        <v>-3.2392246315525266E-5</v>
      </c>
      <c r="G33" s="3">
        <f t="shared" si="2"/>
        <v>1.1092031800254938E-4</v>
      </c>
      <c r="H33" s="3">
        <f t="shared" si="2"/>
        <v>9.047095869905907E-5</v>
      </c>
      <c r="I33" s="3">
        <f t="shared" si="2"/>
        <v>-1.2513373625156588E-4</v>
      </c>
      <c r="K33" s="3">
        <f t="shared" si="3"/>
        <v>-2.9599040233993957E-4</v>
      </c>
    </row>
    <row r="35" spans="1:11" x14ac:dyDescent="0.3">
      <c r="A35" t="s">
        <v>47</v>
      </c>
      <c r="B35" s="3">
        <f>SUM(K22:K33)</f>
        <v>0.72895704751004542</v>
      </c>
    </row>
    <row r="37" spans="1:11" x14ac:dyDescent="0.3">
      <c r="A37" t="s">
        <v>48</v>
      </c>
      <c r="B37" s="4">
        <f>(B35+0.7) * (B20-B19)/1.4 + B19</f>
        <v>818408.34658846364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Support Structure Surrogate</vt:lpstr>
      <vt:lpstr>monopile_mass_IP_15</vt:lpstr>
      <vt:lpstr>tower_mass_IP_15</vt:lpstr>
      <vt:lpstr>monopile_mass_IP_10</vt:lpstr>
      <vt:lpstr>tower_mass_IP_10</vt:lpstr>
      <vt:lpstr>monopile_mass_IP_3</vt:lpstr>
      <vt:lpstr>tower_mass_IP_3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Mikkel Friis-Møller</dc:creator>
  <cp:lastModifiedBy>Mikkel Friis-Møller</cp:lastModifiedBy>
  <dcterms:created xsi:type="dcterms:W3CDTF">2022-03-11T08:57:45Z</dcterms:created>
  <dcterms:modified xsi:type="dcterms:W3CDTF">2022-04-15T21:00:10Z</dcterms:modified>
</cp:coreProperties>
</file>